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TOC 2023\Batch 2\"/>
    </mc:Choice>
  </mc:AlternateContent>
  <xr:revisionPtr revIDLastSave="0" documentId="13_ncr:1_{490ECFA0-7DE2-4B7D-998B-F6BF04945113}" xr6:coauthVersionLast="36" xr6:coauthVersionMax="36" xr10:uidLastSave="{00000000-0000-0000-0000-000000000000}"/>
  <bookViews>
    <workbookView xWindow="0" yWindow="0" windowWidth="17870" windowHeight="17250" firstSheet="1" activeTab="6" xr2:uid="{00000000-000D-0000-FFFF-FFFF00000000}"/>
  </bookViews>
  <sheets>
    <sheet name="data for export" sheetId="86" r:id="rId1"/>
    <sheet name="08aug23" sheetId="76" r:id="rId2"/>
    <sheet name="09aug23" sheetId="87" r:id="rId3"/>
    <sheet name="10aug23" sheetId="88" r:id="rId4"/>
    <sheet name="11aug23" sheetId="90" r:id="rId5"/>
    <sheet name="14aug23" sheetId="91" r:id="rId6"/>
    <sheet name="rolling spiked blank" sheetId="89" r:id="rId7"/>
  </sheets>
  <calcPr calcId="191029"/>
</workbook>
</file>

<file path=xl/calcChain.xml><?xml version="1.0" encoding="utf-8"?>
<calcChain xmlns="http://schemas.openxmlformats.org/spreadsheetml/2006/main">
  <c r="BQ202" i="89" l="1"/>
  <c r="BU202" i="89" s="1"/>
  <c r="BR202" i="89"/>
  <c r="BV202" i="89" s="1"/>
  <c r="BS202" i="89"/>
  <c r="BW202" i="89" s="1"/>
  <c r="BT202" i="89"/>
  <c r="BX202" i="89"/>
  <c r="BY202" i="89"/>
  <c r="CA202" i="89"/>
  <c r="CB202" i="89"/>
  <c r="CC202" i="89"/>
  <c r="CD202" i="89"/>
  <c r="CE202" i="89"/>
  <c r="CF202" i="89"/>
  <c r="BQ203" i="89"/>
  <c r="BU203" i="89" s="1"/>
  <c r="BR203" i="89"/>
  <c r="BV203" i="89" s="1"/>
  <c r="BS203" i="89"/>
  <c r="BW203" i="89" s="1"/>
  <c r="BT203" i="89"/>
  <c r="BX203" i="89"/>
  <c r="BY203" i="89"/>
  <c r="BZ203" i="89"/>
  <c r="CA203" i="89"/>
  <c r="CB203" i="89"/>
  <c r="CC203" i="89"/>
  <c r="CD203" i="89"/>
  <c r="CE203" i="89"/>
  <c r="CF203" i="89"/>
  <c r="CJ203" i="89" s="1"/>
  <c r="CG203" i="89"/>
  <c r="BQ204" i="89"/>
  <c r="BR204" i="89"/>
  <c r="BS204" i="89"/>
  <c r="BT204" i="89"/>
  <c r="BX204" i="89" s="1"/>
  <c r="BU204" i="89"/>
  <c r="BV204" i="89"/>
  <c r="BW204" i="89"/>
  <c r="BY204" i="89"/>
  <c r="BZ204" i="89"/>
  <c r="CA204" i="89"/>
  <c r="CB204" i="89"/>
  <c r="CC204" i="89"/>
  <c r="CD204" i="89"/>
  <c r="CH203" i="89" s="1"/>
  <c r="CE204" i="89"/>
  <c r="CI203" i="89" s="1"/>
  <c r="CF204" i="89"/>
  <c r="AD127" i="91"/>
  <c r="AE127" i="91"/>
  <c r="AF127" i="91" s="1"/>
  <c r="AG127" i="91"/>
  <c r="AD128" i="91"/>
  <c r="AK128" i="91" s="1"/>
  <c r="AE128" i="91"/>
  <c r="AQ128" i="91" s="1"/>
  <c r="AF128" i="91"/>
  <c r="AG128" i="91"/>
  <c r="BJ128" i="91" s="1"/>
  <c r="AD129" i="91"/>
  <c r="AE129" i="91"/>
  <c r="AF129" i="91" s="1"/>
  <c r="AG129" i="91"/>
  <c r="AD130" i="91"/>
  <c r="AE130" i="91"/>
  <c r="AF130" i="91"/>
  <c r="AG130" i="91"/>
  <c r="AD131" i="91"/>
  <c r="AM131" i="91" s="1"/>
  <c r="AE131" i="91"/>
  <c r="AF131" i="91" s="1"/>
  <c r="AG131" i="91"/>
  <c r="BC131" i="91" s="1"/>
  <c r="AQ131" i="91"/>
  <c r="AS131" i="91"/>
  <c r="BH131" i="91"/>
  <c r="BJ131" i="91"/>
  <c r="AD132" i="91"/>
  <c r="AE132" i="91"/>
  <c r="AF132" i="91" s="1"/>
  <c r="AG132" i="91"/>
  <c r="BE131" i="91" s="1"/>
  <c r="AD133" i="91"/>
  <c r="AE133" i="91"/>
  <c r="AF133" i="91"/>
  <c r="AG133" i="91"/>
  <c r="AD134" i="91"/>
  <c r="BG134" i="91" s="1"/>
  <c r="AE134" i="91"/>
  <c r="AF134" i="91" s="1"/>
  <c r="AG134" i="91"/>
  <c r="BD134" i="91" s="1"/>
  <c r="AQ134" i="91"/>
  <c r="AR134" i="91"/>
  <c r="BH134" i="91"/>
  <c r="BJ134" i="91"/>
  <c r="AD135" i="91"/>
  <c r="AE135" i="91"/>
  <c r="AF135" i="91" s="1"/>
  <c r="AG135" i="91"/>
  <c r="BZ202" i="89" l="1"/>
  <c r="AY131" i="91"/>
  <c r="BI131" i="91"/>
  <c r="AW131" i="91"/>
  <c r="AX134" i="91"/>
  <c r="BI134" i="91"/>
  <c r="AW134" i="91"/>
  <c r="AW128" i="91"/>
  <c r="BH128" i="91"/>
  <c r="AL134" i="91"/>
  <c r="AK134" i="91"/>
  <c r="BG131" i="91"/>
  <c r="AK131" i="91"/>
  <c r="BG128" i="91"/>
  <c r="BC128" i="91"/>
  <c r="BC134" i="91"/>
  <c r="BI128" i="91"/>
  <c r="BQ199" i="89"/>
  <c r="BU199" i="89" s="1"/>
  <c r="BR199" i="89"/>
  <c r="BS199" i="89"/>
  <c r="BT199" i="89"/>
  <c r="BV199" i="89"/>
  <c r="BW199" i="89"/>
  <c r="BX199" i="89"/>
  <c r="BY199" i="89"/>
  <c r="BZ199" i="89"/>
  <c r="CA199" i="89"/>
  <c r="CB199" i="89"/>
  <c r="CC199" i="89"/>
  <c r="CD199" i="89"/>
  <c r="CE199" i="89"/>
  <c r="CF199" i="89"/>
  <c r="BQ200" i="89"/>
  <c r="BU200" i="89" s="1"/>
  <c r="BR200" i="89"/>
  <c r="BS200" i="89"/>
  <c r="BT200" i="89"/>
  <c r="BV200" i="89"/>
  <c r="BW200" i="89"/>
  <c r="BX200" i="89"/>
  <c r="BZ200" i="89"/>
  <c r="CA200" i="89"/>
  <c r="CB200" i="89"/>
  <c r="CC200" i="89"/>
  <c r="CD200" i="89"/>
  <c r="CH200" i="89" s="1"/>
  <c r="CE200" i="89"/>
  <c r="CI200" i="89" s="1"/>
  <c r="CF200" i="89"/>
  <c r="CJ200" i="89" s="1"/>
  <c r="BQ201" i="89"/>
  <c r="BR201" i="89"/>
  <c r="BV201" i="89" s="1"/>
  <c r="BS201" i="89"/>
  <c r="BT201" i="89"/>
  <c r="BX201" i="89" s="1"/>
  <c r="BU201" i="89"/>
  <c r="BW201" i="89"/>
  <c r="BY201" i="89"/>
  <c r="BZ201" i="89"/>
  <c r="CA201" i="89"/>
  <c r="CB201" i="89"/>
  <c r="CC201" i="89"/>
  <c r="CG200" i="89" s="1"/>
  <c r="CD201" i="89"/>
  <c r="CE201" i="89"/>
  <c r="CF201" i="89"/>
  <c r="AG144" i="91"/>
  <c r="BJ143" i="91" s="1"/>
  <c r="AE144" i="91"/>
  <c r="AF144" i="91" s="1"/>
  <c r="AD144" i="91"/>
  <c r="AG143" i="91"/>
  <c r="AE143" i="91"/>
  <c r="AQ143" i="91" s="1"/>
  <c r="AD143" i="91"/>
  <c r="AK143" i="91" s="1"/>
  <c r="AG142" i="91"/>
  <c r="AE142" i="91"/>
  <c r="AF142" i="91" s="1"/>
  <c r="AD142" i="91"/>
  <c r="AG141" i="91"/>
  <c r="AF141" i="91"/>
  <c r="AE141" i="91"/>
  <c r="AD141" i="91"/>
  <c r="BJ140" i="91"/>
  <c r="BH140" i="91"/>
  <c r="BA140" i="91"/>
  <c r="AU140" i="91"/>
  <c r="AQ140" i="91"/>
  <c r="AO140" i="91"/>
  <c r="AI140" i="91"/>
  <c r="AG140" i="91"/>
  <c r="BC140" i="91" s="1"/>
  <c r="AF140" i="91"/>
  <c r="AW140" i="91" s="1"/>
  <c r="AE140" i="91"/>
  <c r="AD140" i="91"/>
  <c r="AK140" i="91" s="1"/>
  <c r="AG139" i="91"/>
  <c r="AE139" i="91"/>
  <c r="AD139" i="91"/>
  <c r="AF139" i="91" s="1"/>
  <c r="AG138" i="91"/>
  <c r="AF138" i="91"/>
  <c r="AE138" i="91"/>
  <c r="AD138" i="91"/>
  <c r="AK137" i="91"/>
  <c r="AG137" i="91"/>
  <c r="BJ137" i="91" s="1"/>
  <c r="AE137" i="91"/>
  <c r="AQ137" i="91" s="1"/>
  <c r="AD137" i="91"/>
  <c r="AF137" i="91" s="1"/>
  <c r="AG136" i="91"/>
  <c r="AF136" i="91"/>
  <c r="AE136" i="91"/>
  <c r="AD136" i="91"/>
  <c r="BY200" i="89" l="1"/>
  <c r="BG143" i="91"/>
  <c r="AF143" i="91"/>
  <c r="BC143" i="91"/>
  <c r="BH143" i="91"/>
  <c r="BI137" i="91"/>
  <c r="AW137" i="91"/>
  <c r="BC137" i="91"/>
  <c r="BG140" i="91"/>
  <c r="BH137" i="91"/>
  <c r="BG137" i="91"/>
  <c r="BI140" i="91"/>
  <c r="BA97" i="91"/>
  <c r="AU97" i="91"/>
  <c r="AO97" i="91"/>
  <c r="AI97" i="91"/>
  <c r="BA51" i="91"/>
  <c r="AU51" i="91"/>
  <c r="AO51" i="91"/>
  <c r="AI51" i="91"/>
  <c r="I19" i="91"/>
  <c r="G19" i="91"/>
  <c r="E19" i="91"/>
  <c r="I18" i="91"/>
  <c r="G18" i="91"/>
  <c r="E18" i="91"/>
  <c r="I17" i="91"/>
  <c r="G17" i="91"/>
  <c r="F17" i="91"/>
  <c r="E17" i="91"/>
  <c r="I16" i="91"/>
  <c r="G16" i="91"/>
  <c r="F16" i="91"/>
  <c r="E16" i="91"/>
  <c r="C16" i="91"/>
  <c r="J17" i="91" s="1"/>
  <c r="B16" i="91"/>
  <c r="H18" i="91" s="1"/>
  <c r="A16" i="91"/>
  <c r="F19" i="91" s="1"/>
  <c r="J15" i="91"/>
  <c r="I15" i="91"/>
  <c r="G15" i="91"/>
  <c r="F15" i="91"/>
  <c r="E15" i="91"/>
  <c r="J14" i="91"/>
  <c r="F14" i="91"/>
  <c r="BD176" i="90"/>
  <c r="BD173" i="90"/>
  <c r="BD170" i="90"/>
  <c r="BD167" i="90"/>
  <c r="BD164" i="90"/>
  <c r="AX176" i="90"/>
  <c r="AX173" i="90"/>
  <c r="AX170" i="90"/>
  <c r="AX167" i="90"/>
  <c r="AX164" i="90"/>
  <c r="AR176" i="90"/>
  <c r="AR173" i="90"/>
  <c r="AR170" i="90"/>
  <c r="AR167" i="90"/>
  <c r="AR164" i="90"/>
  <c r="AL176" i="90"/>
  <c r="AL173" i="90"/>
  <c r="AL170" i="90"/>
  <c r="AL167" i="90"/>
  <c r="AL164" i="90"/>
  <c r="BD155" i="90"/>
  <c r="AX155" i="90"/>
  <c r="AR155" i="90"/>
  <c r="AL155" i="90"/>
  <c r="BC155" i="90"/>
  <c r="AW155" i="90"/>
  <c r="AQ155" i="90"/>
  <c r="AK155" i="90"/>
  <c r="BE152" i="90"/>
  <c r="BC152" i="90"/>
  <c r="AY152" i="90"/>
  <c r="AW152" i="90"/>
  <c r="AS152" i="90"/>
  <c r="AQ152" i="90"/>
  <c r="AM152" i="90"/>
  <c r="AK152" i="90"/>
  <c r="BC134" i="90"/>
  <c r="AW134" i="90"/>
  <c r="AQ134" i="90"/>
  <c r="AK134" i="90"/>
  <c r="BE131" i="90"/>
  <c r="BC131" i="90"/>
  <c r="AY131" i="90"/>
  <c r="AW131" i="90"/>
  <c r="AS131" i="90"/>
  <c r="AQ131" i="90"/>
  <c r="AM131" i="90"/>
  <c r="AK131" i="90"/>
  <c r="BD91" i="90"/>
  <c r="BC91" i="90"/>
  <c r="AX91" i="90"/>
  <c r="AW91" i="90"/>
  <c r="AR91" i="90"/>
  <c r="AQ91" i="90"/>
  <c r="AL91" i="90"/>
  <c r="AK91" i="90"/>
  <c r="BE88" i="90"/>
  <c r="BC88" i="90"/>
  <c r="AY88" i="90"/>
  <c r="AW88" i="90"/>
  <c r="AS88" i="90"/>
  <c r="AQ88" i="90"/>
  <c r="AM88" i="90"/>
  <c r="AK88" i="90"/>
  <c r="BD134" i="88"/>
  <c r="BC134" i="88"/>
  <c r="AX134" i="88"/>
  <c r="AW134" i="88"/>
  <c r="AR134" i="88"/>
  <c r="AQ134" i="88"/>
  <c r="AL134" i="88"/>
  <c r="AK134" i="88"/>
  <c r="BE131" i="88"/>
  <c r="BC131" i="88"/>
  <c r="AY131" i="88"/>
  <c r="AW131" i="88"/>
  <c r="AS131" i="88"/>
  <c r="AQ131" i="88"/>
  <c r="AM131" i="88"/>
  <c r="AK131" i="88"/>
  <c r="BD91" i="88"/>
  <c r="BC91" i="88"/>
  <c r="AX91" i="88"/>
  <c r="AW91" i="88"/>
  <c r="AR91" i="88"/>
  <c r="AQ91" i="88"/>
  <c r="AL91" i="88"/>
  <c r="AK91" i="88"/>
  <c r="BE88" i="88"/>
  <c r="BC88" i="88"/>
  <c r="AY88" i="88"/>
  <c r="AW88" i="88"/>
  <c r="AS88" i="88"/>
  <c r="AQ88" i="88"/>
  <c r="AM88" i="88"/>
  <c r="AK88" i="88"/>
  <c r="BD134" i="87"/>
  <c r="BC134" i="87"/>
  <c r="AX134" i="87"/>
  <c r="AW134" i="87"/>
  <c r="AR134" i="87"/>
  <c r="AQ134" i="87"/>
  <c r="AL134" i="87"/>
  <c r="AK134" i="87"/>
  <c r="BE131" i="87"/>
  <c r="BC131" i="87"/>
  <c r="AY131" i="87"/>
  <c r="AW131" i="87"/>
  <c r="AS131" i="87"/>
  <c r="AQ131" i="87"/>
  <c r="AM131" i="87"/>
  <c r="AK131" i="87"/>
  <c r="BD91" i="87"/>
  <c r="BC91" i="87"/>
  <c r="AX91" i="87"/>
  <c r="AW91" i="87"/>
  <c r="AR91" i="87"/>
  <c r="AQ91" i="87"/>
  <c r="AL91" i="87"/>
  <c r="AK91" i="87"/>
  <c r="BE88" i="87"/>
  <c r="BC88" i="87"/>
  <c r="AY88" i="87"/>
  <c r="AW88" i="87"/>
  <c r="AS88" i="87"/>
  <c r="AQ88" i="87"/>
  <c r="AM88" i="87"/>
  <c r="AK88" i="87"/>
  <c r="BD91" i="76"/>
  <c r="BC91" i="76"/>
  <c r="AX91" i="76"/>
  <c r="AW91" i="76"/>
  <c r="AR91" i="76"/>
  <c r="AQ91" i="76"/>
  <c r="AL91" i="76"/>
  <c r="AK91" i="76"/>
  <c r="BE88" i="76"/>
  <c r="BC88" i="76"/>
  <c r="AY88" i="76"/>
  <c r="AW88" i="76"/>
  <c r="AS88" i="76"/>
  <c r="AQ88" i="76"/>
  <c r="AM88" i="76"/>
  <c r="AK88" i="76"/>
  <c r="BD134" i="76"/>
  <c r="BE131" i="76"/>
  <c r="AY131" i="76"/>
  <c r="AX134" i="76"/>
  <c r="AR134" i="76"/>
  <c r="AS131" i="76"/>
  <c r="AL134" i="76"/>
  <c r="AM131" i="76"/>
  <c r="AW143" i="91" l="1"/>
  <c r="BI143" i="91"/>
  <c r="J19" i="91"/>
  <c r="H16" i="91"/>
  <c r="J18" i="91"/>
  <c r="H19" i="91"/>
  <c r="H14" i="91"/>
  <c r="J16" i="91"/>
  <c r="J23" i="91" s="1"/>
  <c r="H17" i="91"/>
  <c r="F18" i="91"/>
  <c r="H15" i="91"/>
  <c r="BQ196" i="89"/>
  <c r="BU196" i="89" s="1"/>
  <c r="BR196" i="89"/>
  <c r="BV196" i="89" s="1"/>
  <c r="BS196" i="89"/>
  <c r="BW196" i="89" s="1"/>
  <c r="BT196" i="89"/>
  <c r="BX196" i="89" s="1"/>
  <c r="BZ196" i="89"/>
  <c r="CA196" i="89"/>
  <c r="CB196" i="89"/>
  <c r="CC196" i="89"/>
  <c r="CD196" i="89"/>
  <c r="CE196" i="89"/>
  <c r="CF196" i="89"/>
  <c r="BQ197" i="89"/>
  <c r="BU197" i="89" s="1"/>
  <c r="BR197" i="89"/>
  <c r="BV197" i="89" s="1"/>
  <c r="BS197" i="89"/>
  <c r="BW197" i="89" s="1"/>
  <c r="BT197" i="89"/>
  <c r="BX197" i="89" s="1"/>
  <c r="BY197" i="89"/>
  <c r="BZ197" i="89"/>
  <c r="CC197" i="89"/>
  <c r="CD197" i="89"/>
  <c r="CE197" i="89"/>
  <c r="CF197" i="89"/>
  <c r="BQ198" i="89"/>
  <c r="BU198" i="89" s="1"/>
  <c r="BR198" i="89"/>
  <c r="BV198" i="89" s="1"/>
  <c r="BS198" i="89"/>
  <c r="BT198" i="89"/>
  <c r="BW198" i="89"/>
  <c r="BX198" i="89"/>
  <c r="BY198" i="89"/>
  <c r="BZ198" i="89"/>
  <c r="CA198" i="89"/>
  <c r="CB198" i="89"/>
  <c r="CC198" i="89"/>
  <c r="CG197" i="89" s="1"/>
  <c r="CD198" i="89"/>
  <c r="CH197" i="89" s="1"/>
  <c r="CE198" i="89"/>
  <c r="CI197" i="89" s="1"/>
  <c r="CF198" i="89"/>
  <c r="CJ197" i="89" s="1"/>
  <c r="AG156" i="90"/>
  <c r="AE156" i="90"/>
  <c r="AF156" i="90" s="1"/>
  <c r="AD156" i="90"/>
  <c r="AG155" i="90"/>
  <c r="AF155" i="90"/>
  <c r="AE155" i="90"/>
  <c r="AD155" i="90"/>
  <c r="AG154" i="90"/>
  <c r="AE154" i="90"/>
  <c r="AD154" i="90"/>
  <c r="AG153" i="90"/>
  <c r="AF153" i="90"/>
  <c r="AE153" i="90"/>
  <c r="AD153" i="90"/>
  <c r="AG152" i="90"/>
  <c r="AF152" i="90"/>
  <c r="AE152" i="90"/>
  <c r="AD152" i="90"/>
  <c r="BG152" i="90" s="1"/>
  <c r="AG151" i="90"/>
  <c r="AE151" i="90"/>
  <c r="AF151" i="90" s="1"/>
  <c r="AD151" i="90"/>
  <c r="AG150" i="90"/>
  <c r="AE150" i="90"/>
  <c r="AF150" i="90" s="1"/>
  <c r="AD150" i="90"/>
  <c r="AG149" i="90"/>
  <c r="BJ149" i="90" s="1"/>
  <c r="AE149" i="90"/>
  <c r="AD149" i="90"/>
  <c r="AK149" i="90" s="1"/>
  <c r="AG148" i="90"/>
  <c r="AE148" i="90"/>
  <c r="AF148" i="90" s="1"/>
  <c r="AD148" i="90"/>
  <c r="AG147" i="90"/>
  <c r="AE147" i="90"/>
  <c r="AF147" i="90" s="1"/>
  <c r="AD147" i="90"/>
  <c r="AQ146" i="90"/>
  <c r="AG146" i="90"/>
  <c r="BJ146" i="90" s="1"/>
  <c r="AF146" i="90"/>
  <c r="AW146" i="90" s="1"/>
  <c r="AE146" i="90"/>
  <c r="AD146" i="90"/>
  <c r="AK146" i="90" s="1"/>
  <c r="AG145" i="90"/>
  <c r="AE145" i="90"/>
  <c r="AD145" i="90"/>
  <c r="AG144" i="90"/>
  <c r="AE144" i="90"/>
  <c r="AF144" i="90" s="1"/>
  <c r="AD144" i="90"/>
  <c r="AK143" i="90"/>
  <c r="AG143" i="90"/>
  <c r="AE143" i="90"/>
  <c r="AD143" i="90"/>
  <c r="BG143" i="90" s="1"/>
  <c r="AG142" i="90"/>
  <c r="AE142" i="90"/>
  <c r="AF142" i="90" s="1"/>
  <c r="AD142" i="90"/>
  <c r="BA140" i="90"/>
  <c r="AU140" i="90"/>
  <c r="AO140" i="90"/>
  <c r="AI140" i="90"/>
  <c r="BA97" i="90"/>
  <c r="AU97" i="90"/>
  <c r="AO97" i="90"/>
  <c r="AI97" i="90"/>
  <c r="BA51" i="90"/>
  <c r="AU51" i="90"/>
  <c r="AO51" i="90"/>
  <c r="AI51" i="90"/>
  <c r="I19" i="90"/>
  <c r="G19" i="90"/>
  <c r="E19" i="90"/>
  <c r="J18" i="90"/>
  <c r="I18" i="90"/>
  <c r="G18" i="90"/>
  <c r="E18" i="90"/>
  <c r="I17" i="90"/>
  <c r="G17" i="90"/>
  <c r="E17" i="90"/>
  <c r="I16" i="90"/>
  <c r="G16" i="90"/>
  <c r="E16" i="90"/>
  <c r="C16" i="90"/>
  <c r="J14" i="90" s="1"/>
  <c r="B16" i="90"/>
  <c r="H17" i="90" s="1"/>
  <c r="A16" i="90"/>
  <c r="F18" i="90" s="1"/>
  <c r="I15" i="90"/>
  <c r="H15" i="90"/>
  <c r="G15" i="90"/>
  <c r="E15" i="90"/>
  <c r="H21" i="91" l="1"/>
  <c r="N14" i="91" s="1"/>
  <c r="H23" i="91"/>
  <c r="H22" i="91"/>
  <c r="J21" i="91"/>
  <c r="F23" i="91"/>
  <c r="F22" i="91"/>
  <c r="F21" i="91"/>
  <c r="J22" i="91"/>
  <c r="P16" i="91" s="1"/>
  <c r="BJ152" i="90"/>
  <c r="BH146" i="90"/>
  <c r="BC146" i="90"/>
  <c r="AQ143" i="90"/>
  <c r="AF145" i="90"/>
  <c r="BG146" i="90"/>
  <c r="BG149" i="90"/>
  <c r="AF154" i="90"/>
  <c r="BJ155" i="90"/>
  <c r="BJ143" i="90"/>
  <c r="AQ149" i="90"/>
  <c r="CA197" i="89"/>
  <c r="CB197" i="89"/>
  <c r="BY196" i="89"/>
  <c r="BG252" i="89"/>
  <c r="BI146" i="90"/>
  <c r="BC143" i="90"/>
  <c r="BC149" i="90"/>
  <c r="BG155" i="90"/>
  <c r="BH143" i="90"/>
  <c r="BH149" i="90"/>
  <c r="BH152" i="90"/>
  <c r="BH155" i="90"/>
  <c r="AF143" i="90"/>
  <c r="AF149" i="90"/>
  <c r="BI152" i="90"/>
  <c r="BI155" i="90"/>
  <c r="F14" i="90"/>
  <c r="H14" i="90"/>
  <c r="J17" i="90"/>
  <c r="F19" i="90"/>
  <c r="H19" i="90"/>
  <c r="F15" i="90"/>
  <c r="F23" i="90" s="1"/>
  <c r="F16" i="90"/>
  <c r="H18" i="90"/>
  <c r="H21" i="90" s="1"/>
  <c r="J15" i="90"/>
  <c r="J21" i="90" s="1"/>
  <c r="H16" i="90"/>
  <c r="F17" i="90"/>
  <c r="J19" i="90"/>
  <c r="J16" i="90"/>
  <c r="J23" i="90" s="1"/>
  <c r="BJ253" i="89"/>
  <c r="BJ257" i="89" s="1"/>
  <c r="BH253" i="89"/>
  <c r="BH257" i="89" s="1"/>
  <c r="BJ252" i="89"/>
  <c r="BH252" i="89"/>
  <c r="BJ251" i="89"/>
  <c r="BJ255" i="89" s="1"/>
  <c r="BH251" i="89"/>
  <c r="BH255" i="89" s="1"/>
  <c r="CJ250" i="89"/>
  <c r="CI250" i="89"/>
  <c r="CH250" i="89"/>
  <c r="CG250" i="89"/>
  <c r="BJ250" i="89"/>
  <c r="BI250" i="89"/>
  <c r="BH250" i="89"/>
  <c r="BG250" i="89"/>
  <c r="BG243" i="89"/>
  <c r="BJ242" i="89"/>
  <c r="BH242" i="89"/>
  <c r="BG242" i="89"/>
  <c r="BJ241" i="89"/>
  <c r="BH241" i="89"/>
  <c r="BG241" i="89"/>
  <c r="BJ240" i="89"/>
  <c r="BH240" i="89"/>
  <c r="BG240" i="89"/>
  <c r="BL224" i="89"/>
  <c r="BJ224" i="89"/>
  <c r="BJ245" i="89" s="1"/>
  <c r="BH224" i="89"/>
  <c r="BG224" i="89"/>
  <c r="AF224" i="89"/>
  <c r="AE224" i="89"/>
  <c r="AE225" i="89" s="1"/>
  <c r="AD224" i="89"/>
  <c r="Q224" i="89"/>
  <c r="O224" i="89"/>
  <c r="N224" i="89"/>
  <c r="M224" i="89"/>
  <c r="L224" i="89"/>
  <c r="J224" i="89"/>
  <c r="I224" i="89"/>
  <c r="I225" i="89" s="1"/>
  <c r="BL223" i="89"/>
  <c r="BJ223" i="89"/>
  <c r="BH223" i="89"/>
  <c r="BG223" i="89"/>
  <c r="AF223" i="89"/>
  <c r="AE223" i="89"/>
  <c r="AD223" i="89"/>
  <c r="Q223" i="89"/>
  <c r="O223" i="89"/>
  <c r="N223" i="89"/>
  <c r="M223" i="89"/>
  <c r="L223" i="89"/>
  <c r="J223" i="89"/>
  <c r="I223" i="89"/>
  <c r="CJ222" i="89"/>
  <c r="CI222" i="89"/>
  <c r="CH222" i="89"/>
  <c r="CG222" i="89"/>
  <c r="BJ222" i="89"/>
  <c r="BJ243" i="89" s="1"/>
  <c r="BI222" i="89"/>
  <c r="BI243" i="89" s="1"/>
  <c r="BH222" i="89"/>
  <c r="BH243" i="89" s="1"/>
  <c r="BG222" i="89"/>
  <c r="CF195" i="89"/>
  <c r="CE195" i="89"/>
  <c r="CD195" i="89"/>
  <c r="CC195" i="89"/>
  <c r="BU195" i="89"/>
  <c r="BT195" i="89"/>
  <c r="CB195" i="89" s="1"/>
  <c r="BS195" i="89"/>
  <c r="BR195" i="89"/>
  <c r="BQ195" i="89"/>
  <c r="BY195" i="89" s="1"/>
  <c r="CF194" i="89"/>
  <c r="CE194" i="89"/>
  <c r="CD194" i="89"/>
  <c r="CC194" i="89"/>
  <c r="CG194" i="89" s="1"/>
  <c r="CA194" i="89"/>
  <c r="BZ194" i="89"/>
  <c r="BT194" i="89"/>
  <c r="CB194" i="89" s="1"/>
  <c r="BS194" i="89"/>
  <c r="BW194" i="89" s="1"/>
  <c r="BR194" i="89"/>
  <c r="BV194" i="89" s="1"/>
  <c r="BQ194" i="89"/>
  <c r="BY194" i="89" s="1"/>
  <c r="CF193" i="89"/>
  <c r="CE193" i="89"/>
  <c r="CD193" i="89"/>
  <c r="CC193" i="89"/>
  <c r="BT193" i="89"/>
  <c r="CB193" i="89" s="1"/>
  <c r="BS193" i="89"/>
  <c r="CA193" i="89" s="1"/>
  <c r="BR193" i="89"/>
  <c r="BQ193" i="89"/>
  <c r="BY193" i="89" s="1"/>
  <c r="CF192" i="89"/>
  <c r="CE192" i="89"/>
  <c r="CD192" i="89"/>
  <c r="CC192" i="89"/>
  <c r="BZ192" i="89"/>
  <c r="BT192" i="89"/>
  <c r="BS192" i="89"/>
  <c r="BR192" i="89"/>
  <c r="BV192" i="89" s="1"/>
  <c r="BQ192" i="89"/>
  <c r="BY192" i="89" s="1"/>
  <c r="CF191" i="89"/>
  <c r="CJ191" i="89" s="1"/>
  <c r="CE191" i="89"/>
  <c r="CI191" i="89" s="1"/>
  <c r="CD191" i="89"/>
  <c r="CC191" i="89"/>
  <c r="BT191" i="89"/>
  <c r="CB191" i="89" s="1"/>
  <c r="BS191" i="89"/>
  <c r="CA191" i="89" s="1"/>
  <c r="BR191" i="89"/>
  <c r="BQ191" i="89"/>
  <c r="CF190" i="89"/>
  <c r="CE190" i="89"/>
  <c r="CD190" i="89"/>
  <c r="CC190" i="89"/>
  <c r="CA190" i="89"/>
  <c r="BV190" i="89"/>
  <c r="BU190" i="89"/>
  <c r="BT190" i="89"/>
  <c r="CB190" i="89" s="1"/>
  <c r="BS190" i="89"/>
  <c r="BW190" i="89" s="1"/>
  <c r="BR190" i="89"/>
  <c r="BZ190" i="89" s="1"/>
  <c r="BQ190" i="89"/>
  <c r="BY190" i="89" s="1"/>
  <c r="CF189" i="89"/>
  <c r="CE189" i="89"/>
  <c r="CD189" i="89"/>
  <c r="CC189" i="89"/>
  <c r="CG188" i="89" s="1"/>
  <c r="CA189" i="89"/>
  <c r="BT189" i="89"/>
  <c r="CB189" i="89" s="1"/>
  <c r="BS189" i="89"/>
  <c r="BW189" i="89" s="1"/>
  <c r="BR189" i="89"/>
  <c r="BZ189" i="89" s="1"/>
  <c r="BQ189" i="89"/>
  <c r="CF188" i="89"/>
  <c r="CE188" i="89"/>
  <c r="CD188" i="89"/>
  <c r="CC188" i="89"/>
  <c r="BZ188" i="89"/>
  <c r="BW188" i="89"/>
  <c r="BT188" i="89"/>
  <c r="BS188" i="89"/>
  <c r="CA188" i="89" s="1"/>
  <c r="BR188" i="89"/>
  <c r="BV188" i="89" s="1"/>
  <c r="BQ188" i="89"/>
  <c r="BY188" i="89" s="1"/>
  <c r="CF187" i="89"/>
  <c r="CE187" i="89"/>
  <c r="CD187" i="89"/>
  <c r="CC187" i="89"/>
  <c r="CA187" i="89"/>
  <c r="BT187" i="89"/>
  <c r="CB187" i="89" s="1"/>
  <c r="BS187" i="89"/>
  <c r="BW187" i="89" s="1"/>
  <c r="BR187" i="89"/>
  <c r="BV187" i="89" s="1"/>
  <c r="BQ187" i="89"/>
  <c r="BY187" i="89" s="1"/>
  <c r="CF186" i="89"/>
  <c r="CE186" i="89"/>
  <c r="CD186" i="89"/>
  <c r="CC186" i="89"/>
  <c r="BX186" i="89"/>
  <c r="BT186" i="89"/>
  <c r="CB186" i="89" s="1"/>
  <c r="BS186" i="89"/>
  <c r="CA186" i="89" s="1"/>
  <c r="BR186" i="89"/>
  <c r="BQ186" i="89"/>
  <c r="BY186" i="89" s="1"/>
  <c r="CF185" i="89"/>
  <c r="CE185" i="89"/>
  <c r="CD185" i="89"/>
  <c r="CC185" i="89"/>
  <c r="BV185" i="89"/>
  <c r="BU185" i="89"/>
  <c r="BT185" i="89"/>
  <c r="CB185" i="89" s="1"/>
  <c r="BS185" i="89"/>
  <c r="BR185" i="89"/>
  <c r="BZ185" i="89" s="1"/>
  <c r="BQ185" i="89"/>
  <c r="BY185" i="89" s="1"/>
  <c r="CF184" i="89"/>
  <c r="CE184" i="89"/>
  <c r="CD184" i="89"/>
  <c r="CC184" i="89"/>
  <c r="BW184" i="89"/>
  <c r="BV184" i="89"/>
  <c r="BT184" i="89"/>
  <c r="CB184" i="89" s="1"/>
  <c r="BS184" i="89"/>
  <c r="CA184" i="89" s="1"/>
  <c r="BR184" i="89"/>
  <c r="BZ184" i="89" s="1"/>
  <c r="BQ184" i="89"/>
  <c r="BY184" i="89" s="1"/>
  <c r="CF183" i="89"/>
  <c r="CE183" i="89"/>
  <c r="CD183" i="89"/>
  <c r="CC183" i="89"/>
  <c r="BT183" i="89"/>
  <c r="CB183" i="89" s="1"/>
  <c r="BS183" i="89"/>
  <c r="CA183" i="89" s="1"/>
  <c r="BR183" i="89"/>
  <c r="BQ183" i="89"/>
  <c r="CF182" i="89"/>
  <c r="CE182" i="89"/>
  <c r="CD182" i="89"/>
  <c r="CH182" i="89" s="1"/>
  <c r="CC182" i="89"/>
  <c r="CA182" i="89"/>
  <c r="BX182" i="89"/>
  <c r="BT182" i="89"/>
  <c r="CB182" i="89" s="1"/>
  <c r="BS182" i="89"/>
  <c r="BW182" i="89" s="1"/>
  <c r="BR182" i="89"/>
  <c r="BQ182" i="89"/>
  <c r="BY182" i="89" s="1"/>
  <c r="CF181" i="89"/>
  <c r="CE181" i="89"/>
  <c r="CD181" i="89"/>
  <c r="CC181" i="89"/>
  <c r="CA181" i="89"/>
  <c r="BT181" i="89"/>
  <c r="CB181" i="89" s="1"/>
  <c r="BS181" i="89"/>
  <c r="BW181" i="89" s="1"/>
  <c r="BR181" i="89"/>
  <c r="BQ181" i="89"/>
  <c r="BY181" i="89" s="1"/>
  <c r="CF180" i="89"/>
  <c r="CJ179" i="89" s="1"/>
  <c r="CE180" i="89"/>
  <c r="CD180" i="89"/>
  <c r="CC180" i="89"/>
  <c r="BT180" i="89"/>
  <c r="CB180" i="89" s="1"/>
  <c r="BS180" i="89"/>
  <c r="BW180" i="89" s="1"/>
  <c r="BR180" i="89"/>
  <c r="BQ180" i="89"/>
  <c r="BY180" i="89" s="1"/>
  <c r="CF179" i="89"/>
  <c r="CE179" i="89"/>
  <c r="CD179" i="89"/>
  <c r="CC179" i="89"/>
  <c r="CA179" i="89"/>
  <c r="BW179" i="89"/>
  <c r="BV179" i="89"/>
  <c r="BU179" i="89"/>
  <c r="BT179" i="89"/>
  <c r="CB179" i="89" s="1"/>
  <c r="BS179" i="89"/>
  <c r="BR179" i="89"/>
  <c r="BZ179" i="89" s="1"/>
  <c r="BQ179" i="89"/>
  <c r="BY179" i="89" s="1"/>
  <c r="CF178" i="89"/>
  <c r="CE178" i="89"/>
  <c r="CD178" i="89"/>
  <c r="CC178" i="89"/>
  <c r="BT178" i="89"/>
  <c r="CB178" i="89" s="1"/>
  <c r="BS178" i="89"/>
  <c r="BW178" i="89" s="1"/>
  <c r="BR178" i="89"/>
  <c r="BZ178" i="89" s="1"/>
  <c r="BQ178" i="89"/>
  <c r="CF177" i="89"/>
  <c r="CE177" i="89"/>
  <c r="CD177" i="89"/>
  <c r="CC177" i="89"/>
  <c r="CA177" i="89"/>
  <c r="BW177" i="89"/>
  <c r="BV177" i="89"/>
  <c r="BU177" i="89"/>
  <c r="BT177" i="89"/>
  <c r="CB177" i="89" s="1"/>
  <c r="BS177" i="89"/>
  <c r="BR177" i="89"/>
  <c r="BZ177" i="89" s="1"/>
  <c r="BQ177" i="89"/>
  <c r="BY177" i="89" s="1"/>
  <c r="CG176" i="89"/>
  <c r="CF176" i="89"/>
  <c r="CE176" i="89"/>
  <c r="CI176" i="89" s="1"/>
  <c r="CD176" i="89"/>
  <c r="CH176" i="89" s="1"/>
  <c r="CC176" i="89"/>
  <c r="BT176" i="89"/>
  <c r="CB176" i="89" s="1"/>
  <c r="BS176" i="89"/>
  <c r="BW176" i="89" s="1"/>
  <c r="BR176" i="89"/>
  <c r="BV176" i="89" s="1"/>
  <c r="BQ176" i="89"/>
  <c r="CF175" i="89"/>
  <c r="CE175" i="89"/>
  <c r="CD175" i="89"/>
  <c r="CC175" i="89"/>
  <c r="BZ175" i="89"/>
  <c r="BY175" i="89"/>
  <c r="BW175" i="89"/>
  <c r="BT175" i="89"/>
  <c r="BS175" i="89"/>
  <c r="CA175" i="89" s="1"/>
  <c r="BR175" i="89"/>
  <c r="BV175" i="89" s="1"/>
  <c r="BQ175" i="89"/>
  <c r="BU175" i="89" s="1"/>
  <c r="CF174" i="89"/>
  <c r="CE174" i="89"/>
  <c r="CD174" i="89"/>
  <c r="CC174" i="89"/>
  <c r="CA174" i="89"/>
  <c r="BT174" i="89"/>
  <c r="CB174" i="89" s="1"/>
  <c r="BS174" i="89"/>
  <c r="BW174" i="89" s="1"/>
  <c r="BR174" i="89"/>
  <c r="BV174" i="89" s="1"/>
  <c r="BQ174" i="89"/>
  <c r="BU174" i="89" s="1"/>
  <c r="CF173" i="89"/>
  <c r="CJ173" i="89" s="1"/>
  <c r="CE173" i="89"/>
  <c r="CD173" i="89"/>
  <c r="CC173" i="89"/>
  <c r="BV173" i="89"/>
  <c r="BU173" i="89"/>
  <c r="BT173" i="89"/>
  <c r="CB173" i="89" s="1"/>
  <c r="BS173" i="89"/>
  <c r="BR173" i="89"/>
  <c r="BZ173" i="89" s="1"/>
  <c r="BQ173" i="89"/>
  <c r="BY173" i="89" s="1"/>
  <c r="CF172" i="89"/>
  <c r="CE172" i="89"/>
  <c r="CD172" i="89"/>
  <c r="CC172" i="89"/>
  <c r="BV172" i="89"/>
  <c r="BU172" i="89"/>
  <c r="BT172" i="89"/>
  <c r="CB172" i="89" s="1"/>
  <c r="BS172" i="89"/>
  <c r="BR172" i="89"/>
  <c r="BZ172" i="89" s="1"/>
  <c r="BQ172" i="89"/>
  <c r="BY172" i="89" s="1"/>
  <c r="CF171" i="89"/>
  <c r="CE171" i="89"/>
  <c r="CI170" i="89" s="1"/>
  <c r="CD171" i="89"/>
  <c r="CC171" i="89"/>
  <c r="BT171" i="89"/>
  <c r="CB171" i="89" s="1"/>
  <c r="BS171" i="89"/>
  <c r="CA171" i="89" s="1"/>
  <c r="BR171" i="89"/>
  <c r="BZ171" i="89" s="1"/>
  <c r="BQ171" i="89"/>
  <c r="CF170" i="89"/>
  <c r="CE170" i="89"/>
  <c r="CD170" i="89"/>
  <c r="CC170" i="89"/>
  <c r="BZ170" i="89"/>
  <c r="BY170" i="89"/>
  <c r="BW170" i="89"/>
  <c r="BT170" i="89"/>
  <c r="BS170" i="89"/>
  <c r="CA170" i="89" s="1"/>
  <c r="BR170" i="89"/>
  <c r="BV170" i="89" s="1"/>
  <c r="BQ170" i="89"/>
  <c r="BU170" i="89" s="1"/>
  <c r="CF169" i="89"/>
  <c r="CE169" i="89"/>
  <c r="CD169" i="89"/>
  <c r="CC169" i="89"/>
  <c r="BY169" i="89"/>
  <c r="BT169" i="89"/>
  <c r="CB169" i="89" s="1"/>
  <c r="BS169" i="89"/>
  <c r="CA169" i="89" s="1"/>
  <c r="BR169" i="89"/>
  <c r="BV169" i="89" s="1"/>
  <c r="BQ169" i="89"/>
  <c r="BU169" i="89" s="1"/>
  <c r="CF168" i="89"/>
  <c r="CE168" i="89"/>
  <c r="CD168" i="89"/>
  <c r="CC168" i="89"/>
  <c r="BY168" i="89"/>
  <c r="BT168" i="89"/>
  <c r="BS168" i="89"/>
  <c r="BR168" i="89"/>
  <c r="BV168" i="89" s="1"/>
  <c r="BQ168" i="89"/>
  <c r="BU168" i="89" s="1"/>
  <c r="CF167" i="89"/>
  <c r="CE167" i="89"/>
  <c r="CD167" i="89"/>
  <c r="CH167" i="89" s="1"/>
  <c r="CC167" i="89"/>
  <c r="CA167" i="89"/>
  <c r="BW167" i="89"/>
  <c r="BT167" i="89"/>
  <c r="BS167" i="89"/>
  <c r="BR167" i="89"/>
  <c r="BZ167" i="89" s="1"/>
  <c r="BQ167" i="89"/>
  <c r="BY167" i="89" s="1"/>
  <c r="CF166" i="89"/>
  <c r="CE166" i="89"/>
  <c r="CD166" i="89"/>
  <c r="CC166" i="89"/>
  <c r="CA166" i="89"/>
  <c r="BW166" i="89"/>
  <c r="BV166" i="89"/>
  <c r="BU166" i="89"/>
  <c r="BT166" i="89"/>
  <c r="BS166" i="89"/>
  <c r="BR166" i="89"/>
  <c r="BZ166" i="89" s="1"/>
  <c r="BQ166" i="89"/>
  <c r="BY166" i="89" s="1"/>
  <c r="CF165" i="89"/>
  <c r="CE165" i="89"/>
  <c r="CD165" i="89"/>
  <c r="CC165" i="89"/>
  <c r="CB165" i="89"/>
  <c r="BT165" i="89"/>
  <c r="BX165" i="89" s="1"/>
  <c r="BS165" i="89"/>
  <c r="CA165" i="89" s="1"/>
  <c r="BR165" i="89"/>
  <c r="BV165" i="89" s="1"/>
  <c r="BQ165" i="89"/>
  <c r="BY165" i="89" s="1"/>
  <c r="CF164" i="89"/>
  <c r="CE164" i="89"/>
  <c r="CI164" i="89" s="1"/>
  <c r="CD164" i="89"/>
  <c r="CC164" i="89"/>
  <c r="BZ164" i="89"/>
  <c r="BY164" i="89"/>
  <c r="BW164" i="89"/>
  <c r="BV164" i="89"/>
  <c r="BT164" i="89"/>
  <c r="BS164" i="89"/>
  <c r="CA164" i="89" s="1"/>
  <c r="BR164" i="89"/>
  <c r="BQ164" i="89"/>
  <c r="BU164" i="89" s="1"/>
  <c r="CF163" i="89"/>
  <c r="CE163" i="89"/>
  <c r="CD163" i="89"/>
  <c r="CC163" i="89"/>
  <c r="CA163" i="89"/>
  <c r="BT163" i="89"/>
  <c r="CB163" i="89" s="1"/>
  <c r="BS163" i="89"/>
  <c r="BW163" i="89" s="1"/>
  <c r="BR163" i="89"/>
  <c r="BQ163" i="89"/>
  <c r="CF162" i="89"/>
  <c r="CE162" i="89"/>
  <c r="CI161" i="89" s="1"/>
  <c r="CD162" i="89"/>
  <c r="CC162" i="89"/>
  <c r="BY162" i="89"/>
  <c r="BV162" i="89"/>
  <c r="BT162" i="89"/>
  <c r="BS162" i="89"/>
  <c r="BR162" i="89"/>
  <c r="BZ162" i="89" s="1"/>
  <c r="BQ162" i="89"/>
  <c r="BU162" i="89" s="1"/>
  <c r="CF161" i="89"/>
  <c r="CJ161" i="89" s="1"/>
  <c r="CE161" i="89"/>
  <c r="CD161" i="89"/>
  <c r="CC161" i="89"/>
  <c r="CB161" i="89"/>
  <c r="BT161" i="89"/>
  <c r="BX161" i="89" s="1"/>
  <c r="BS161" i="89"/>
  <c r="CA161" i="89" s="1"/>
  <c r="BR161" i="89"/>
  <c r="BQ161" i="89"/>
  <c r="BY161" i="89" s="1"/>
  <c r="CF160" i="89"/>
  <c r="CE160" i="89"/>
  <c r="CD160" i="89"/>
  <c r="CC160" i="89"/>
  <c r="BT160" i="89"/>
  <c r="BS160" i="89"/>
  <c r="CA160" i="89" s="1"/>
  <c r="BR160" i="89"/>
  <c r="BQ160" i="89"/>
  <c r="CF159" i="89"/>
  <c r="CE159" i="89"/>
  <c r="CD159" i="89"/>
  <c r="CC159" i="89"/>
  <c r="CB159" i="89"/>
  <c r="BZ159" i="89"/>
  <c r="BY159" i="89"/>
  <c r="BU159" i="89"/>
  <c r="BT159" i="89"/>
  <c r="BX159" i="89" s="1"/>
  <c r="BS159" i="89"/>
  <c r="BW159" i="89" s="1"/>
  <c r="BR159" i="89"/>
  <c r="BV159" i="89" s="1"/>
  <c r="BQ159" i="89"/>
  <c r="CF158" i="89"/>
  <c r="CE158" i="89"/>
  <c r="CI158" i="89" s="1"/>
  <c r="CD158" i="89"/>
  <c r="CH158" i="89" s="1"/>
  <c r="CC158" i="89"/>
  <c r="CG158" i="89" s="1"/>
  <c r="BT158" i="89"/>
  <c r="CB158" i="89" s="1"/>
  <c r="BS158" i="89"/>
  <c r="BW158" i="89" s="1"/>
  <c r="BR158" i="89"/>
  <c r="BV158" i="89" s="1"/>
  <c r="BQ158" i="89"/>
  <c r="CF157" i="89"/>
  <c r="CE157" i="89"/>
  <c r="CD157" i="89"/>
  <c r="CC157" i="89"/>
  <c r="BZ157" i="89"/>
  <c r="BV157" i="89"/>
  <c r="BT157" i="89"/>
  <c r="BS157" i="89"/>
  <c r="CA157" i="89" s="1"/>
  <c r="BR157" i="89"/>
  <c r="BQ157" i="89"/>
  <c r="BU157" i="89" s="1"/>
  <c r="CF156" i="89"/>
  <c r="CE156" i="89"/>
  <c r="CD156" i="89"/>
  <c r="CC156" i="89"/>
  <c r="BZ156" i="89"/>
  <c r="BX156" i="89"/>
  <c r="BT156" i="89"/>
  <c r="CB156" i="89" s="1"/>
  <c r="BS156" i="89"/>
  <c r="BR156" i="89"/>
  <c r="BV156" i="89" s="1"/>
  <c r="BQ156" i="89"/>
  <c r="BY156" i="89" s="1"/>
  <c r="CJ155" i="89"/>
  <c r="CG155" i="89"/>
  <c r="CF155" i="89"/>
  <c r="CE155" i="89"/>
  <c r="CD155" i="89"/>
  <c r="CC155" i="89"/>
  <c r="CB155" i="89"/>
  <c r="BZ155" i="89"/>
  <c r="BY155" i="89"/>
  <c r="BV155" i="89"/>
  <c r="BT155" i="89"/>
  <c r="BX155" i="89" s="1"/>
  <c r="BS155" i="89"/>
  <c r="BR155" i="89"/>
  <c r="BQ155" i="89"/>
  <c r="BU155" i="89" s="1"/>
  <c r="CF154" i="89"/>
  <c r="CE154" i="89"/>
  <c r="CD154" i="89"/>
  <c r="CC154" i="89"/>
  <c r="BY154" i="89"/>
  <c r="BU154" i="89"/>
  <c r="BT154" i="89"/>
  <c r="BX154" i="89" s="1"/>
  <c r="BS154" i="89"/>
  <c r="BR154" i="89"/>
  <c r="BQ154" i="89"/>
  <c r="CF153" i="89"/>
  <c r="CE153" i="89"/>
  <c r="CD153" i="89"/>
  <c r="CC153" i="89"/>
  <c r="CB153" i="89"/>
  <c r="BZ153" i="89"/>
  <c r="BV153" i="89"/>
  <c r="BT153" i="89"/>
  <c r="BX153" i="89" s="1"/>
  <c r="BS153" i="89"/>
  <c r="CA153" i="89" s="1"/>
  <c r="BR153" i="89"/>
  <c r="BQ153" i="89"/>
  <c r="CG152" i="89"/>
  <c r="CF152" i="89"/>
  <c r="CJ152" i="89" s="1"/>
  <c r="CE152" i="89"/>
  <c r="CI152" i="89" s="1"/>
  <c r="CD152" i="89"/>
  <c r="CH152" i="89" s="1"/>
  <c r="CC152" i="89"/>
  <c r="BT152" i="89"/>
  <c r="BS152" i="89"/>
  <c r="BW152" i="89" s="1"/>
  <c r="BR152" i="89"/>
  <c r="BQ152" i="89"/>
  <c r="CF151" i="89"/>
  <c r="CE151" i="89"/>
  <c r="CD151" i="89"/>
  <c r="CC151" i="89"/>
  <c r="CB151" i="89"/>
  <c r="CA151" i="89"/>
  <c r="BY151" i="89"/>
  <c r="BV151" i="89"/>
  <c r="BT151" i="89"/>
  <c r="BX151" i="89" s="1"/>
  <c r="BS151" i="89"/>
  <c r="BW151" i="89" s="1"/>
  <c r="BR151" i="89"/>
  <c r="BZ151" i="89" s="1"/>
  <c r="BQ151" i="89"/>
  <c r="BU151" i="89" s="1"/>
  <c r="CF150" i="89"/>
  <c r="CJ149" i="89" s="1"/>
  <c r="CE150" i="89"/>
  <c r="CD150" i="89"/>
  <c r="CH149" i="89" s="1"/>
  <c r="CC150" i="89"/>
  <c r="BY150" i="89"/>
  <c r="BU150" i="89"/>
  <c r="BT150" i="89"/>
  <c r="BX150" i="89" s="1"/>
  <c r="BS150" i="89"/>
  <c r="BW150" i="89" s="1"/>
  <c r="BR150" i="89"/>
  <c r="BQ150" i="89"/>
  <c r="CF149" i="89"/>
  <c r="CE149" i="89"/>
  <c r="CD149" i="89"/>
  <c r="CC149" i="89"/>
  <c r="CG149" i="89" s="1"/>
  <c r="BZ149" i="89"/>
  <c r="BX149" i="89"/>
  <c r="BW149" i="89"/>
  <c r="BT149" i="89"/>
  <c r="CB149" i="89" s="1"/>
  <c r="BS149" i="89"/>
  <c r="CA149" i="89" s="1"/>
  <c r="BR149" i="89"/>
  <c r="BV149" i="89" s="1"/>
  <c r="BQ149" i="89"/>
  <c r="BY149" i="89" s="1"/>
  <c r="CF148" i="89"/>
  <c r="CE148" i="89"/>
  <c r="CD148" i="89"/>
  <c r="CC148" i="89"/>
  <c r="BT148" i="89"/>
  <c r="CB148" i="89" s="1"/>
  <c r="BS148" i="89"/>
  <c r="CA148" i="89" s="1"/>
  <c r="BR148" i="89"/>
  <c r="BV148" i="89" s="1"/>
  <c r="BQ148" i="89"/>
  <c r="CF147" i="89"/>
  <c r="CE147" i="89"/>
  <c r="CD147" i="89"/>
  <c r="CC147" i="89"/>
  <c r="BZ147" i="89"/>
  <c r="BW147" i="89"/>
  <c r="BT147" i="89"/>
  <c r="BS147" i="89"/>
  <c r="CA147" i="89" s="1"/>
  <c r="BR147" i="89"/>
  <c r="BV147" i="89" s="1"/>
  <c r="BQ147" i="89"/>
  <c r="BY147" i="89" s="1"/>
  <c r="CF146" i="89"/>
  <c r="CE146" i="89"/>
  <c r="CD146" i="89"/>
  <c r="CH146" i="89" s="1"/>
  <c r="CC146" i="89"/>
  <c r="CG146" i="89" s="1"/>
  <c r="CB146" i="89"/>
  <c r="BT146" i="89"/>
  <c r="BX146" i="89" s="1"/>
  <c r="BS146" i="89"/>
  <c r="BW146" i="89" s="1"/>
  <c r="BR146" i="89"/>
  <c r="BZ146" i="89" s="1"/>
  <c r="BQ146" i="89"/>
  <c r="BU146" i="89" s="1"/>
  <c r="CF145" i="89"/>
  <c r="CE145" i="89"/>
  <c r="CD145" i="89"/>
  <c r="CC145" i="89"/>
  <c r="BY145" i="89"/>
  <c r="BT145" i="89"/>
  <c r="BS145" i="89"/>
  <c r="BR145" i="89"/>
  <c r="BQ145" i="89"/>
  <c r="BU145" i="89" s="1"/>
  <c r="CF144" i="89"/>
  <c r="CE144" i="89"/>
  <c r="CD144" i="89"/>
  <c r="CC144" i="89"/>
  <c r="BY144" i="89"/>
  <c r="BV144" i="89"/>
  <c r="BU144" i="89"/>
  <c r="BT144" i="89"/>
  <c r="BX144" i="89" s="1"/>
  <c r="BS144" i="89"/>
  <c r="BW144" i="89" s="1"/>
  <c r="BR144" i="89"/>
  <c r="BZ144" i="89" s="1"/>
  <c r="BQ144" i="89"/>
  <c r="CF143" i="89"/>
  <c r="CE143" i="89"/>
  <c r="CI143" i="89" s="1"/>
  <c r="CD143" i="89"/>
  <c r="CC143" i="89"/>
  <c r="BT143" i="89"/>
  <c r="CB143" i="89" s="1"/>
  <c r="BS143" i="89"/>
  <c r="CA143" i="89" s="1"/>
  <c r="BR143" i="89"/>
  <c r="BQ143" i="89"/>
  <c r="CF142" i="89"/>
  <c r="CE142" i="89"/>
  <c r="CD142" i="89"/>
  <c r="CC142" i="89"/>
  <c r="BZ142" i="89"/>
  <c r="BX142" i="89"/>
  <c r="BW142" i="89"/>
  <c r="BU142" i="89"/>
  <c r="BT142" i="89"/>
  <c r="CB142" i="89" s="1"/>
  <c r="BS142" i="89"/>
  <c r="CA142" i="89" s="1"/>
  <c r="BR142" i="89"/>
  <c r="BV142" i="89" s="1"/>
  <c r="BQ142" i="89"/>
  <c r="BY142" i="89" s="1"/>
  <c r="CF141" i="89"/>
  <c r="CE141" i="89"/>
  <c r="CI140" i="89" s="1"/>
  <c r="CD141" i="89"/>
  <c r="CC141" i="89"/>
  <c r="BT141" i="89"/>
  <c r="CB141" i="89" s="1"/>
  <c r="BS141" i="89"/>
  <c r="CA141" i="89" s="1"/>
  <c r="BR141" i="89"/>
  <c r="BV141" i="89" s="1"/>
  <c r="BQ141" i="89"/>
  <c r="CF140" i="89"/>
  <c r="CE140" i="89"/>
  <c r="CD140" i="89"/>
  <c r="CC140" i="89"/>
  <c r="BY140" i="89"/>
  <c r="BV140" i="89"/>
  <c r="BU140" i="89"/>
  <c r="BT140" i="89"/>
  <c r="BS140" i="89"/>
  <c r="BW140" i="89" s="1"/>
  <c r="BR140" i="89"/>
  <c r="BZ140" i="89" s="1"/>
  <c r="BQ140" i="89"/>
  <c r="CF139" i="89"/>
  <c r="CE139" i="89"/>
  <c r="CD139" i="89"/>
  <c r="CC139" i="89"/>
  <c r="CB139" i="89"/>
  <c r="BT139" i="89"/>
  <c r="BX139" i="89" s="1"/>
  <c r="BS139" i="89"/>
  <c r="BW139" i="89" s="1"/>
  <c r="BR139" i="89"/>
  <c r="BZ139" i="89" s="1"/>
  <c r="BQ139" i="89"/>
  <c r="BU139" i="89" s="1"/>
  <c r="CF138" i="89"/>
  <c r="CE138" i="89"/>
  <c r="CD138" i="89"/>
  <c r="CC138" i="89"/>
  <c r="BY138" i="89"/>
  <c r="BT138" i="89"/>
  <c r="BS138" i="89"/>
  <c r="BR138" i="89"/>
  <c r="BQ138" i="89"/>
  <c r="BU138" i="89" s="1"/>
  <c r="CF137" i="89"/>
  <c r="CE137" i="89"/>
  <c r="CD137" i="89"/>
  <c r="CC137" i="89"/>
  <c r="CG137" i="89" s="1"/>
  <c r="CB137" i="89"/>
  <c r="BZ137" i="89"/>
  <c r="BX137" i="89"/>
  <c r="BT137" i="89"/>
  <c r="BS137" i="89"/>
  <c r="CA137" i="89" s="1"/>
  <c r="BR137" i="89"/>
  <c r="BV137" i="89" s="1"/>
  <c r="BQ137" i="89"/>
  <c r="BY137" i="89" s="1"/>
  <c r="CF136" i="89"/>
  <c r="CE136" i="89"/>
  <c r="CD136" i="89"/>
  <c r="CC136" i="89"/>
  <c r="BZ136" i="89"/>
  <c r="BW136" i="89"/>
  <c r="BU136" i="89"/>
  <c r="BT136" i="89"/>
  <c r="BS136" i="89"/>
  <c r="CA136" i="89" s="1"/>
  <c r="BR136" i="89"/>
  <c r="BV136" i="89" s="1"/>
  <c r="BQ136" i="89"/>
  <c r="BY136" i="89" s="1"/>
  <c r="CF135" i="89"/>
  <c r="CE135" i="89"/>
  <c r="CD135" i="89"/>
  <c r="CC135" i="89"/>
  <c r="BZ135" i="89"/>
  <c r="BT135" i="89"/>
  <c r="CB135" i="89" s="1"/>
  <c r="BS135" i="89"/>
  <c r="CA135" i="89" s="1"/>
  <c r="BR135" i="89"/>
  <c r="BV135" i="89" s="1"/>
  <c r="BQ135" i="89"/>
  <c r="BY135" i="89" s="1"/>
  <c r="CF134" i="89"/>
  <c r="CE134" i="89"/>
  <c r="CD134" i="89"/>
  <c r="CC134" i="89"/>
  <c r="CA134" i="89"/>
  <c r="BY134" i="89"/>
  <c r="BV134" i="89"/>
  <c r="BU134" i="89"/>
  <c r="BT134" i="89"/>
  <c r="BS134" i="89"/>
  <c r="BW134" i="89" s="1"/>
  <c r="BR134" i="89"/>
  <c r="BZ134" i="89" s="1"/>
  <c r="BQ134" i="89"/>
  <c r="CF133" i="89"/>
  <c r="CE133" i="89"/>
  <c r="CD133" i="89"/>
  <c r="CC133" i="89"/>
  <c r="BY133" i="89"/>
  <c r="BT133" i="89"/>
  <c r="BX133" i="89" s="1"/>
  <c r="BS133" i="89"/>
  <c r="BW133" i="89" s="1"/>
  <c r="BR133" i="89"/>
  <c r="BZ133" i="89" s="1"/>
  <c r="BQ133" i="89"/>
  <c r="BU133" i="89" s="1"/>
  <c r="CF132" i="89"/>
  <c r="CE132" i="89"/>
  <c r="CD132" i="89"/>
  <c r="CC132" i="89"/>
  <c r="BY132" i="89"/>
  <c r="BT132" i="89"/>
  <c r="BX132" i="89" s="1"/>
  <c r="BS132" i="89"/>
  <c r="BW132" i="89" s="1"/>
  <c r="BR132" i="89"/>
  <c r="BQ132" i="89"/>
  <c r="BU132" i="89" s="1"/>
  <c r="CF131" i="89"/>
  <c r="CE131" i="89"/>
  <c r="CD131" i="89"/>
  <c r="CC131" i="89"/>
  <c r="CG131" i="89" s="1"/>
  <c r="BZ131" i="89"/>
  <c r="BX131" i="89"/>
  <c r="BT131" i="89"/>
  <c r="CB131" i="89" s="1"/>
  <c r="BS131" i="89"/>
  <c r="CA131" i="89" s="1"/>
  <c r="BR131" i="89"/>
  <c r="BV131" i="89" s="1"/>
  <c r="BQ131" i="89"/>
  <c r="CF130" i="89"/>
  <c r="CE130" i="89"/>
  <c r="CD130" i="89"/>
  <c r="CC130" i="89"/>
  <c r="BT130" i="89"/>
  <c r="CB130" i="89" s="1"/>
  <c r="BS130" i="89"/>
  <c r="BR130" i="89"/>
  <c r="BQ130" i="89"/>
  <c r="BY130" i="89" s="1"/>
  <c r="CF129" i="89"/>
  <c r="CE129" i="89"/>
  <c r="CD129" i="89"/>
  <c r="CC129" i="89"/>
  <c r="BZ129" i="89"/>
  <c r="BX129" i="89"/>
  <c r="BW129" i="89"/>
  <c r="BT129" i="89"/>
  <c r="CB129" i="89" s="1"/>
  <c r="BS129" i="89"/>
  <c r="CA129" i="89" s="1"/>
  <c r="BR129" i="89"/>
  <c r="BV129" i="89" s="1"/>
  <c r="BQ129" i="89"/>
  <c r="BY129" i="89" s="1"/>
  <c r="CF128" i="89"/>
  <c r="CE128" i="89"/>
  <c r="CD128" i="89"/>
  <c r="CC128" i="89"/>
  <c r="BY128" i="89"/>
  <c r="BT128" i="89"/>
  <c r="BX128" i="89" s="1"/>
  <c r="BS128" i="89"/>
  <c r="BR128" i="89"/>
  <c r="BQ128" i="89"/>
  <c r="BU128" i="89" s="1"/>
  <c r="CF127" i="89"/>
  <c r="CE127" i="89"/>
  <c r="CD127" i="89"/>
  <c r="CC127" i="89"/>
  <c r="CB127" i="89"/>
  <c r="CA127" i="89"/>
  <c r="BY127" i="89"/>
  <c r="BT127" i="89"/>
  <c r="BX127" i="89" s="1"/>
  <c r="BS127" i="89"/>
  <c r="BW127" i="89" s="1"/>
  <c r="BR127" i="89"/>
  <c r="BZ127" i="89" s="1"/>
  <c r="BQ127" i="89"/>
  <c r="BU127" i="89" s="1"/>
  <c r="CF126" i="89"/>
  <c r="CE126" i="89"/>
  <c r="CD126" i="89"/>
  <c r="CC126" i="89"/>
  <c r="BY126" i="89"/>
  <c r="BU126" i="89"/>
  <c r="BT126" i="89"/>
  <c r="BX126" i="89" s="1"/>
  <c r="BS126" i="89"/>
  <c r="BW126" i="89" s="1"/>
  <c r="BR126" i="89"/>
  <c r="BQ126" i="89"/>
  <c r="CF125" i="89"/>
  <c r="CE125" i="89"/>
  <c r="CD125" i="89"/>
  <c r="CC125" i="89"/>
  <c r="BZ125" i="89"/>
  <c r="BX125" i="89"/>
  <c r="BW125" i="89"/>
  <c r="BT125" i="89"/>
  <c r="CB125" i="89" s="1"/>
  <c r="BS125" i="89"/>
  <c r="CA125" i="89" s="1"/>
  <c r="BR125" i="89"/>
  <c r="BV125" i="89" s="1"/>
  <c r="BQ125" i="89"/>
  <c r="BY125" i="89" s="1"/>
  <c r="CF124" i="89"/>
  <c r="CE124" i="89"/>
  <c r="CD124" i="89"/>
  <c r="CC124" i="89"/>
  <c r="BT124" i="89"/>
  <c r="CB124" i="89" s="1"/>
  <c r="BS124" i="89"/>
  <c r="CA124" i="89" s="1"/>
  <c r="BR124" i="89"/>
  <c r="BQ124" i="89"/>
  <c r="CF123" i="89"/>
  <c r="CE123" i="89"/>
  <c r="CD123" i="89"/>
  <c r="CC123" i="89"/>
  <c r="CB123" i="89"/>
  <c r="BZ123" i="89"/>
  <c r="BX123" i="89"/>
  <c r="BW123" i="89"/>
  <c r="BT123" i="89"/>
  <c r="BS123" i="89"/>
  <c r="CA123" i="89" s="1"/>
  <c r="BR123" i="89"/>
  <c r="BV123" i="89" s="1"/>
  <c r="BQ123" i="89"/>
  <c r="BY123" i="89" s="1"/>
  <c r="CF122" i="89"/>
  <c r="CE122" i="89"/>
  <c r="CI122" i="89" s="1"/>
  <c r="CD122" i="89"/>
  <c r="CC122" i="89"/>
  <c r="BT122" i="89"/>
  <c r="BX122" i="89" s="1"/>
  <c r="BS122" i="89"/>
  <c r="BW122" i="89" s="1"/>
  <c r="BR122" i="89"/>
  <c r="BQ122" i="89"/>
  <c r="CF121" i="89"/>
  <c r="CE121" i="89"/>
  <c r="CD121" i="89"/>
  <c r="CC121" i="89"/>
  <c r="CB121" i="89"/>
  <c r="CA121" i="89"/>
  <c r="BY121" i="89"/>
  <c r="BV121" i="89"/>
  <c r="BT121" i="89"/>
  <c r="BX121" i="89" s="1"/>
  <c r="BS121" i="89"/>
  <c r="BW121" i="89" s="1"/>
  <c r="BR121" i="89"/>
  <c r="BZ121" i="89" s="1"/>
  <c r="BQ121" i="89"/>
  <c r="BU121" i="89" s="1"/>
  <c r="CF120" i="89"/>
  <c r="CE120" i="89"/>
  <c r="CD120" i="89"/>
  <c r="CH119" i="89" s="1"/>
  <c r="CC120" i="89"/>
  <c r="BU120" i="89"/>
  <c r="BT120" i="89"/>
  <c r="BX120" i="89" s="1"/>
  <c r="BS120" i="89"/>
  <c r="BR120" i="89"/>
  <c r="BQ120" i="89"/>
  <c r="BY120" i="89" s="1"/>
  <c r="CF119" i="89"/>
  <c r="CJ119" i="89" s="1"/>
  <c r="CE119" i="89"/>
  <c r="CD119" i="89"/>
  <c r="CC119" i="89"/>
  <c r="CB119" i="89"/>
  <c r="BT119" i="89"/>
  <c r="BX119" i="89" s="1"/>
  <c r="BS119" i="89"/>
  <c r="CA119" i="89" s="1"/>
  <c r="BR119" i="89"/>
  <c r="BQ119" i="89"/>
  <c r="BY119" i="89" s="1"/>
  <c r="CF118" i="89"/>
  <c r="CE118" i="89"/>
  <c r="CD118" i="89"/>
  <c r="CC118" i="89"/>
  <c r="BZ118" i="89"/>
  <c r="BW118" i="89"/>
  <c r="BU118" i="89"/>
  <c r="BT118" i="89"/>
  <c r="BS118" i="89"/>
  <c r="CA118" i="89" s="1"/>
  <c r="BR118" i="89"/>
  <c r="BV118" i="89" s="1"/>
  <c r="BQ118" i="89"/>
  <c r="BY118" i="89" s="1"/>
  <c r="CF117" i="89"/>
  <c r="CE117" i="89"/>
  <c r="CD117" i="89"/>
  <c r="CC117" i="89"/>
  <c r="BZ117" i="89"/>
  <c r="BT117" i="89"/>
  <c r="CB117" i="89" s="1"/>
  <c r="BS117" i="89"/>
  <c r="CA117" i="89" s="1"/>
  <c r="BR117" i="89"/>
  <c r="BV117" i="89" s="1"/>
  <c r="BQ117" i="89"/>
  <c r="BY117" i="89" s="1"/>
  <c r="CF116" i="89"/>
  <c r="CJ116" i="89" s="1"/>
  <c r="CE116" i="89"/>
  <c r="CI116" i="89" s="1"/>
  <c r="CD116" i="89"/>
  <c r="CC116" i="89"/>
  <c r="BU116" i="89"/>
  <c r="BT116" i="89"/>
  <c r="BX116" i="89" s="1"/>
  <c r="BS116" i="89"/>
  <c r="BW116" i="89" s="1"/>
  <c r="BR116" i="89"/>
  <c r="BQ116" i="89"/>
  <c r="BY116" i="89" s="1"/>
  <c r="CF115" i="89"/>
  <c r="CE115" i="89"/>
  <c r="CD115" i="89"/>
  <c r="CC115" i="89"/>
  <c r="CB115" i="89"/>
  <c r="BY115" i="89"/>
  <c r="BV115" i="89"/>
  <c r="BT115" i="89"/>
  <c r="BX115" i="89" s="1"/>
  <c r="BS115" i="89"/>
  <c r="BW115" i="89" s="1"/>
  <c r="BR115" i="89"/>
  <c r="BZ115" i="89" s="1"/>
  <c r="BQ115" i="89"/>
  <c r="BU115" i="89" s="1"/>
  <c r="CF114" i="89"/>
  <c r="CE114" i="89"/>
  <c r="CD114" i="89"/>
  <c r="CH113" i="89" s="1"/>
  <c r="CC114" i="89"/>
  <c r="BT114" i="89"/>
  <c r="BX114" i="89" s="1"/>
  <c r="BS114" i="89"/>
  <c r="BR114" i="89"/>
  <c r="BQ114" i="89"/>
  <c r="CF113" i="89"/>
  <c r="CJ113" i="89" s="1"/>
  <c r="CE113" i="89"/>
  <c r="CD113" i="89"/>
  <c r="CC113" i="89"/>
  <c r="CB113" i="89"/>
  <c r="BZ113" i="89"/>
  <c r="BX113" i="89"/>
  <c r="BT113" i="89"/>
  <c r="BS113" i="89"/>
  <c r="CA113" i="89" s="1"/>
  <c r="BR113" i="89"/>
  <c r="BV113" i="89" s="1"/>
  <c r="BQ113" i="89"/>
  <c r="BY113" i="89" s="1"/>
  <c r="CF112" i="89"/>
  <c r="CE112" i="89"/>
  <c r="CD112" i="89"/>
  <c r="CC112" i="89"/>
  <c r="BT112" i="89"/>
  <c r="BS112" i="89"/>
  <c r="BR112" i="89"/>
  <c r="BQ112" i="89"/>
  <c r="BY112" i="89" s="1"/>
  <c r="CF111" i="89"/>
  <c r="CE111" i="89"/>
  <c r="CD111" i="89"/>
  <c r="CC111" i="89"/>
  <c r="BZ111" i="89"/>
  <c r="BX111" i="89"/>
  <c r="BW111" i="89"/>
  <c r="BT111" i="89"/>
  <c r="CB111" i="89" s="1"/>
  <c r="BS111" i="89"/>
  <c r="CA111" i="89" s="1"/>
  <c r="BR111" i="89"/>
  <c r="BV111" i="89" s="1"/>
  <c r="BQ111" i="89"/>
  <c r="BY111" i="89" s="1"/>
  <c r="CF110" i="89"/>
  <c r="CE110" i="89"/>
  <c r="CD110" i="89"/>
  <c r="CH110" i="89" s="1"/>
  <c r="CC110" i="89"/>
  <c r="BY110" i="89"/>
  <c r="BV110" i="89"/>
  <c r="BU110" i="89"/>
  <c r="BT110" i="89"/>
  <c r="BS110" i="89"/>
  <c r="BR110" i="89"/>
  <c r="BZ110" i="89" s="1"/>
  <c r="BQ110" i="89"/>
  <c r="CF109" i="89"/>
  <c r="CE109" i="89"/>
  <c r="CD109" i="89"/>
  <c r="CC109" i="89"/>
  <c r="CB109" i="89"/>
  <c r="BY109" i="89"/>
  <c r="BT109" i="89"/>
  <c r="BX109" i="89" s="1"/>
  <c r="BS109" i="89"/>
  <c r="BW109" i="89" s="1"/>
  <c r="BR109" i="89"/>
  <c r="BZ109" i="89" s="1"/>
  <c r="BQ109" i="89"/>
  <c r="BU109" i="89" s="1"/>
  <c r="CF108" i="89"/>
  <c r="CJ107" i="89" s="1"/>
  <c r="CE108" i="89"/>
  <c r="CD108" i="89"/>
  <c r="CC108" i="89"/>
  <c r="BY108" i="89"/>
  <c r="BT108" i="89"/>
  <c r="BS108" i="89"/>
  <c r="BW108" i="89" s="1"/>
  <c r="BR108" i="89"/>
  <c r="BQ108" i="89"/>
  <c r="BU108" i="89" s="1"/>
  <c r="CF107" i="89"/>
  <c r="CE107" i="89"/>
  <c r="CD107" i="89"/>
  <c r="CC107" i="89"/>
  <c r="CG107" i="89" s="1"/>
  <c r="BZ107" i="89"/>
  <c r="BX107" i="89"/>
  <c r="BT107" i="89"/>
  <c r="CB107" i="89" s="1"/>
  <c r="BS107" i="89"/>
  <c r="CA107" i="89" s="1"/>
  <c r="BR107" i="89"/>
  <c r="BV107" i="89" s="1"/>
  <c r="BQ107" i="89"/>
  <c r="CF106" i="89"/>
  <c r="CE106" i="89"/>
  <c r="CD106" i="89"/>
  <c r="CC106" i="89"/>
  <c r="BZ106" i="89"/>
  <c r="BW106" i="89"/>
  <c r="BU106" i="89"/>
  <c r="BT106" i="89"/>
  <c r="BS106" i="89"/>
  <c r="CA106" i="89" s="1"/>
  <c r="BR106" i="89"/>
  <c r="BV106" i="89" s="1"/>
  <c r="BQ106" i="89"/>
  <c r="BY106" i="89" s="1"/>
  <c r="CF105" i="89"/>
  <c r="CE105" i="89"/>
  <c r="CD105" i="89"/>
  <c r="CC105" i="89"/>
  <c r="CG104" i="89" s="1"/>
  <c r="CB105" i="89"/>
  <c r="BT105" i="89"/>
  <c r="BX105" i="89" s="1"/>
  <c r="BS105" i="89"/>
  <c r="CA105" i="89" s="1"/>
  <c r="BR105" i="89"/>
  <c r="BQ105" i="89"/>
  <c r="BU105" i="89" s="1"/>
  <c r="CI104" i="89"/>
  <c r="CF104" i="89"/>
  <c r="CE104" i="89"/>
  <c r="CD104" i="89"/>
  <c r="CC104" i="89"/>
  <c r="BV104" i="89"/>
  <c r="BT104" i="89"/>
  <c r="BX104" i="89" s="1"/>
  <c r="BS104" i="89"/>
  <c r="BR104" i="89"/>
  <c r="BZ104" i="89" s="1"/>
  <c r="BQ104" i="89"/>
  <c r="BU104" i="89" s="1"/>
  <c r="CF103" i="89"/>
  <c r="CE103" i="89"/>
  <c r="CD103" i="89"/>
  <c r="CC103" i="89"/>
  <c r="CB103" i="89"/>
  <c r="CA103" i="89"/>
  <c r="BT103" i="89"/>
  <c r="BX103" i="89" s="1"/>
  <c r="BS103" i="89"/>
  <c r="BW103" i="89" s="1"/>
  <c r="BR103" i="89"/>
  <c r="BQ103" i="89"/>
  <c r="CF102" i="89"/>
  <c r="CE102" i="89"/>
  <c r="CD102" i="89"/>
  <c r="CC102" i="89"/>
  <c r="CB102" i="89"/>
  <c r="BY102" i="89"/>
  <c r="BV102" i="89"/>
  <c r="BU102" i="89"/>
  <c r="BT102" i="89"/>
  <c r="BX102" i="89" s="1"/>
  <c r="BS102" i="89"/>
  <c r="BW102" i="89" s="1"/>
  <c r="BR102" i="89"/>
  <c r="BZ102" i="89" s="1"/>
  <c r="BQ102" i="89"/>
  <c r="CF101" i="89"/>
  <c r="CE101" i="89"/>
  <c r="CI101" i="89" s="1"/>
  <c r="CD101" i="89"/>
  <c r="CC101" i="89"/>
  <c r="CG101" i="89" s="1"/>
  <c r="BT101" i="89"/>
  <c r="CB101" i="89" s="1"/>
  <c r="BS101" i="89"/>
  <c r="CA101" i="89" s="1"/>
  <c r="BR101" i="89"/>
  <c r="BQ101" i="89"/>
  <c r="BY101" i="89" s="1"/>
  <c r="CF100" i="89"/>
  <c r="CE100" i="89"/>
  <c r="CD100" i="89"/>
  <c r="CC100" i="89"/>
  <c r="BT100" i="89"/>
  <c r="BX100" i="89" s="1"/>
  <c r="BS100" i="89"/>
  <c r="BR100" i="89"/>
  <c r="BQ100" i="89"/>
  <c r="BY100" i="89" s="1"/>
  <c r="CF99" i="89"/>
  <c r="CE99" i="89"/>
  <c r="CD99" i="89"/>
  <c r="CC99" i="89"/>
  <c r="CA99" i="89"/>
  <c r="BV99" i="89"/>
  <c r="BT99" i="89"/>
  <c r="BX99" i="89" s="1"/>
  <c r="BS99" i="89"/>
  <c r="BW99" i="89" s="1"/>
  <c r="BR99" i="89"/>
  <c r="BZ99" i="89" s="1"/>
  <c r="BQ99" i="89"/>
  <c r="BU99" i="89" s="1"/>
  <c r="CF98" i="89"/>
  <c r="CJ98" i="89" s="1"/>
  <c r="CE98" i="89"/>
  <c r="CI98" i="89" s="1"/>
  <c r="CD98" i="89"/>
  <c r="CC98" i="89"/>
  <c r="CG98" i="89" s="1"/>
  <c r="CA98" i="89"/>
  <c r="BX98" i="89"/>
  <c r="BT98" i="89"/>
  <c r="CB98" i="89" s="1"/>
  <c r="BS98" i="89"/>
  <c r="BW98" i="89" s="1"/>
  <c r="BR98" i="89"/>
  <c r="BV98" i="89" s="1"/>
  <c r="BQ98" i="89"/>
  <c r="CF97" i="89"/>
  <c r="CE97" i="89"/>
  <c r="CD97" i="89"/>
  <c r="CC97" i="89"/>
  <c r="BY97" i="89"/>
  <c r="BW97" i="89"/>
  <c r="BU97" i="89"/>
  <c r="BT97" i="89"/>
  <c r="BS97" i="89"/>
  <c r="CA97" i="89" s="1"/>
  <c r="BR97" i="89"/>
  <c r="BV97" i="89" s="1"/>
  <c r="BQ97" i="89"/>
  <c r="CF96" i="89"/>
  <c r="CE96" i="89"/>
  <c r="CD96" i="89"/>
  <c r="CC96" i="89"/>
  <c r="BZ96" i="89"/>
  <c r="BT96" i="89"/>
  <c r="CB96" i="89" s="1"/>
  <c r="BS96" i="89"/>
  <c r="CA96" i="89" s="1"/>
  <c r="BR96" i="89"/>
  <c r="BV96" i="89" s="1"/>
  <c r="BQ96" i="89"/>
  <c r="CF95" i="89"/>
  <c r="CE95" i="89"/>
  <c r="CD95" i="89"/>
  <c r="CC95" i="89"/>
  <c r="BY95" i="89"/>
  <c r="BT95" i="89"/>
  <c r="BX95" i="89" s="1"/>
  <c r="BS95" i="89"/>
  <c r="CA95" i="89" s="1"/>
  <c r="BR95" i="89"/>
  <c r="BQ95" i="89"/>
  <c r="BU95" i="89" s="1"/>
  <c r="CF94" i="89"/>
  <c r="CE94" i="89"/>
  <c r="CD94" i="89"/>
  <c r="CC94" i="89"/>
  <c r="BY94" i="89"/>
  <c r="BV94" i="89"/>
  <c r="BU94" i="89"/>
  <c r="BT94" i="89"/>
  <c r="BX94" i="89" s="1"/>
  <c r="BS94" i="89"/>
  <c r="BW94" i="89" s="1"/>
  <c r="BR94" i="89"/>
  <c r="BZ94" i="89" s="1"/>
  <c r="BQ94" i="89"/>
  <c r="CF93" i="89"/>
  <c r="CE93" i="89"/>
  <c r="CD93" i="89"/>
  <c r="CC93" i="89"/>
  <c r="BT93" i="89"/>
  <c r="BX93" i="89" s="1"/>
  <c r="BS93" i="89"/>
  <c r="BR93" i="89"/>
  <c r="BQ93" i="89"/>
  <c r="CF92" i="89"/>
  <c r="CE92" i="89"/>
  <c r="CD92" i="89"/>
  <c r="CH92" i="89" s="1"/>
  <c r="CC92" i="89"/>
  <c r="BZ92" i="89"/>
  <c r="BX92" i="89"/>
  <c r="BW92" i="89"/>
  <c r="BT92" i="89"/>
  <c r="CB92" i="89" s="1"/>
  <c r="BS92" i="89"/>
  <c r="CA92" i="89" s="1"/>
  <c r="BR92" i="89"/>
  <c r="BV92" i="89" s="1"/>
  <c r="BQ92" i="89"/>
  <c r="BU92" i="89" s="1"/>
  <c r="CF91" i="89"/>
  <c r="CE91" i="89"/>
  <c r="CD91" i="89"/>
  <c r="CC91" i="89"/>
  <c r="BT91" i="89"/>
  <c r="CB91" i="89" s="1"/>
  <c r="BS91" i="89"/>
  <c r="BR91" i="89"/>
  <c r="BQ91" i="89"/>
  <c r="BY91" i="89" s="1"/>
  <c r="CF90" i="89"/>
  <c r="CE90" i="89"/>
  <c r="CD90" i="89"/>
  <c r="CC90" i="89"/>
  <c r="CA90" i="89"/>
  <c r="BY90" i="89"/>
  <c r="BX90" i="89"/>
  <c r="BW90" i="89"/>
  <c r="BT90" i="89"/>
  <c r="CB90" i="89" s="1"/>
  <c r="BS90" i="89"/>
  <c r="BR90" i="89"/>
  <c r="BV90" i="89" s="1"/>
  <c r="BQ90" i="89"/>
  <c r="BU90" i="89" s="1"/>
  <c r="CF89" i="89"/>
  <c r="CJ89" i="89" s="1"/>
  <c r="CE89" i="89"/>
  <c r="CD89" i="89"/>
  <c r="CH89" i="89" s="1"/>
  <c r="CC89" i="89"/>
  <c r="BY89" i="89"/>
  <c r="BU89" i="89"/>
  <c r="BT89" i="89"/>
  <c r="BX89" i="89" s="1"/>
  <c r="BS89" i="89"/>
  <c r="BR89" i="89"/>
  <c r="BQ89" i="89"/>
  <c r="CF88" i="89"/>
  <c r="CE88" i="89"/>
  <c r="CD88" i="89"/>
  <c r="CC88" i="89"/>
  <c r="BY88" i="89"/>
  <c r="BV88" i="89"/>
  <c r="BU88" i="89"/>
  <c r="BT88" i="89"/>
  <c r="BX88" i="89" s="1"/>
  <c r="BS88" i="89"/>
  <c r="BW88" i="89" s="1"/>
  <c r="BR88" i="89"/>
  <c r="BZ88" i="89" s="1"/>
  <c r="BQ88" i="89"/>
  <c r="CF87" i="89"/>
  <c r="CE87" i="89"/>
  <c r="CD87" i="89"/>
  <c r="CH86" i="89" s="1"/>
  <c r="CC87" i="89"/>
  <c r="BT87" i="89"/>
  <c r="BX87" i="89" s="1"/>
  <c r="BS87" i="89"/>
  <c r="BW87" i="89" s="1"/>
  <c r="BR87" i="89"/>
  <c r="BQ87" i="89"/>
  <c r="BU87" i="89" s="1"/>
  <c r="CF86" i="89"/>
  <c r="CE86" i="89"/>
  <c r="CD86" i="89"/>
  <c r="CC86" i="89"/>
  <c r="CG86" i="89" s="1"/>
  <c r="CA86" i="89"/>
  <c r="BY86" i="89"/>
  <c r="BX86" i="89"/>
  <c r="BT86" i="89"/>
  <c r="CB86" i="89" s="1"/>
  <c r="BS86" i="89"/>
  <c r="BW86" i="89" s="1"/>
  <c r="BR86" i="89"/>
  <c r="BV86" i="89" s="1"/>
  <c r="BQ86" i="89"/>
  <c r="BU86" i="89" s="1"/>
  <c r="CF85" i="89"/>
  <c r="CE85" i="89"/>
  <c r="CD85" i="89"/>
  <c r="CC85" i="89"/>
  <c r="BU85" i="89"/>
  <c r="BT85" i="89"/>
  <c r="BS85" i="89"/>
  <c r="BR85" i="89"/>
  <c r="BV85" i="89" s="1"/>
  <c r="BQ85" i="89"/>
  <c r="BY85" i="89" s="1"/>
  <c r="CF84" i="89"/>
  <c r="CE84" i="89"/>
  <c r="CD84" i="89"/>
  <c r="CC84" i="89"/>
  <c r="BZ84" i="89"/>
  <c r="BY84" i="89"/>
  <c r="BT84" i="89"/>
  <c r="CB84" i="89" s="1"/>
  <c r="BS84" i="89"/>
  <c r="CA84" i="89" s="1"/>
  <c r="BR84" i="89"/>
  <c r="BV84" i="89" s="1"/>
  <c r="BQ84" i="89"/>
  <c r="BU84" i="89" s="1"/>
  <c r="CG83" i="89"/>
  <c r="CF83" i="89"/>
  <c r="CE83" i="89"/>
  <c r="CD83" i="89"/>
  <c r="CC83" i="89"/>
  <c r="BV83" i="89"/>
  <c r="BT83" i="89"/>
  <c r="BX83" i="89" s="1"/>
  <c r="BS83" i="89"/>
  <c r="BR83" i="89"/>
  <c r="BZ83" i="89" s="1"/>
  <c r="BQ83" i="89"/>
  <c r="BY83" i="89" s="1"/>
  <c r="CF82" i="89"/>
  <c r="CE82" i="89"/>
  <c r="CD82" i="89"/>
  <c r="CC82" i="89"/>
  <c r="CB82" i="89"/>
  <c r="BT82" i="89"/>
  <c r="BX82" i="89" s="1"/>
  <c r="BS82" i="89"/>
  <c r="CA82" i="89" s="1"/>
  <c r="BR82" i="89"/>
  <c r="BQ82" i="89"/>
  <c r="BU82" i="89" s="1"/>
  <c r="CF81" i="89"/>
  <c r="CE81" i="89"/>
  <c r="CD81" i="89"/>
  <c r="CC81" i="89"/>
  <c r="BY81" i="89"/>
  <c r="BV81" i="89"/>
  <c r="BU81" i="89"/>
  <c r="BT81" i="89"/>
  <c r="BX81" i="89" s="1"/>
  <c r="BS81" i="89"/>
  <c r="BW81" i="89" s="1"/>
  <c r="BR81" i="89"/>
  <c r="BZ81" i="89" s="1"/>
  <c r="BQ81" i="89"/>
  <c r="CF80" i="89"/>
  <c r="CE80" i="89"/>
  <c r="CI80" i="89" s="1"/>
  <c r="CD80" i="89"/>
  <c r="CC80" i="89"/>
  <c r="CG80" i="89" s="1"/>
  <c r="CA80" i="89"/>
  <c r="BZ80" i="89"/>
  <c r="BX80" i="89"/>
  <c r="BT80" i="89"/>
  <c r="CB80" i="89" s="1"/>
  <c r="BS80" i="89"/>
  <c r="BW80" i="89" s="1"/>
  <c r="BR80" i="89"/>
  <c r="BV80" i="89" s="1"/>
  <c r="BQ80" i="89"/>
  <c r="BY80" i="89" s="1"/>
  <c r="CF79" i="89"/>
  <c r="CE79" i="89"/>
  <c r="CD79" i="89"/>
  <c r="CC79" i="89"/>
  <c r="BY79" i="89"/>
  <c r="BT79" i="89"/>
  <c r="BS79" i="89"/>
  <c r="BR79" i="89"/>
  <c r="BV79" i="89" s="1"/>
  <c r="BQ79" i="89"/>
  <c r="BU79" i="89" s="1"/>
  <c r="CF78" i="89"/>
  <c r="CE78" i="89"/>
  <c r="CD78" i="89"/>
  <c r="CC78" i="89"/>
  <c r="CA78" i="89"/>
  <c r="BX78" i="89"/>
  <c r="BT78" i="89"/>
  <c r="CB78" i="89" s="1"/>
  <c r="BS78" i="89"/>
  <c r="BW78" i="89" s="1"/>
  <c r="BR78" i="89"/>
  <c r="BV78" i="89" s="1"/>
  <c r="BQ78" i="89"/>
  <c r="BU78" i="89" s="1"/>
  <c r="CF77" i="89"/>
  <c r="CJ77" i="89" s="1"/>
  <c r="CE77" i="89"/>
  <c r="CD77" i="89"/>
  <c r="CC77" i="89"/>
  <c r="BV77" i="89"/>
  <c r="BT77" i="89"/>
  <c r="BS77" i="89"/>
  <c r="BR77" i="89"/>
  <c r="BZ77" i="89" s="1"/>
  <c r="BQ77" i="89"/>
  <c r="BU77" i="89" s="1"/>
  <c r="CF76" i="89"/>
  <c r="CE76" i="89"/>
  <c r="CD76" i="89"/>
  <c r="CC76" i="89"/>
  <c r="CA76" i="89"/>
  <c r="BW76" i="89"/>
  <c r="BT76" i="89"/>
  <c r="BX76" i="89" s="1"/>
  <c r="BS76" i="89"/>
  <c r="BR76" i="89"/>
  <c r="BZ76" i="89" s="1"/>
  <c r="BQ76" i="89"/>
  <c r="BY76" i="89" s="1"/>
  <c r="CF75" i="89"/>
  <c r="CE75" i="89"/>
  <c r="CI74" i="89" s="1"/>
  <c r="CD75" i="89"/>
  <c r="CC75" i="89"/>
  <c r="BV75" i="89"/>
  <c r="BU75" i="89"/>
  <c r="BT75" i="89"/>
  <c r="BS75" i="89"/>
  <c r="BR75" i="89"/>
  <c r="BZ75" i="89" s="1"/>
  <c r="BQ75" i="89"/>
  <c r="BY75" i="89" s="1"/>
  <c r="CF74" i="89"/>
  <c r="CE74" i="89"/>
  <c r="CD74" i="89"/>
  <c r="CC74" i="89"/>
  <c r="CG74" i="89" s="1"/>
  <c r="BZ74" i="89"/>
  <c r="BX74" i="89"/>
  <c r="BW74" i="89"/>
  <c r="BT74" i="89"/>
  <c r="CB74" i="89" s="1"/>
  <c r="BS74" i="89"/>
  <c r="CA74" i="89" s="1"/>
  <c r="BR74" i="89"/>
  <c r="BV74" i="89" s="1"/>
  <c r="BQ74" i="89"/>
  <c r="BU74" i="89" s="1"/>
  <c r="CF73" i="89"/>
  <c r="CE73" i="89"/>
  <c r="CD73" i="89"/>
  <c r="CC73" i="89"/>
  <c r="BZ73" i="89"/>
  <c r="BW73" i="89"/>
  <c r="BT73" i="89"/>
  <c r="BS73" i="89"/>
  <c r="CA73" i="89" s="1"/>
  <c r="BR73" i="89"/>
  <c r="BV73" i="89" s="1"/>
  <c r="BQ73" i="89"/>
  <c r="BY73" i="89" s="1"/>
  <c r="CF72" i="89"/>
  <c r="CE72" i="89"/>
  <c r="CI71" i="89" s="1"/>
  <c r="CD72" i="89"/>
  <c r="CC72" i="89"/>
  <c r="CA72" i="89"/>
  <c r="BX72" i="89"/>
  <c r="BT72" i="89"/>
  <c r="CB72" i="89" s="1"/>
  <c r="BS72" i="89"/>
  <c r="BW72" i="89" s="1"/>
  <c r="BR72" i="89"/>
  <c r="BV72" i="89" s="1"/>
  <c r="BQ72" i="89"/>
  <c r="BU72" i="89" s="1"/>
  <c r="CJ71" i="89"/>
  <c r="CF71" i="89"/>
  <c r="CE71" i="89"/>
  <c r="CD71" i="89"/>
  <c r="CC71" i="89"/>
  <c r="BV71" i="89"/>
  <c r="BU71" i="89"/>
  <c r="BT71" i="89"/>
  <c r="BX71" i="89" s="1"/>
  <c r="BS71" i="89"/>
  <c r="BW71" i="89" s="1"/>
  <c r="BR71" i="89"/>
  <c r="BZ71" i="89" s="1"/>
  <c r="BQ71" i="89"/>
  <c r="BY71" i="89" s="1"/>
  <c r="CF70" i="89"/>
  <c r="CE70" i="89"/>
  <c r="CD70" i="89"/>
  <c r="CC70" i="89"/>
  <c r="CB70" i="89"/>
  <c r="CA70" i="89"/>
  <c r="BT70" i="89"/>
  <c r="BX70" i="89" s="1"/>
  <c r="BS70" i="89"/>
  <c r="BW70" i="89" s="1"/>
  <c r="BR70" i="89"/>
  <c r="BZ70" i="89" s="1"/>
  <c r="BQ70" i="89"/>
  <c r="BU70" i="89" s="1"/>
  <c r="CF69" i="89"/>
  <c r="CE69" i="89"/>
  <c r="CD69" i="89"/>
  <c r="CC69" i="89"/>
  <c r="BT69" i="89"/>
  <c r="BX69" i="89" s="1"/>
  <c r="BS69" i="89"/>
  <c r="BR69" i="89"/>
  <c r="BQ69" i="89"/>
  <c r="BY69" i="89" s="1"/>
  <c r="CF68" i="89"/>
  <c r="CE68" i="89"/>
  <c r="CD68" i="89"/>
  <c r="CC68" i="89"/>
  <c r="CG68" i="89" s="1"/>
  <c r="CA68" i="89"/>
  <c r="BY68" i="89"/>
  <c r="BX68" i="89"/>
  <c r="BW68" i="89"/>
  <c r="BT68" i="89"/>
  <c r="CB68" i="89" s="1"/>
  <c r="BS68" i="89"/>
  <c r="BR68" i="89"/>
  <c r="BV68" i="89" s="1"/>
  <c r="BQ68" i="89"/>
  <c r="BU68" i="89" s="1"/>
  <c r="CF67" i="89"/>
  <c r="CE67" i="89"/>
  <c r="CD67" i="89"/>
  <c r="CC67" i="89"/>
  <c r="BT67" i="89"/>
  <c r="BS67" i="89"/>
  <c r="BR67" i="89"/>
  <c r="BQ67" i="89"/>
  <c r="BU67" i="89" s="1"/>
  <c r="CF66" i="89"/>
  <c r="CE66" i="89"/>
  <c r="CD66" i="89"/>
  <c r="CC66" i="89"/>
  <c r="BX66" i="89"/>
  <c r="BW66" i="89"/>
  <c r="BU66" i="89"/>
  <c r="BT66" i="89"/>
  <c r="CB66" i="89" s="1"/>
  <c r="BS66" i="89"/>
  <c r="CA66" i="89" s="1"/>
  <c r="BR66" i="89"/>
  <c r="BV66" i="89" s="1"/>
  <c r="BQ66" i="89"/>
  <c r="BY66" i="89" s="1"/>
  <c r="CF65" i="89"/>
  <c r="CE65" i="89"/>
  <c r="CD65" i="89"/>
  <c r="CC65" i="89"/>
  <c r="CG65" i="89" s="1"/>
  <c r="BT65" i="89"/>
  <c r="CB65" i="89" s="1"/>
  <c r="BS65" i="89"/>
  <c r="CA65" i="89" s="1"/>
  <c r="BR65" i="89"/>
  <c r="BZ65" i="89" s="1"/>
  <c r="BQ65" i="89"/>
  <c r="BY65" i="89" s="1"/>
  <c r="CF64" i="89"/>
  <c r="CE64" i="89"/>
  <c r="CD64" i="89"/>
  <c r="CC64" i="89"/>
  <c r="BT64" i="89"/>
  <c r="CB64" i="89" s="1"/>
  <c r="BS64" i="89"/>
  <c r="CA64" i="89" s="1"/>
  <c r="BR64" i="89"/>
  <c r="BQ64" i="89"/>
  <c r="CF63" i="89"/>
  <c r="CE63" i="89"/>
  <c r="CD63" i="89"/>
  <c r="CC63" i="89"/>
  <c r="BT63" i="89"/>
  <c r="CB63" i="89" s="1"/>
  <c r="BS63" i="89"/>
  <c r="BR63" i="89"/>
  <c r="BQ63" i="89"/>
  <c r="BY63" i="89" s="1"/>
  <c r="CF62" i="89"/>
  <c r="CE62" i="89"/>
  <c r="CD62" i="89"/>
  <c r="CH62" i="89" s="1"/>
  <c r="CC62" i="89"/>
  <c r="BX62" i="89"/>
  <c r="BW62" i="89"/>
  <c r="BT62" i="89"/>
  <c r="CB62" i="89" s="1"/>
  <c r="BS62" i="89"/>
  <c r="CA62" i="89" s="1"/>
  <c r="BR62" i="89"/>
  <c r="BV62" i="89" s="1"/>
  <c r="BQ62" i="89"/>
  <c r="BY62" i="89" s="1"/>
  <c r="CF61" i="89"/>
  <c r="CE61" i="89"/>
  <c r="CD61" i="89"/>
  <c r="CC61" i="89"/>
  <c r="BU61" i="89"/>
  <c r="BT61" i="89"/>
  <c r="BS61" i="89"/>
  <c r="BR61" i="89"/>
  <c r="BQ61" i="89"/>
  <c r="BY61" i="89" s="1"/>
  <c r="CF60" i="89"/>
  <c r="CE60" i="89"/>
  <c r="CD60" i="89"/>
  <c r="CC60" i="89"/>
  <c r="BZ60" i="89"/>
  <c r="BX60" i="89"/>
  <c r="BW60" i="89"/>
  <c r="BT60" i="89"/>
  <c r="CB60" i="89" s="1"/>
  <c r="BS60" i="89"/>
  <c r="CA60" i="89" s="1"/>
  <c r="BR60" i="89"/>
  <c r="BV60" i="89" s="1"/>
  <c r="BQ60" i="89"/>
  <c r="BY60" i="89" s="1"/>
  <c r="CG59" i="89"/>
  <c r="CF59" i="89"/>
  <c r="CJ59" i="89" s="1"/>
  <c r="CE59" i="89"/>
  <c r="CI59" i="89" s="1"/>
  <c r="CD59" i="89"/>
  <c r="CC59" i="89"/>
  <c r="BT59" i="89"/>
  <c r="CB59" i="89" s="1"/>
  <c r="BS59" i="89"/>
  <c r="CA59" i="89" s="1"/>
  <c r="BR59" i="89"/>
  <c r="BQ59" i="89"/>
  <c r="BU59" i="89" s="1"/>
  <c r="CF58" i="89"/>
  <c r="CE58" i="89"/>
  <c r="CD58" i="89"/>
  <c r="CC58" i="89"/>
  <c r="BT58" i="89"/>
  <c r="CB58" i="89" s="1"/>
  <c r="BS58" i="89"/>
  <c r="BR58" i="89"/>
  <c r="BQ58" i="89"/>
  <c r="BU58" i="89" s="1"/>
  <c r="CF57" i="89"/>
  <c r="CE57" i="89"/>
  <c r="CD57" i="89"/>
  <c r="CC57" i="89"/>
  <c r="BV57" i="89"/>
  <c r="BT57" i="89"/>
  <c r="CB57" i="89" s="1"/>
  <c r="BS57" i="89"/>
  <c r="CA57" i="89" s="1"/>
  <c r="BR57" i="89"/>
  <c r="BZ57" i="89" s="1"/>
  <c r="BQ57" i="89"/>
  <c r="BU57" i="89" s="1"/>
  <c r="CF56" i="89"/>
  <c r="CE56" i="89"/>
  <c r="CI56" i="89" s="1"/>
  <c r="CD56" i="89"/>
  <c r="CH56" i="89" s="1"/>
  <c r="CC56" i="89"/>
  <c r="CG56" i="89" s="1"/>
  <c r="BX56" i="89"/>
  <c r="BW56" i="89"/>
  <c r="BT56" i="89"/>
  <c r="CB56" i="89" s="1"/>
  <c r="BS56" i="89"/>
  <c r="CA56" i="89" s="1"/>
  <c r="BR56" i="89"/>
  <c r="BV56" i="89" s="1"/>
  <c r="BQ56" i="89"/>
  <c r="CF55" i="89"/>
  <c r="CE55" i="89"/>
  <c r="CD55" i="89"/>
  <c r="CC55" i="89"/>
  <c r="BT55" i="89"/>
  <c r="BS55" i="89"/>
  <c r="BR55" i="89"/>
  <c r="BV55" i="89" s="1"/>
  <c r="BQ55" i="89"/>
  <c r="CF54" i="89"/>
  <c r="CE54" i="89"/>
  <c r="CD54" i="89"/>
  <c r="CC54" i="89"/>
  <c r="BX54" i="89"/>
  <c r="BW54" i="89"/>
  <c r="BU54" i="89"/>
  <c r="BT54" i="89"/>
  <c r="CB54" i="89" s="1"/>
  <c r="BS54" i="89"/>
  <c r="CA54" i="89" s="1"/>
  <c r="BR54" i="89"/>
  <c r="BV54" i="89" s="1"/>
  <c r="BQ54" i="89"/>
  <c r="BY54" i="89" s="1"/>
  <c r="CF53" i="89"/>
  <c r="CJ53" i="89" s="1"/>
  <c r="CE53" i="89"/>
  <c r="CI53" i="89" s="1"/>
  <c r="CD53" i="89"/>
  <c r="CH53" i="89" s="1"/>
  <c r="CC53" i="89"/>
  <c r="CG53" i="89" s="1"/>
  <c r="BT53" i="89"/>
  <c r="CB53" i="89" s="1"/>
  <c r="BS53" i="89"/>
  <c r="CA53" i="89" s="1"/>
  <c r="BR53" i="89"/>
  <c r="BZ53" i="89" s="1"/>
  <c r="BQ53" i="89"/>
  <c r="BU53" i="89" s="1"/>
  <c r="CF52" i="89"/>
  <c r="CE52" i="89"/>
  <c r="CD52" i="89"/>
  <c r="CC52" i="89"/>
  <c r="BT52" i="89"/>
  <c r="CB52" i="89" s="1"/>
  <c r="BS52" i="89"/>
  <c r="CA52" i="89" s="1"/>
  <c r="BR52" i="89"/>
  <c r="BQ52" i="89"/>
  <c r="BU52" i="89" s="1"/>
  <c r="CF51" i="89"/>
  <c r="CE51" i="89"/>
  <c r="CD51" i="89"/>
  <c r="CC51" i="89"/>
  <c r="BT51" i="89"/>
  <c r="CB51" i="89" s="1"/>
  <c r="BS51" i="89"/>
  <c r="CA51" i="89" s="1"/>
  <c r="BR51" i="89"/>
  <c r="BQ51" i="89"/>
  <c r="BU51" i="89" s="1"/>
  <c r="CF50" i="89"/>
  <c r="CE50" i="89"/>
  <c r="CD50" i="89"/>
  <c r="CH50" i="89" s="1"/>
  <c r="CC50" i="89"/>
  <c r="BU50" i="89"/>
  <c r="BT50" i="89"/>
  <c r="BS50" i="89"/>
  <c r="CA50" i="89" s="1"/>
  <c r="BR50" i="89"/>
  <c r="BV50" i="89" s="1"/>
  <c r="BQ50" i="89"/>
  <c r="BY50" i="89" s="1"/>
  <c r="CF49" i="89"/>
  <c r="CE49" i="89"/>
  <c r="CD49" i="89"/>
  <c r="CC49" i="89"/>
  <c r="BX49" i="89"/>
  <c r="BW49" i="89"/>
  <c r="BT49" i="89"/>
  <c r="CB49" i="89" s="1"/>
  <c r="BS49" i="89"/>
  <c r="CA49" i="89" s="1"/>
  <c r="BR49" i="89"/>
  <c r="BV49" i="89" s="1"/>
  <c r="BQ49" i="89"/>
  <c r="CF48" i="89"/>
  <c r="CE48" i="89"/>
  <c r="CD48" i="89"/>
  <c r="CC48" i="89"/>
  <c r="BT48" i="89"/>
  <c r="BS48" i="89"/>
  <c r="BR48" i="89"/>
  <c r="BV48" i="89" s="1"/>
  <c r="BQ48" i="89"/>
  <c r="CF47" i="89"/>
  <c r="CE47" i="89"/>
  <c r="CD47" i="89"/>
  <c r="CC47" i="89"/>
  <c r="CG47" i="89" s="1"/>
  <c r="BV47" i="89"/>
  <c r="BT47" i="89"/>
  <c r="CB47" i="89" s="1"/>
  <c r="BS47" i="89"/>
  <c r="CA47" i="89" s="1"/>
  <c r="BR47" i="89"/>
  <c r="BZ47" i="89" s="1"/>
  <c r="BQ47" i="89"/>
  <c r="BU47" i="89" s="1"/>
  <c r="CF46" i="89"/>
  <c r="CE46" i="89"/>
  <c r="CD46" i="89"/>
  <c r="CC46" i="89"/>
  <c r="BV46" i="89"/>
  <c r="BT46" i="89"/>
  <c r="CB46" i="89" s="1"/>
  <c r="BS46" i="89"/>
  <c r="CA46" i="89" s="1"/>
  <c r="BR46" i="89"/>
  <c r="BZ46" i="89" s="1"/>
  <c r="BQ46" i="89"/>
  <c r="BU46" i="89" s="1"/>
  <c r="CF45" i="89"/>
  <c r="CE45" i="89"/>
  <c r="CD45" i="89"/>
  <c r="CC45" i="89"/>
  <c r="BT45" i="89"/>
  <c r="CB45" i="89" s="1"/>
  <c r="BS45" i="89"/>
  <c r="CA45" i="89" s="1"/>
  <c r="BR45" i="89"/>
  <c r="BZ45" i="89" s="1"/>
  <c r="BQ45" i="89"/>
  <c r="BU45" i="89" s="1"/>
  <c r="CF44" i="89"/>
  <c r="CE44" i="89"/>
  <c r="CD44" i="89"/>
  <c r="CH44" i="89" s="1"/>
  <c r="CC44" i="89"/>
  <c r="BU44" i="89"/>
  <c r="BT44" i="89"/>
  <c r="BS44" i="89"/>
  <c r="BR44" i="89"/>
  <c r="BQ44" i="89"/>
  <c r="BY44" i="89" s="1"/>
  <c r="CF43" i="89"/>
  <c r="CE43" i="89"/>
  <c r="CD43" i="89"/>
  <c r="CC43" i="89"/>
  <c r="BX43" i="89"/>
  <c r="BW43" i="89"/>
  <c r="BU43" i="89"/>
  <c r="BT43" i="89"/>
  <c r="CB43" i="89" s="1"/>
  <c r="BS43" i="89"/>
  <c r="CA43" i="89" s="1"/>
  <c r="BR43" i="89"/>
  <c r="BV43" i="89" s="1"/>
  <c r="BQ43" i="89"/>
  <c r="BY43" i="89" s="1"/>
  <c r="CF42" i="89"/>
  <c r="CE42" i="89"/>
  <c r="CD42" i="89"/>
  <c r="CC42" i="89"/>
  <c r="CG41" i="89" s="1"/>
  <c r="BW42" i="89"/>
  <c r="BT42" i="89"/>
  <c r="CB42" i="89" s="1"/>
  <c r="BS42" i="89"/>
  <c r="CA42" i="89" s="1"/>
  <c r="BR42" i="89"/>
  <c r="BZ42" i="89" s="1"/>
  <c r="BQ42" i="89"/>
  <c r="CF41" i="89"/>
  <c r="CJ41" i="89" s="1"/>
  <c r="CE41" i="89"/>
  <c r="CI41" i="89" s="1"/>
  <c r="CD41" i="89"/>
  <c r="CC41" i="89"/>
  <c r="BY41" i="89"/>
  <c r="BV41" i="89"/>
  <c r="BT41" i="89"/>
  <c r="CB41" i="89" s="1"/>
  <c r="BS41" i="89"/>
  <c r="CA41" i="89" s="1"/>
  <c r="BR41" i="89"/>
  <c r="BZ41" i="89" s="1"/>
  <c r="BQ41" i="89"/>
  <c r="BU41" i="89" s="1"/>
  <c r="CF40" i="89"/>
  <c r="CE40" i="89"/>
  <c r="CD40" i="89"/>
  <c r="CC40" i="89"/>
  <c r="BT40" i="89"/>
  <c r="CB40" i="89" s="1"/>
  <c r="BS40" i="89"/>
  <c r="BW40" i="89" s="1"/>
  <c r="BR40" i="89"/>
  <c r="BZ40" i="89" s="1"/>
  <c r="BQ40" i="89"/>
  <c r="CF39" i="89"/>
  <c r="CE39" i="89"/>
  <c r="CD39" i="89"/>
  <c r="CC39" i="89"/>
  <c r="BT39" i="89"/>
  <c r="CB39" i="89" s="1"/>
  <c r="BS39" i="89"/>
  <c r="CA39" i="89" s="1"/>
  <c r="BR39" i="89"/>
  <c r="BQ39" i="89"/>
  <c r="BU39" i="89" s="1"/>
  <c r="CH38" i="89"/>
  <c r="CF38" i="89"/>
  <c r="CE38" i="89"/>
  <c r="CD38" i="89"/>
  <c r="CC38" i="89"/>
  <c r="BX38" i="89"/>
  <c r="BW38" i="89"/>
  <c r="BU38" i="89"/>
  <c r="BT38" i="89"/>
  <c r="CB38" i="89" s="1"/>
  <c r="BS38" i="89"/>
  <c r="CA38" i="89" s="1"/>
  <c r="BR38" i="89"/>
  <c r="BV38" i="89" s="1"/>
  <c r="BQ38" i="89"/>
  <c r="BY38" i="89" s="1"/>
  <c r="CF37" i="89"/>
  <c r="CE37" i="89"/>
  <c r="CD37" i="89"/>
  <c r="CC37" i="89"/>
  <c r="BX37" i="89"/>
  <c r="BT37" i="89"/>
  <c r="CB37" i="89" s="1"/>
  <c r="BS37" i="89"/>
  <c r="BR37" i="89"/>
  <c r="BZ37" i="89" s="1"/>
  <c r="BQ37" i="89"/>
  <c r="BY37" i="89" s="1"/>
  <c r="N15" i="91" l="1"/>
  <c r="O15" i="91" s="1"/>
  <c r="AD126" i="91"/>
  <c r="AD124" i="91"/>
  <c r="AD122" i="91"/>
  <c r="AD120" i="91"/>
  <c r="AD118" i="91"/>
  <c r="AD116" i="91"/>
  <c r="AD114" i="91"/>
  <c r="AD112" i="91"/>
  <c r="AD110" i="91"/>
  <c r="AD108" i="91"/>
  <c r="AD106" i="91"/>
  <c r="AD104" i="91"/>
  <c r="AD102" i="91"/>
  <c r="AD100" i="91"/>
  <c r="AD96" i="91"/>
  <c r="AD94" i="91"/>
  <c r="AD92" i="91"/>
  <c r="AD91" i="91"/>
  <c r="AD89" i="91"/>
  <c r="AD88" i="91"/>
  <c r="AD86" i="91"/>
  <c r="AD84" i="91"/>
  <c r="AD82" i="91"/>
  <c r="AD80" i="91"/>
  <c r="AD78" i="91"/>
  <c r="AD76" i="91"/>
  <c r="AD74" i="91"/>
  <c r="AD72" i="91"/>
  <c r="AD70" i="91"/>
  <c r="AD68" i="91"/>
  <c r="AD66" i="91"/>
  <c r="AD64" i="91"/>
  <c r="AD62" i="91"/>
  <c r="AD60" i="91"/>
  <c r="AD58" i="91"/>
  <c r="AD55" i="91"/>
  <c r="AD53" i="91"/>
  <c r="AD125" i="91"/>
  <c r="AD115" i="91"/>
  <c r="AD105" i="91"/>
  <c r="AD93" i="91"/>
  <c r="AD85" i="91"/>
  <c r="AD75" i="91"/>
  <c r="AD65" i="91"/>
  <c r="AD51" i="91"/>
  <c r="AD46" i="91"/>
  <c r="AD39" i="91"/>
  <c r="AD37" i="91"/>
  <c r="AJ36" i="91" s="1"/>
  <c r="AD36" i="91"/>
  <c r="AD34" i="91"/>
  <c r="AD32" i="91"/>
  <c r="AD29" i="91"/>
  <c r="AD27" i="91"/>
  <c r="AD25" i="91"/>
  <c r="M15" i="91"/>
  <c r="AD63" i="91"/>
  <c r="AD98" i="91"/>
  <c r="AD97" i="91"/>
  <c r="AD69" i="91"/>
  <c r="AD59" i="91"/>
  <c r="AD121" i="91"/>
  <c r="AD111" i="91"/>
  <c r="AD90" i="91"/>
  <c r="AD81" i="91"/>
  <c r="AD71" i="91"/>
  <c r="AD41" i="91"/>
  <c r="AD113" i="91"/>
  <c r="AD103" i="91"/>
  <c r="AD73" i="91"/>
  <c r="AD52" i="91"/>
  <c r="AD49" i="91"/>
  <c r="AD42" i="91"/>
  <c r="AD117" i="91"/>
  <c r="AD95" i="91"/>
  <c r="AD87" i="91"/>
  <c r="AD77" i="91"/>
  <c r="AD48" i="91"/>
  <c r="AD43" i="91"/>
  <c r="AD123" i="91"/>
  <c r="AD83" i="91"/>
  <c r="AD54" i="91"/>
  <c r="AD50" i="91"/>
  <c r="AD119" i="91"/>
  <c r="AD109" i="91"/>
  <c r="AD79" i="91"/>
  <c r="AD101" i="91"/>
  <c r="AD61" i="91"/>
  <c r="AD45" i="91"/>
  <c r="AD40" i="91"/>
  <c r="AD38" i="91"/>
  <c r="AD35" i="91"/>
  <c r="AD33" i="91"/>
  <c r="AD30" i="91"/>
  <c r="AD28" i="91"/>
  <c r="AD26" i="91"/>
  <c r="AD44" i="91"/>
  <c r="AD107" i="91"/>
  <c r="AD67" i="91"/>
  <c r="AD57" i="91"/>
  <c r="AD47" i="91"/>
  <c r="M19" i="91"/>
  <c r="M17" i="91"/>
  <c r="M16" i="91"/>
  <c r="M14" i="91"/>
  <c r="O14" i="91" s="1"/>
  <c r="AE126" i="91"/>
  <c r="AE124" i="91"/>
  <c r="AF124" i="91" s="1"/>
  <c r="AE122" i="91"/>
  <c r="AE120" i="91"/>
  <c r="AE118" i="91"/>
  <c r="AF118" i="91" s="1"/>
  <c r="AE116" i="91"/>
  <c r="AE114" i="91"/>
  <c r="AE112" i="91"/>
  <c r="AF112" i="91" s="1"/>
  <c r="AE110" i="91"/>
  <c r="AE108" i="91"/>
  <c r="AF108" i="91" s="1"/>
  <c r="AE106" i="91"/>
  <c r="AE104" i="91"/>
  <c r="AE102" i="91"/>
  <c r="AF102" i="91" s="1"/>
  <c r="AE100" i="91"/>
  <c r="AE96" i="91"/>
  <c r="AE94" i="91"/>
  <c r="AE92" i="91"/>
  <c r="AE91" i="91"/>
  <c r="AE89" i="91"/>
  <c r="AE88" i="91"/>
  <c r="AE86" i="91"/>
  <c r="AF86" i="91" s="1"/>
  <c r="AE84" i="91"/>
  <c r="AE82" i="91"/>
  <c r="AE80" i="91"/>
  <c r="AF80" i="91" s="1"/>
  <c r="AE78" i="91"/>
  <c r="AE76" i="91"/>
  <c r="AE74" i="91"/>
  <c r="AE72" i="91"/>
  <c r="AE70" i="91"/>
  <c r="AE68" i="91"/>
  <c r="AE66" i="91"/>
  <c r="AE64" i="91"/>
  <c r="AE62" i="91"/>
  <c r="AE60" i="91"/>
  <c r="AF60" i="91" s="1"/>
  <c r="AE58" i="91"/>
  <c r="AE55" i="91"/>
  <c r="AE53" i="91"/>
  <c r="AF53" i="91" s="1"/>
  <c r="AE121" i="91"/>
  <c r="AE111" i="91"/>
  <c r="AF111" i="91" s="1"/>
  <c r="AE90" i="91"/>
  <c r="AE81" i="91"/>
  <c r="AF81" i="91" s="1"/>
  <c r="AE71" i="91"/>
  <c r="AE41" i="91"/>
  <c r="AE125" i="91"/>
  <c r="AE115" i="91"/>
  <c r="AF115" i="91" s="1"/>
  <c r="AE105" i="91"/>
  <c r="AF105" i="91" s="1"/>
  <c r="AE75" i="91"/>
  <c r="AF75" i="91" s="1"/>
  <c r="AE46" i="91"/>
  <c r="AE39" i="91"/>
  <c r="AE36" i="91"/>
  <c r="AE117" i="91"/>
  <c r="AE95" i="91"/>
  <c r="AE87" i="91"/>
  <c r="AE77" i="91"/>
  <c r="AF77" i="91" s="1"/>
  <c r="AE48" i="91"/>
  <c r="AE43" i="91"/>
  <c r="AE28" i="91"/>
  <c r="AE97" i="91"/>
  <c r="AE44" i="91"/>
  <c r="AE85" i="91"/>
  <c r="AE27" i="91"/>
  <c r="AF27" i="91" s="1"/>
  <c r="AE123" i="91"/>
  <c r="AF123" i="91" s="1"/>
  <c r="AE83" i="91"/>
  <c r="AF83" i="91" s="1"/>
  <c r="AE54" i="91"/>
  <c r="AE50" i="91"/>
  <c r="AF50" i="91" s="1"/>
  <c r="AE35" i="91"/>
  <c r="AE26" i="91"/>
  <c r="AE98" i="91"/>
  <c r="AF98" i="91" s="1"/>
  <c r="AE79" i="91"/>
  <c r="AE69" i="91"/>
  <c r="AF69" i="91" s="1"/>
  <c r="AE59" i="91"/>
  <c r="AF59" i="91" s="1"/>
  <c r="AE65" i="91"/>
  <c r="AF65" i="91" s="1"/>
  <c r="AE101" i="91"/>
  <c r="AE61" i="91"/>
  <c r="AE45" i="91"/>
  <c r="AE40" i="91"/>
  <c r="AE38" i="91"/>
  <c r="AF38" i="91" s="1"/>
  <c r="AE33" i="91"/>
  <c r="AE30" i="91"/>
  <c r="AE109" i="91"/>
  <c r="AF109" i="91" s="1"/>
  <c r="AE93" i="91"/>
  <c r="AE51" i="91"/>
  <c r="AE37" i="91"/>
  <c r="AE34" i="91"/>
  <c r="AF34" i="91" s="1"/>
  <c r="AE32" i="91"/>
  <c r="AE25" i="91"/>
  <c r="AE107" i="91"/>
  <c r="AE67" i="91"/>
  <c r="AE57" i="91"/>
  <c r="AF57" i="91" s="1"/>
  <c r="AE47" i="91"/>
  <c r="AF47" i="91" s="1"/>
  <c r="AE119" i="91"/>
  <c r="AE29" i="91"/>
  <c r="AE113" i="91"/>
  <c r="AE103" i="91"/>
  <c r="AF103" i="91" s="1"/>
  <c r="AE73" i="91"/>
  <c r="AE63" i="91"/>
  <c r="AE52" i="91"/>
  <c r="AF52" i="91" s="1"/>
  <c r="AE49" i="91"/>
  <c r="AE42" i="91"/>
  <c r="N16" i="91"/>
  <c r="O16" i="91" s="1"/>
  <c r="N18" i="91"/>
  <c r="N19" i="91"/>
  <c r="M18" i="91"/>
  <c r="AG126" i="91"/>
  <c r="AG124" i="91"/>
  <c r="AG122" i="91"/>
  <c r="AG120" i="91"/>
  <c r="AG118" i="91"/>
  <c r="AG116" i="91"/>
  <c r="AG114" i="91"/>
  <c r="AG112" i="91"/>
  <c r="AG110" i="91"/>
  <c r="AG108" i="91"/>
  <c r="AG106" i="91"/>
  <c r="AG104" i="91"/>
  <c r="AG102" i="91"/>
  <c r="AG100" i="91"/>
  <c r="AG96" i="91"/>
  <c r="AG94" i="91"/>
  <c r="AG92" i="91"/>
  <c r="AG91" i="91"/>
  <c r="AG89" i="91"/>
  <c r="AG88" i="91"/>
  <c r="AG86" i="91"/>
  <c r="AG84" i="91"/>
  <c r="AG82" i="91"/>
  <c r="AG80" i="91"/>
  <c r="AG78" i="91"/>
  <c r="AG76" i="91"/>
  <c r="AG74" i="91"/>
  <c r="AG72" i="91"/>
  <c r="AG70" i="91"/>
  <c r="AG68" i="91"/>
  <c r="AG66" i="91"/>
  <c r="AG64" i="91"/>
  <c r="AG62" i="91"/>
  <c r="AG60" i="91"/>
  <c r="AG58" i="91"/>
  <c r="AG55" i="91"/>
  <c r="AG53" i="91"/>
  <c r="AG50" i="91"/>
  <c r="AG47" i="91"/>
  <c r="AG44" i="91"/>
  <c r="AG41" i="91"/>
  <c r="AG125" i="91"/>
  <c r="AG123" i="91"/>
  <c r="AG121" i="91"/>
  <c r="AG119" i="91"/>
  <c r="AG117" i="91"/>
  <c r="AG115" i="91"/>
  <c r="AG113" i="91"/>
  <c r="AG111" i="91"/>
  <c r="AG109" i="91"/>
  <c r="AG107" i="91"/>
  <c r="AG105" i="91"/>
  <c r="AG103" i="91"/>
  <c r="AG101" i="91"/>
  <c r="AG98" i="91"/>
  <c r="AG97" i="91"/>
  <c r="AG95" i="91"/>
  <c r="AG93" i="91"/>
  <c r="AG90" i="91"/>
  <c r="AG87" i="91"/>
  <c r="AG85" i="91"/>
  <c r="AG83" i="91"/>
  <c r="AG81" i="91"/>
  <c r="AG79" i="91"/>
  <c r="AG77" i="91"/>
  <c r="AG75" i="91"/>
  <c r="AG73" i="91"/>
  <c r="AG71" i="91"/>
  <c r="AG69" i="91"/>
  <c r="AG67" i="91"/>
  <c r="AG65" i="91"/>
  <c r="AG63" i="91"/>
  <c r="AG61" i="91"/>
  <c r="AG59" i="91"/>
  <c r="AG57" i="91"/>
  <c r="AG54" i="91"/>
  <c r="AG52" i="91"/>
  <c r="AG51" i="91"/>
  <c r="AG49" i="91"/>
  <c r="AG48" i="91"/>
  <c r="AG46" i="91"/>
  <c r="AG45" i="91"/>
  <c r="AG43" i="91"/>
  <c r="AG42" i="91"/>
  <c r="AG40" i="91"/>
  <c r="AG39" i="91"/>
  <c r="AG38" i="91"/>
  <c r="AG35" i="91"/>
  <c r="AG33" i="91"/>
  <c r="AG30" i="91"/>
  <c r="AG28" i="91"/>
  <c r="AG26" i="91"/>
  <c r="P14" i="91"/>
  <c r="AG37" i="91"/>
  <c r="AG36" i="91"/>
  <c r="AG34" i="91"/>
  <c r="AG32" i="91"/>
  <c r="AG29" i="91"/>
  <c r="AG27" i="91"/>
  <c r="AG25" i="91"/>
  <c r="P17" i="91"/>
  <c r="P18" i="91"/>
  <c r="P19" i="91"/>
  <c r="P15" i="91"/>
  <c r="N17" i="91"/>
  <c r="O17" i="91" s="1"/>
  <c r="BX110" i="89"/>
  <c r="CB110" i="89"/>
  <c r="BX140" i="89"/>
  <c r="CB140" i="89"/>
  <c r="BZ145" i="89"/>
  <c r="BV145" i="89"/>
  <c r="CA67" i="89"/>
  <c r="BW67" i="89"/>
  <c r="CA85" i="89"/>
  <c r="BW85" i="89"/>
  <c r="CA89" i="89"/>
  <c r="BW89" i="89"/>
  <c r="BZ93" i="89"/>
  <c r="BV93" i="89"/>
  <c r="BZ103" i="89"/>
  <c r="BV103" i="89"/>
  <c r="BW120" i="89"/>
  <c r="CA120" i="89"/>
  <c r="BV124" i="89"/>
  <c r="BZ124" i="89"/>
  <c r="BZ128" i="89"/>
  <c r="BV128" i="89"/>
  <c r="BW145" i="89"/>
  <c r="CA145" i="89"/>
  <c r="CA168" i="89"/>
  <c r="BW168" i="89"/>
  <c r="BY183" i="89"/>
  <c r="BU183" i="89"/>
  <c r="CB192" i="89"/>
  <c r="BX192" i="89"/>
  <c r="BW58" i="89"/>
  <c r="CA58" i="89"/>
  <c r="BW77" i="89"/>
  <c r="CA77" i="89"/>
  <c r="BZ114" i="89"/>
  <c r="BV114" i="89"/>
  <c r="BV119" i="89"/>
  <c r="BZ119" i="89"/>
  <c r="BZ51" i="89"/>
  <c r="BV51" i="89"/>
  <c r="BV67" i="89"/>
  <c r="BZ67" i="89"/>
  <c r="BZ89" i="89"/>
  <c r="BV89" i="89"/>
  <c r="BY93" i="89"/>
  <c r="BU93" i="89"/>
  <c r="CB97" i="89"/>
  <c r="BX97" i="89"/>
  <c r="BU98" i="89"/>
  <c r="BY98" i="89"/>
  <c r="BY103" i="89"/>
  <c r="BU103" i="89"/>
  <c r="BZ120" i="89"/>
  <c r="BV120" i="89"/>
  <c r="BY124" i="89"/>
  <c r="BU124" i="89"/>
  <c r="CA44" i="89"/>
  <c r="BW44" i="89"/>
  <c r="CA37" i="89"/>
  <c r="BW37" i="89"/>
  <c r="BV40" i="89"/>
  <c r="CB44" i="89"/>
  <c r="BX44" i="89"/>
  <c r="BW50" i="89"/>
  <c r="BY55" i="89"/>
  <c r="BU55" i="89"/>
  <c r="BY56" i="89"/>
  <c r="BU56" i="89"/>
  <c r="BV61" i="89"/>
  <c r="BZ61" i="89"/>
  <c r="CB67" i="89"/>
  <c r="BX67" i="89"/>
  <c r="BZ82" i="89"/>
  <c r="BV82" i="89"/>
  <c r="CB85" i="89"/>
  <c r="BX85" i="89"/>
  <c r="BW93" i="89"/>
  <c r="CA93" i="89"/>
  <c r="BZ116" i="89"/>
  <c r="BV116" i="89"/>
  <c r="BW128" i="89"/>
  <c r="CA128" i="89"/>
  <c r="CA154" i="89"/>
  <c r="BW154" i="89"/>
  <c r="CB168" i="89"/>
  <c r="BX168" i="89"/>
  <c r="BY178" i="89"/>
  <c r="BU178" i="89"/>
  <c r="BZ183" i="89"/>
  <c r="BV183" i="89"/>
  <c r="CB188" i="89"/>
  <c r="BX188" i="89"/>
  <c r="BY189" i="89"/>
  <c r="BU189" i="89"/>
  <c r="BZ195" i="89"/>
  <c r="BV195" i="89"/>
  <c r="CB164" i="89"/>
  <c r="BX164" i="89"/>
  <c r="CA40" i="89"/>
  <c r="BY42" i="89"/>
  <c r="BU42" i="89"/>
  <c r="BY48" i="89"/>
  <c r="BU48" i="89"/>
  <c r="BY49" i="89"/>
  <c r="BU49" i="89"/>
  <c r="CA61" i="89"/>
  <c r="BW61" i="89"/>
  <c r="BY74" i="89"/>
  <c r="CA75" i="89"/>
  <c r="BW75" i="89"/>
  <c r="BZ108" i="89"/>
  <c r="BV108" i="89"/>
  <c r="CG119" i="89"/>
  <c r="BX134" i="89"/>
  <c r="CB134" i="89"/>
  <c r="BW162" i="89"/>
  <c r="CA162" i="89"/>
  <c r="CA195" i="89"/>
  <c r="BW195" i="89"/>
  <c r="BZ39" i="89"/>
  <c r="BV39" i="89"/>
  <c r="BZ132" i="89"/>
  <c r="BV132" i="89"/>
  <c r="CA55" i="89"/>
  <c r="BW55" i="89"/>
  <c r="CB61" i="89"/>
  <c r="BX61" i="89"/>
  <c r="BU64" i="89"/>
  <c r="BY64" i="89"/>
  <c r="BZ69" i="89"/>
  <c r="BV69" i="89"/>
  <c r="BX75" i="89"/>
  <c r="CB75" i="89"/>
  <c r="BY78" i="89"/>
  <c r="BW79" i="89"/>
  <c r="CA79" i="89"/>
  <c r="BZ95" i="89"/>
  <c r="BV95" i="89"/>
  <c r="BU96" i="89"/>
  <c r="BY96" i="89"/>
  <c r="BW104" i="89"/>
  <c r="CA104" i="89"/>
  <c r="BV112" i="89"/>
  <c r="BZ112" i="89"/>
  <c r="BU122" i="89"/>
  <c r="BY122" i="89"/>
  <c r="BZ126" i="89"/>
  <c r="BV126" i="89"/>
  <c r="BZ138" i="89"/>
  <c r="BV138" i="89"/>
  <c r="BY143" i="89"/>
  <c r="BU143" i="89"/>
  <c r="CB147" i="89"/>
  <c r="BX147" i="89"/>
  <c r="BU152" i="89"/>
  <c r="BY152" i="89"/>
  <c r="BY158" i="89"/>
  <c r="BU158" i="89"/>
  <c r="CB162" i="89"/>
  <c r="BX162" i="89"/>
  <c r="BX166" i="89"/>
  <c r="CB166" i="89"/>
  <c r="CB170" i="89"/>
  <c r="BX170" i="89"/>
  <c r="BY171" i="89"/>
  <c r="BU171" i="89"/>
  <c r="CA91" i="89"/>
  <c r="BW91" i="89"/>
  <c r="BW110" i="89"/>
  <c r="CA110" i="89"/>
  <c r="BZ150" i="89"/>
  <c r="BV150" i="89"/>
  <c r="BZ191" i="89"/>
  <c r="BV191" i="89"/>
  <c r="BV44" i="89"/>
  <c r="BZ44" i="89"/>
  <c r="CB50" i="89"/>
  <c r="BX50" i="89"/>
  <c r="BZ52" i="89"/>
  <c r="BV52" i="89"/>
  <c r="BX77" i="89"/>
  <c r="CB77" i="89"/>
  <c r="CB106" i="89"/>
  <c r="BX106" i="89"/>
  <c r="BW114" i="89"/>
  <c r="CA114" i="89"/>
  <c r="BY45" i="89"/>
  <c r="CA48" i="89"/>
  <c r="BW48" i="89"/>
  <c r="BZ64" i="89"/>
  <c r="BV64" i="89"/>
  <c r="CA69" i="89"/>
  <c r="BW69" i="89"/>
  <c r="CB79" i="89"/>
  <c r="BX79" i="89"/>
  <c r="BY82" i="89"/>
  <c r="CA83" i="89"/>
  <c r="BW83" i="89"/>
  <c r="BZ87" i="89"/>
  <c r="BV87" i="89"/>
  <c r="BZ100" i="89"/>
  <c r="BV100" i="89"/>
  <c r="BV101" i="89"/>
  <c r="BZ101" i="89"/>
  <c r="BV105" i="89"/>
  <c r="BZ105" i="89"/>
  <c r="BX108" i="89"/>
  <c r="CB108" i="89"/>
  <c r="CA112" i="89"/>
  <c r="BW112" i="89"/>
  <c r="BZ122" i="89"/>
  <c r="BV122" i="89"/>
  <c r="BV130" i="89"/>
  <c r="BZ130" i="89"/>
  <c r="BW138" i="89"/>
  <c r="CA138" i="89"/>
  <c r="BV143" i="89"/>
  <c r="BZ143" i="89"/>
  <c r="BZ152" i="89"/>
  <c r="BV152" i="89"/>
  <c r="CB157" i="89"/>
  <c r="BX157" i="89"/>
  <c r="CB175" i="89"/>
  <c r="BX175" i="89"/>
  <c r="BY107" i="89"/>
  <c r="BU107" i="89"/>
  <c r="CB136" i="89"/>
  <c r="BX136" i="89"/>
  <c r="BW173" i="89"/>
  <c r="CA173" i="89"/>
  <c r="BW192" i="89"/>
  <c r="CA192" i="89"/>
  <c r="BU37" i="89"/>
  <c r="CB55" i="89"/>
  <c r="BX55" i="89"/>
  <c r="BZ63" i="89"/>
  <c r="BV63" i="89"/>
  <c r="BY72" i="89"/>
  <c r="BU40" i="89"/>
  <c r="BY40" i="89"/>
  <c r="CI44" i="89"/>
  <c r="CB48" i="89"/>
  <c r="BX48" i="89"/>
  <c r="BZ58" i="89"/>
  <c r="BV58" i="89"/>
  <c r="BZ59" i="89"/>
  <c r="BV59" i="89"/>
  <c r="BW63" i="89"/>
  <c r="CA63" i="89"/>
  <c r="CB73" i="89"/>
  <c r="BX73" i="89"/>
  <c r="BV91" i="89"/>
  <c r="BZ91" i="89"/>
  <c r="BW100" i="89"/>
  <c r="CA100" i="89"/>
  <c r="CB112" i="89"/>
  <c r="BX112" i="89"/>
  <c r="BU114" i="89"/>
  <c r="BY114" i="89"/>
  <c r="CB118" i="89"/>
  <c r="BX118" i="89"/>
  <c r="CA130" i="89"/>
  <c r="BW130" i="89"/>
  <c r="BV186" i="89"/>
  <c r="BZ186" i="89"/>
  <c r="BY191" i="89"/>
  <c r="BU191" i="89"/>
  <c r="CJ176" i="89"/>
  <c r="CH74" i="89"/>
  <c r="CI119" i="89"/>
  <c r="CI134" i="89"/>
  <c r="CH47" i="89"/>
  <c r="CJ95" i="89"/>
  <c r="BX130" i="89"/>
  <c r="CI131" i="89"/>
  <c r="CJ146" i="89"/>
  <c r="BW160" i="89"/>
  <c r="CI167" i="89"/>
  <c r="BX180" i="89"/>
  <c r="CI194" i="89"/>
  <c r="CI47" i="89"/>
  <c r="CG50" i="89"/>
  <c r="CJ62" i="89"/>
  <c r="CI65" i="89"/>
  <c r="BY67" i="89"/>
  <c r="CH68" i="89"/>
  <c r="CI86" i="89"/>
  <c r="BX91" i="89"/>
  <c r="CI92" i="89"/>
  <c r="CG95" i="89"/>
  <c r="BW96" i="89"/>
  <c r="BW101" i="89"/>
  <c r="BW105" i="89"/>
  <c r="CI113" i="89"/>
  <c r="BW119" i="89"/>
  <c r="BW124" i="89"/>
  <c r="CI125" i="89"/>
  <c r="CI128" i="89"/>
  <c r="CJ131" i="89"/>
  <c r="CB132" i="89"/>
  <c r="CI137" i="89"/>
  <c r="BW141" i="89"/>
  <c r="BW143" i="89"/>
  <c r="BW148" i="89"/>
  <c r="CJ167" i="89"/>
  <c r="CG170" i="89"/>
  <c r="BX176" i="89"/>
  <c r="CA180" i="89"/>
  <c r="CH188" i="89"/>
  <c r="BW193" i="89"/>
  <c r="CJ194" i="89"/>
  <c r="CJ47" i="89"/>
  <c r="CJ65" i="89"/>
  <c r="CI68" i="89"/>
  <c r="CH83" i="89"/>
  <c r="BW84" i="89"/>
  <c r="CJ86" i="89"/>
  <c r="CA87" i="89"/>
  <c r="CI89" i="89"/>
  <c r="CJ92" i="89"/>
  <c r="BX96" i="89"/>
  <c r="BX101" i="89"/>
  <c r="CG116" i="89"/>
  <c r="BW117" i="89"/>
  <c r="CB122" i="89"/>
  <c r="BX124" i="89"/>
  <c r="CB128" i="89"/>
  <c r="BW135" i="89"/>
  <c r="BU137" i="89"/>
  <c r="BV139" i="89"/>
  <c r="BX141" i="89"/>
  <c r="BX143" i="89"/>
  <c r="BV146" i="89"/>
  <c r="BX148" i="89"/>
  <c r="CB150" i="89"/>
  <c r="CA152" i="89"/>
  <c r="BU156" i="89"/>
  <c r="BX158" i="89"/>
  <c r="BU161" i="89"/>
  <c r="BU165" i="89"/>
  <c r="BU167" i="89"/>
  <c r="BW169" i="89"/>
  <c r="CH170" i="89"/>
  <c r="BV171" i="89"/>
  <c r="BZ176" i="89"/>
  <c r="BV178" i="89"/>
  <c r="CJ182" i="89"/>
  <c r="BW183" i="89"/>
  <c r="CI188" i="89"/>
  <c r="BV189" i="89"/>
  <c r="BW191" i="89"/>
  <c r="BX193" i="89"/>
  <c r="BX42" i="89"/>
  <c r="CG44" i="89"/>
  <c r="BV45" i="89"/>
  <c r="CI50" i="89"/>
  <c r="BV53" i="89"/>
  <c r="CH59" i="89"/>
  <c r="BU60" i="89"/>
  <c r="BU62" i="89"/>
  <c r="BV65" i="89"/>
  <c r="BV70" i="89"/>
  <c r="BV76" i="89"/>
  <c r="BW82" i="89"/>
  <c r="CI83" i="89"/>
  <c r="BX84" i="89"/>
  <c r="CB87" i="89"/>
  <c r="CG89" i="89"/>
  <c r="CI95" i="89"/>
  <c r="CJ104" i="89"/>
  <c r="BW107" i="89"/>
  <c r="CH107" i="89"/>
  <c r="BV109" i="89"/>
  <c r="BU111" i="89"/>
  <c r="BW113" i="89"/>
  <c r="CB114" i="89"/>
  <c r="CH116" i="89"/>
  <c r="BX117" i="89"/>
  <c r="CB120" i="89"/>
  <c r="CG122" i="89"/>
  <c r="BU123" i="89"/>
  <c r="BV127" i="89"/>
  <c r="BU129" i="89"/>
  <c r="BW131" i="89"/>
  <c r="BV133" i="89"/>
  <c r="BX135" i="89"/>
  <c r="BW137" i="89"/>
  <c r="BY139" i="89"/>
  <c r="BZ141" i="89"/>
  <c r="BY146" i="89"/>
  <c r="BZ148" i="89"/>
  <c r="CA158" i="89"/>
  <c r="BX163" i="89"/>
  <c r="CH164" i="89"/>
  <c r="BZ165" i="89"/>
  <c r="BV167" i="89"/>
  <c r="BX169" i="89"/>
  <c r="BW171" i="89"/>
  <c r="BX174" i="89"/>
  <c r="CA178" i="89"/>
  <c r="BX181" i="89"/>
  <c r="CG182" i="89"/>
  <c r="BU184" i="89"/>
  <c r="CJ185" i="89"/>
  <c r="BX187" i="89"/>
  <c r="CJ188" i="89"/>
  <c r="BX194" i="89"/>
  <c r="AD225" i="89"/>
  <c r="N225" i="89"/>
  <c r="Q227" i="89"/>
  <c r="L225" i="89"/>
  <c r="J228" i="89"/>
  <c r="AF228" i="89"/>
  <c r="AF233" i="89" s="1"/>
  <c r="AD229" i="89"/>
  <c r="AD234" i="89" s="1"/>
  <c r="I229" i="89"/>
  <c r="AE229" i="89"/>
  <c r="AE234" i="89" s="1"/>
  <c r="BG251" i="89"/>
  <c r="BG255" i="89" s="1"/>
  <c r="BG256" i="89" s="1"/>
  <c r="BG259" i="89" s="1"/>
  <c r="BG253" i="89"/>
  <c r="BG254" i="89" s="1"/>
  <c r="BG229" i="89"/>
  <c r="M225" i="89"/>
  <c r="CG71" i="89"/>
  <c r="CH143" i="89"/>
  <c r="CH125" i="89"/>
  <c r="M227" i="89"/>
  <c r="CJ44" i="89"/>
  <c r="CH65" i="89"/>
  <c r="CJ68" i="89"/>
  <c r="CH71" i="89"/>
  <c r="CJ74" i="89"/>
  <c r="CJ101" i="89"/>
  <c r="CJ110" i="89"/>
  <c r="CH128" i="89"/>
  <c r="CH131" i="89"/>
  <c r="CH134" i="89"/>
  <c r="CH140" i="89"/>
  <c r="CI149" i="89"/>
  <c r="CJ158" i="89"/>
  <c r="CH161" i="89"/>
  <c r="CJ164" i="89"/>
  <c r="CG173" i="89"/>
  <c r="CG179" i="89"/>
  <c r="CG191" i="89"/>
  <c r="N227" i="89"/>
  <c r="I228" i="89"/>
  <c r="I230" i="89"/>
  <c r="AF237" i="89"/>
  <c r="AF238" i="89" s="1"/>
  <c r="CH122" i="89"/>
  <c r="CG161" i="89"/>
  <c r="CG38" i="89"/>
  <c r="CH41" i="89"/>
  <c r="CJ50" i="89"/>
  <c r="CJ56" i="89"/>
  <c r="CG62" i="89"/>
  <c r="CG77" i="89"/>
  <c r="CI77" i="89"/>
  <c r="CJ80" i="89"/>
  <c r="CH98" i="89"/>
  <c r="CI107" i="89"/>
  <c r="CG110" i="89"/>
  <c r="CG113" i="89"/>
  <c r="CJ122" i="89"/>
  <c r="CJ125" i="89"/>
  <c r="CJ253" i="89" s="1"/>
  <c r="CJ267" i="89" s="1"/>
  <c r="CH137" i="89"/>
  <c r="CJ143" i="89"/>
  <c r="CG164" i="89"/>
  <c r="CJ170" i="89"/>
  <c r="CH173" i="89"/>
  <c r="CH179" i="89"/>
  <c r="CH191" i="89"/>
  <c r="CH194" i="89"/>
  <c r="N228" i="89"/>
  <c r="N230" i="89"/>
  <c r="BH261" i="89"/>
  <c r="CH95" i="89"/>
  <c r="AF229" i="89"/>
  <c r="AF234" i="89" s="1"/>
  <c r="CH77" i="89"/>
  <c r="CG92" i="89"/>
  <c r="CH101" i="89"/>
  <c r="CH104" i="89"/>
  <c r="CJ128" i="89"/>
  <c r="CJ251" i="89" s="1"/>
  <c r="CJ255" i="89" s="1"/>
  <c r="CJ134" i="89"/>
  <c r="CG134" i="89"/>
  <c r="CJ140" i="89"/>
  <c r="CI146" i="89"/>
  <c r="CH155" i="89"/>
  <c r="CG167" i="89"/>
  <c r="CI173" i="89"/>
  <c r="CI179" i="89"/>
  <c r="CG185" i="89"/>
  <c r="AE228" i="89"/>
  <c r="AE233" i="89" s="1"/>
  <c r="AE230" i="89"/>
  <c r="AE235" i="89" s="1"/>
  <c r="BJ244" i="89"/>
  <c r="BJ246" i="89" s="1"/>
  <c r="L229" i="89"/>
  <c r="CI38" i="89"/>
  <c r="CI62" i="89"/>
  <c r="CH80" i="89"/>
  <c r="CJ83" i="89"/>
  <c r="CI110" i="89"/>
  <c r="CG125" i="89"/>
  <c r="CG128" i="89"/>
  <c r="CG253" i="89" s="1"/>
  <c r="CG267" i="89" s="1"/>
  <c r="CJ137" i="89"/>
  <c r="CG143" i="89"/>
  <c r="CH185" i="89"/>
  <c r="AE237" i="89"/>
  <c r="AE238" i="89" s="1"/>
  <c r="BJ261" i="89"/>
  <c r="CJ38" i="89"/>
  <c r="J225" i="89"/>
  <c r="AF225" i="89"/>
  <c r="J229" i="89"/>
  <c r="AW149" i="90"/>
  <c r="BI149" i="90"/>
  <c r="BI143" i="90"/>
  <c r="AW143" i="90"/>
  <c r="H23" i="90"/>
  <c r="F22" i="90"/>
  <c r="H22" i="90"/>
  <c r="N18" i="90" s="1"/>
  <c r="AE136" i="90"/>
  <c r="AE130" i="90"/>
  <c r="AE126" i="90"/>
  <c r="AE124" i="90"/>
  <c r="AE118" i="90"/>
  <c r="AE110" i="90"/>
  <c r="AE108" i="90"/>
  <c r="AE104" i="90"/>
  <c r="AE102" i="90"/>
  <c r="AE96" i="90"/>
  <c r="AE91" i="90"/>
  <c r="AE86" i="90"/>
  <c r="AE82" i="90"/>
  <c r="AE78" i="90"/>
  <c r="AE76" i="90"/>
  <c r="AE72" i="90"/>
  <c r="AE70" i="90"/>
  <c r="AE66" i="90"/>
  <c r="AE62" i="90"/>
  <c r="AE60" i="90"/>
  <c r="AE55" i="90"/>
  <c r="AE53" i="90"/>
  <c r="AE50" i="90"/>
  <c r="AE47" i="90"/>
  <c r="AE139" i="90"/>
  <c r="AE137" i="90"/>
  <c r="AE134" i="90"/>
  <c r="AE132" i="90"/>
  <c r="AE131" i="90"/>
  <c r="AE129" i="90"/>
  <c r="AE125" i="90"/>
  <c r="AE123" i="90"/>
  <c r="AE119" i="90"/>
  <c r="AE117" i="90"/>
  <c r="AE115" i="90"/>
  <c r="AE113" i="90"/>
  <c r="AE109" i="90"/>
  <c r="AE107" i="90"/>
  <c r="AE103" i="90"/>
  <c r="AE101" i="90"/>
  <c r="AE98" i="90"/>
  <c r="AE97" i="90"/>
  <c r="AE93" i="90"/>
  <c r="AE90" i="90"/>
  <c r="AE85" i="90"/>
  <c r="AE83" i="90"/>
  <c r="AE81" i="90"/>
  <c r="AE79" i="90"/>
  <c r="AE75" i="90"/>
  <c r="AE73" i="90"/>
  <c r="AE69" i="90"/>
  <c r="AE59" i="90"/>
  <c r="AE49" i="90"/>
  <c r="AE63" i="90"/>
  <c r="AE45" i="90"/>
  <c r="AE67" i="90"/>
  <c r="AE48" i="90"/>
  <c r="AE41" i="90"/>
  <c r="AE38" i="90"/>
  <c r="AE35" i="90"/>
  <c r="AE30" i="90"/>
  <c r="AE28" i="90"/>
  <c r="AE61" i="90"/>
  <c r="AE51" i="90"/>
  <c r="N14" i="90"/>
  <c r="AE54" i="90"/>
  <c r="AE42" i="90"/>
  <c r="AE40" i="90"/>
  <c r="AE37" i="90"/>
  <c r="AE36" i="90"/>
  <c r="AE34" i="90"/>
  <c r="AE32" i="90"/>
  <c r="AE27" i="90"/>
  <c r="AE25" i="90"/>
  <c r="AE46" i="90"/>
  <c r="N19" i="90"/>
  <c r="F21" i="90"/>
  <c r="J22" i="90"/>
  <c r="AG136" i="90" s="1"/>
  <c r="BY58" i="89"/>
  <c r="BZ38" i="89"/>
  <c r="BZ43" i="89"/>
  <c r="BZ49" i="89"/>
  <c r="BZ50" i="89"/>
  <c r="BZ55" i="89"/>
  <c r="BZ56" i="89"/>
  <c r="BZ62" i="89"/>
  <c r="BZ66" i="89"/>
  <c r="BW39" i="89"/>
  <c r="BW41" i="89"/>
  <c r="BW45" i="89"/>
  <c r="BW46" i="89"/>
  <c r="BW47" i="89"/>
  <c r="BW51" i="89"/>
  <c r="BW52" i="89"/>
  <c r="BW53" i="89"/>
  <c r="BW57" i="89"/>
  <c r="BW59" i="89"/>
  <c r="BW64" i="89"/>
  <c r="BW65" i="89"/>
  <c r="BU69" i="89"/>
  <c r="CA71" i="89"/>
  <c r="BU76" i="89"/>
  <c r="CA81" i="89"/>
  <c r="BU83" i="89"/>
  <c r="CA88" i="89"/>
  <c r="BU91" i="89"/>
  <c r="CA94" i="89"/>
  <c r="BU101" i="89"/>
  <c r="BU112" i="89"/>
  <c r="BU117" i="89"/>
  <c r="BU119" i="89"/>
  <c r="BV154" i="89"/>
  <c r="BZ154" i="89"/>
  <c r="BX167" i="89"/>
  <c r="CB167" i="89"/>
  <c r="BZ174" i="89"/>
  <c r="BY39" i="89"/>
  <c r="BY47" i="89"/>
  <c r="BZ48" i="89"/>
  <c r="BZ54" i="89"/>
  <c r="BX39" i="89"/>
  <c r="BX40" i="89"/>
  <c r="BX41" i="89"/>
  <c r="BX45" i="89"/>
  <c r="BX46" i="89"/>
  <c r="BX47" i="89"/>
  <c r="BX51" i="89"/>
  <c r="BX52" i="89"/>
  <c r="BX53" i="89"/>
  <c r="BX57" i="89"/>
  <c r="BX58" i="89"/>
  <c r="BX59" i="89"/>
  <c r="BX63" i="89"/>
  <c r="BX64" i="89"/>
  <c r="BX65" i="89"/>
  <c r="BY70" i="89"/>
  <c r="CB71" i="89"/>
  <c r="BZ72" i="89"/>
  <c r="BY77" i="89"/>
  <c r="BZ79" i="89"/>
  <c r="CB81" i="89"/>
  <c r="BZ86" i="89"/>
  <c r="BY87" i="89"/>
  <c r="CB88" i="89"/>
  <c r="BY92" i="89"/>
  <c r="BZ98" i="89"/>
  <c r="BY99" i="89"/>
  <c r="BY104" i="89"/>
  <c r="BY105" i="89"/>
  <c r="BU141" i="89"/>
  <c r="BY141" i="89"/>
  <c r="CB152" i="89"/>
  <c r="BX152" i="89"/>
  <c r="BZ160" i="89"/>
  <c r="BV160" i="89"/>
  <c r="BV37" i="89"/>
  <c r="BV42" i="89"/>
  <c r="BZ68" i="89"/>
  <c r="BU73" i="89"/>
  <c r="BZ78" i="89"/>
  <c r="BU80" i="89"/>
  <c r="BZ85" i="89"/>
  <c r="BW95" i="89"/>
  <c r="BZ97" i="89"/>
  <c r="BU100" i="89"/>
  <c r="CB104" i="89"/>
  <c r="BU135" i="89"/>
  <c r="BY57" i="89"/>
  <c r="CB138" i="89"/>
  <c r="BX138" i="89"/>
  <c r="BW156" i="89"/>
  <c r="CA156" i="89"/>
  <c r="BX160" i="89"/>
  <c r="CB160" i="89"/>
  <c r="CA185" i="89"/>
  <c r="BW185" i="89"/>
  <c r="BG260" i="89"/>
  <c r="BG258" i="89"/>
  <c r="BY46" i="89"/>
  <c r="BY51" i="89"/>
  <c r="BY53" i="89"/>
  <c r="BY59" i="89"/>
  <c r="CB69" i="89"/>
  <c r="CB76" i="89"/>
  <c r="CB83" i="89"/>
  <c r="BU113" i="89"/>
  <c r="BU125" i="89"/>
  <c r="BU130" i="89"/>
  <c r="CB133" i="89"/>
  <c r="CG140" i="89"/>
  <c r="CB144" i="89"/>
  <c r="CB145" i="89"/>
  <c r="BX145" i="89"/>
  <c r="BU147" i="89"/>
  <c r="BU149" i="89"/>
  <c r="BW155" i="89"/>
  <c r="CA155" i="89"/>
  <c r="BV163" i="89"/>
  <c r="BZ163" i="89"/>
  <c r="BY52" i="89"/>
  <c r="BU63" i="89"/>
  <c r="BU65" i="89"/>
  <c r="BZ90" i="89"/>
  <c r="CB116" i="89"/>
  <c r="CB126" i="89"/>
  <c r="BU131" i="89"/>
  <c r="BY131" i="89"/>
  <c r="BU148" i="89"/>
  <c r="BY148" i="89"/>
  <c r="BZ169" i="89"/>
  <c r="CA172" i="89"/>
  <c r="BW172" i="89"/>
  <c r="BV181" i="89"/>
  <c r="BZ181" i="89"/>
  <c r="O230" i="89"/>
  <c r="O229" i="89"/>
  <c r="O228" i="89"/>
  <c r="O227" i="89"/>
  <c r="BJ230" i="89"/>
  <c r="BJ225" i="89"/>
  <c r="BJ229" i="89"/>
  <c r="BJ228" i="89"/>
  <c r="BJ227" i="89"/>
  <c r="CA102" i="89"/>
  <c r="CA109" i="89"/>
  <c r="CA116" i="89"/>
  <c r="CA126" i="89"/>
  <c r="CA133" i="89"/>
  <c r="CA140" i="89"/>
  <c r="CA150" i="89"/>
  <c r="BW153" i="89"/>
  <c r="CB154" i="89"/>
  <c r="CI155" i="89"/>
  <c r="BW157" i="89"/>
  <c r="BZ158" i="89"/>
  <c r="CA159" i="89"/>
  <c r="BW161" i="89"/>
  <c r="BU163" i="89"/>
  <c r="BY163" i="89"/>
  <c r="BW165" i="89"/>
  <c r="CA176" i="89"/>
  <c r="CB89" i="89"/>
  <c r="CB93" i="89"/>
  <c r="CB94" i="89"/>
  <c r="CB95" i="89"/>
  <c r="CB99" i="89"/>
  <c r="CB100" i="89"/>
  <c r="CA108" i="89"/>
  <c r="CA115" i="89"/>
  <c r="CA122" i="89"/>
  <c r="CA132" i="89"/>
  <c r="CA139" i="89"/>
  <c r="CA146" i="89"/>
  <c r="BY157" i="89"/>
  <c r="BZ168" i="89"/>
  <c r="CI182" i="89"/>
  <c r="BZ187" i="89"/>
  <c r="BU153" i="89"/>
  <c r="BY153" i="89"/>
  <c r="BV182" i="89"/>
  <c r="BZ182" i="89"/>
  <c r="BG244" i="89"/>
  <c r="BG246" i="89" s="1"/>
  <c r="BG225" i="89"/>
  <c r="BG245" i="89"/>
  <c r="BV161" i="89"/>
  <c r="BZ161" i="89"/>
  <c r="L228" i="89"/>
  <c r="L230" i="89"/>
  <c r="BG228" i="89"/>
  <c r="BG230" i="89"/>
  <c r="BG227" i="89"/>
  <c r="BV180" i="89"/>
  <c r="BZ180" i="89"/>
  <c r="BW186" i="89"/>
  <c r="CA144" i="89"/>
  <c r="BU160" i="89"/>
  <c r="BY160" i="89"/>
  <c r="BY174" i="89"/>
  <c r="CI185" i="89"/>
  <c r="BV193" i="89"/>
  <c r="BZ193" i="89"/>
  <c r="O225" i="89"/>
  <c r="L227" i="89"/>
  <c r="BH228" i="89"/>
  <c r="BH244" i="89"/>
  <c r="BH246" i="89" s="1"/>
  <c r="BH225" i="89"/>
  <c r="BH245" i="89"/>
  <c r="BY176" i="89"/>
  <c r="BU176" i="89"/>
  <c r="Q230" i="89"/>
  <c r="Q228" i="89"/>
  <c r="Q225" i="89"/>
  <c r="Q229" i="89"/>
  <c r="AD230" i="89"/>
  <c r="AD235" i="89" s="1"/>
  <c r="AD237" i="89"/>
  <c r="AD238" i="89" s="1"/>
  <c r="M228" i="89"/>
  <c r="BX171" i="89"/>
  <c r="BX172" i="89"/>
  <c r="BX173" i="89"/>
  <c r="BX177" i="89"/>
  <c r="BX178" i="89"/>
  <c r="BX179" i="89"/>
  <c r="BX183" i="89"/>
  <c r="BX184" i="89"/>
  <c r="BX185" i="89"/>
  <c r="BX189" i="89"/>
  <c r="BX190" i="89"/>
  <c r="BX191" i="89"/>
  <c r="BX195" i="89"/>
  <c r="AD227" i="89"/>
  <c r="AD232" i="89" s="1"/>
  <c r="M229" i="89"/>
  <c r="BH229" i="89"/>
  <c r="J230" i="89"/>
  <c r="AF230" i="89"/>
  <c r="AF235" i="89" s="1"/>
  <c r="BH254" i="89"/>
  <c r="BH256" i="89"/>
  <c r="BH259" i="89" s="1"/>
  <c r="BH258" i="89"/>
  <c r="BH260" i="89"/>
  <c r="BU180" i="89"/>
  <c r="BU181" i="89"/>
  <c r="BU182" i="89"/>
  <c r="BU186" i="89"/>
  <c r="BU187" i="89"/>
  <c r="BU188" i="89"/>
  <c r="BU192" i="89"/>
  <c r="BU193" i="89"/>
  <c r="BU194" i="89"/>
  <c r="I227" i="89"/>
  <c r="AE227" i="89"/>
  <c r="AE232" i="89" s="1"/>
  <c r="N229" i="89"/>
  <c r="J227" i="89"/>
  <c r="AF227" i="89"/>
  <c r="AF232" i="89" s="1"/>
  <c r="AD228" i="89"/>
  <c r="AD233" i="89" s="1"/>
  <c r="M230" i="89"/>
  <c r="BH230" i="89"/>
  <c r="BJ254" i="89"/>
  <c r="BJ256" i="89"/>
  <c r="BJ259" i="89" s="1"/>
  <c r="BJ258" i="89"/>
  <c r="BJ260" i="89"/>
  <c r="BH227" i="89"/>
  <c r="CG269" i="89" l="1"/>
  <c r="CG268" i="89"/>
  <c r="CG270" i="89"/>
  <c r="CJ268" i="89"/>
  <c r="CJ269" i="89"/>
  <c r="CJ270" i="89"/>
  <c r="BG261" i="89"/>
  <c r="BG257" i="89"/>
  <c r="AF63" i="91"/>
  <c r="AF35" i="91"/>
  <c r="AF117" i="91"/>
  <c r="AF25" i="91"/>
  <c r="AF37" i="91"/>
  <c r="AV36" i="91" s="1"/>
  <c r="AF40" i="91"/>
  <c r="AF46" i="91"/>
  <c r="AF90" i="91"/>
  <c r="AF62" i="91"/>
  <c r="AF78" i="91"/>
  <c r="AF92" i="91"/>
  <c r="AF126" i="91"/>
  <c r="AF49" i="91"/>
  <c r="AF87" i="91"/>
  <c r="BJ33" i="91"/>
  <c r="BC33" i="91"/>
  <c r="BC107" i="91"/>
  <c r="BJ107" i="91"/>
  <c r="AQ51" i="91"/>
  <c r="BH51" i="91"/>
  <c r="AF51" i="91"/>
  <c r="AQ45" i="91"/>
  <c r="AP45" i="91"/>
  <c r="BH45" i="91"/>
  <c r="AF45" i="91"/>
  <c r="AF64" i="91"/>
  <c r="BH64" i="91"/>
  <c r="AQ64" i="91"/>
  <c r="AK33" i="91"/>
  <c r="BG33" i="91"/>
  <c r="AK79" i="91"/>
  <c r="BG79" i="91"/>
  <c r="AK42" i="91"/>
  <c r="AJ42" i="91"/>
  <c r="BG42" i="91"/>
  <c r="AK36" i="91"/>
  <c r="BG36" i="91"/>
  <c r="BG76" i="91"/>
  <c r="AK76" i="91"/>
  <c r="AK91" i="91"/>
  <c r="BG91" i="91"/>
  <c r="AL91" i="91"/>
  <c r="BJ48" i="91"/>
  <c r="BC48" i="91"/>
  <c r="BB48" i="91"/>
  <c r="BC79" i="91"/>
  <c r="BJ79" i="91"/>
  <c r="BJ97" i="91"/>
  <c r="BC97" i="91"/>
  <c r="BC113" i="91"/>
  <c r="BJ113" i="91"/>
  <c r="BJ116" i="91"/>
  <c r="BC116" i="91"/>
  <c r="AF93" i="91"/>
  <c r="AQ61" i="91"/>
  <c r="BH61" i="91"/>
  <c r="AF61" i="91"/>
  <c r="AQ26" i="91"/>
  <c r="AF26" i="91"/>
  <c r="BH26" i="91"/>
  <c r="AQ85" i="91"/>
  <c r="AF85" i="91"/>
  <c r="BH85" i="91"/>
  <c r="AF95" i="91"/>
  <c r="AF121" i="91"/>
  <c r="AF66" i="91"/>
  <c r="AF82" i="91"/>
  <c r="BH82" i="91"/>
  <c r="AQ82" i="91"/>
  <c r="AF96" i="91"/>
  <c r="AF114" i="91"/>
  <c r="BG48" i="91"/>
  <c r="AK48" i="91"/>
  <c r="AJ48" i="91"/>
  <c r="BG110" i="91"/>
  <c r="AK110" i="91"/>
  <c r="BC61" i="91"/>
  <c r="BJ61" i="91"/>
  <c r="BJ82" i="91"/>
  <c r="BC82" i="91"/>
  <c r="AF94" i="91"/>
  <c r="BH94" i="91"/>
  <c r="AQ94" i="91"/>
  <c r="BJ36" i="91"/>
  <c r="BB36" i="91"/>
  <c r="BC36" i="91"/>
  <c r="BJ70" i="91"/>
  <c r="BC70" i="91"/>
  <c r="AQ67" i="91"/>
  <c r="BH67" i="91"/>
  <c r="AF67" i="91"/>
  <c r="AQ101" i="91"/>
  <c r="BH101" i="91"/>
  <c r="AF101" i="91"/>
  <c r="AF44" i="91"/>
  <c r="AF68" i="91"/>
  <c r="AF84" i="91"/>
  <c r="AF100" i="91"/>
  <c r="AF116" i="91"/>
  <c r="BH116" i="91"/>
  <c r="AQ116" i="91"/>
  <c r="AK67" i="91"/>
  <c r="BG67" i="91"/>
  <c r="AK119" i="91"/>
  <c r="BG119" i="91"/>
  <c r="BG39" i="91"/>
  <c r="AK39" i="91"/>
  <c r="AJ39" i="91"/>
  <c r="BG64" i="91"/>
  <c r="AK64" i="91"/>
  <c r="BG94" i="91"/>
  <c r="AK94" i="91"/>
  <c r="BJ51" i="91"/>
  <c r="BC51" i="91"/>
  <c r="BC67" i="91"/>
  <c r="BJ67" i="91"/>
  <c r="BC101" i="91"/>
  <c r="BJ101" i="91"/>
  <c r="BE88" i="91"/>
  <c r="BC88" i="91"/>
  <c r="BJ88" i="91"/>
  <c r="BJ104" i="91"/>
  <c r="BC104" i="91"/>
  <c r="AQ73" i="91"/>
  <c r="BH73" i="91"/>
  <c r="AF73" i="91"/>
  <c r="AQ107" i="91"/>
  <c r="BH107" i="91"/>
  <c r="AF107" i="91"/>
  <c r="AQ97" i="91"/>
  <c r="BH97" i="91"/>
  <c r="AF97" i="91"/>
  <c r="AQ125" i="91"/>
  <c r="BH125" i="91"/>
  <c r="AF125" i="91"/>
  <c r="AF70" i="91"/>
  <c r="BH70" i="91"/>
  <c r="AQ70" i="91"/>
  <c r="AK107" i="91"/>
  <c r="BG107" i="91"/>
  <c r="AK73" i="91"/>
  <c r="BG73" i="91"/>
  <c r="AK125" i="91"/>
  <c r="BG125" i="91"/>
  <c r="BG82" i="91"/>
  <c r="AK82" i="91"/>
  <c r="BJ39" i="91"/>
  <c r="BC39" i="91"/>
  <c r="BB39" i="91"/>
  <c r="BC85" i="91"/>
  <c r="BJ85" i="91"/>
  <c r="BJ122" i="91"/>
  <c r="BC122" i="91"/>
  <c r="O19" i="91"/>
  <c r="AF30" i="91"/>
  <c r="AQ54" i="91"/>
  <c r="AF54" i="91"/>
  <c r="BH54" i="91"/>
  <c r="AF28" i="91"/>
  <c r="AF41" i="91"/>
  <c r="AF55" i="91"/>
  <c r="AF72" i="91"/>
  <c r="AF88" i="91"/>
  <c r="AS88" i="91"/>
  <c r="BH88" i="91"/>
  <c r="AQ88" i="91"/>
  <c r="AF104" i="91"/>
  <c r="BH104" i="91"/>
  <c r="AQ104" i="91"/>
  <c r="AF120" i="91"/>
  <c r="AK45" i="91"/>
  <c r="AJ45" i="91"/>
  <c r="BG45" i="91"/>
  <c r="AK54" i="91"/>
  <c r="BG54" i="91"/>
  <c r="BG51" i="91"/>
  <c r="AK51" i="91"/>
  <c r="BG116" i="91"/>
  <c r="AK116" i="91"/>
  <c r="BC119" i="91"/>
  <c r="BJ119" i="91"/>
  <c r="BJ58" i="91"/>
  <c r="BC58" i="91"/>
  <c r="BJ26" i="91"/>
  <c r="BC26" i="91"/>
  <c r="BJ42" i="91"/>
  <c r="BC42" i="91"/>
  <c r="BB42" i="91"/>
  <c r="BC54" i="91"/>
  <c r="BJ54" i="91"/>
  <c r="BJ76" i="91"/>
  <c r="BC76" i="91"/>
  <c r="BD91" i="91"/>
  <c r="BC91" i="91"/>
  <c r="BJ91" i="91"/>
  <c r="O18" i="91"/>
  <c r="AQ113" i="91"/>
  <c r="BH113" i="91"/>
  <c r="AF113" i="91"/>
  <c r="AF32" i="91"/>
  <c r="AQ33" i="91"/>
  <c r="AF33" i="91"/>
  <c r="BH33" i="91"/>
  <c r="AF43" i="91"/>
  <c r="AQ36" i="91"/>
  <c r="AF36" i="91"/>
  <c r="AP36" i="91"/>
  <c r="BH36" i="91"/>
  <c r="AF71" i="91"/>
  <c r="AF58" i="91"/>
  <c r="BH58" i="91"/>
  <c r="AQ58" i="91"/>
  <c r="AF74" i="91"/>
  <c r="AF89" i="91"/>
  <c r="AF106" i="91"/>
  <c r="AF122" i="91"/>
  <c r="BH122" i="91"/>
  <c r="AQ122" i="91"/>
  <c r="AK26" i="91"/>
  <c r="BG26" i="91"/>
  <c r="AK61" i="91"/>
  <c r="BG61" i="91"/>
  <c r="AK113" i="91"/>
  <c r="BG113" i="91"/>
  <c r="BG29" i="91"/>
  <c r="AK29" i="91"/>
  <c r="BG70" i="91"/>
  <c r="AK70" i="91"/>
  <c r="BC73" i="91"/>
  <c r="BJ73" i="91"/>
  <c r="BH29" i="91"/>
  <c r="AQ29" i="91"/>
  <c r="AF29" i="91"/>
  <c r="AQ48" i="91"/>
  <c r="BH48" i="91"/>
  <c r="AF48" i="91"/>
  <c r="AP48" i="91"/>
  <c r="AQ39" i="91"/>
  <c r="BH39" i="91"/>
  <c r="AF39" i="91"/>
  <c r="AP39" i="91"/>
  <c r="AF76" i="91"/>
  <c r="BH76" i="91"/>
  <c r="AQ76" i="91"/>
  <c r="AF91" i="91"/>
  <c r="AR91" i="91"/>
  <c r="BH91" i="91"/>
  <c r="AQ91" i="91"/>
  <c r="AK101" i="91"/>
  <c r="BG101" i="91"/>
  <c r="AK88" i="91"/>
  <c r="AM88" i="91"/>
  <c r="BG88" i="91"/>
  <c r="BG104" i="91"/>
  <c r="AK104" i="91"/>
  <c r="BJ110" i="91"/>
  <c r="BC110" i="91"/>
  <c r="BC29" i="91"/>
  <c r="BJ29" i="91"/>
  <c r="BJ45" i="91"/>
  <c r="BC45" i="91"/>
  <c r="BB45" i="91"/>
  <c r="BC125" i="91"/>
  <c r="BJ125" i="91"/>
  <c r="BJ64" i="91"/>
  <c r="BC64" i="91"/>
  <c r="BJ94" i="91"/>
  <c r="BC94" i="91"/>
  <c r="AQ42" i="91"/>
  <c r="AP42" i="91"/>
  <c r="BH42" i="91"/>
  <c r="AF42" i="91"/>
  <c r="AQ119" i="91"/>
  <c r="BH119" i="91"/>
  <c r="AF119" i="91"/>
  <c r="AQ79" i="91"/>
  <c r="BH79" i="91"/>
  <c r="AF79" i="91"/>
  <c r="AF110" i="91"/>
  <c r="BH110" i="91"/>
  <c r="AQ110" i="91"/>
  <c r="AK97" i="91"/>
  <c r="BG97" i="91"/>
  <c r="AK85" i="91"/>
  <c r="BG85" i="91"/>
  <c r="BG58" i="91"/>
  <c r="AK58" i="91"/>
  <c r="BG122" i="91"/>
  <c r="AK122" i="91"/>
  <c r="CJ252" i="89"/>
  <c r="CJ254" i="89" s="1"/>
  <c r="CH224" i="89"/>
  <c r="CH252" i="89"/>
  <c r="CH258" i="89" s="1"/>
  <c r="CJ223" i="89"/>
  <c r="CH232" i="89"/>
  <c r="CH233" i="89" s="1"/>
  <c r="CH234" i="89" s="1"/>
  <c r="CH236" i="89" s="1"/>
  <c r="CI251" i="89"/>
  <c r="CI255" i="89" s="1"/>
  <c r="CG252" i="89"/>
  <c r="CG260" i="89" s="1"/>
  <c r="BI223" i="89"/>
  <c r="BI224" i="89"/>
  <c r="BI253" i="89"/>
  <c r="BI251" i="89"/>
  <c r="BI255" i="89" s="1"/>
  <c r="BI241" i="89"/>
  <c r="BI240" i="89"/>
  <c r="BI252" i="89"/>
  <c r="BI242" i="89"/>
  <c r="CH223" i="89"/>
  <c r="CH228" i="89" s="1"/>
  <c r="CH251" i="89"/>
  <c r="CH255" i="89" s="1"/>
  <c r="CH256" i="89" s="1"/>
  <c r="CH253" i="89"/>
  <c r="CH267" i="89" s="1"/>
  <c r="CJ224" i="89"/>
  <c r="CG232" i="89"/>
  <c r="CG233" i="89" s="1"/>
  <c r="CJ232" i="89"/>
  <c r="CJ233" i="89" s="1"/>
  <c r="CJ234" i="89" s="1"/>
  <c r="CJ235" i="89" s="1"/>
  <c r="CI253" i="89"/>
  <c r="CI267" i="89" s="1"/>
  <c r="CG251" i="89"/>
  <c r="CG255" i="89" s="1"/>
  <c r="CG256" i="89" s="1"/>
  <c r="AE138" i="90"/>
  <c r="AE88" i="90"/>
  <c r="AE114" i="90"/>
  <c r="AE141" i="90"/>
  <c r="AE92" i="90"/>
  <c r="AE120" i="90"/>
  <c r="AD141" i="90"/>
  <c r="AD65" i="90"/>
  <c r="AD58" i="90"/>
  <c r="AD46" i="90"/>
  <c r="AD138" i="90"/>
  <c r="AD136" i="90"/>
  <c r="AF136" i="90" s="1"/>
  <c r="AD130" i="90"/>
  <c r="AF130" i="90" s="1"/>
  <c r="AD128" i="90"/>
  <c r="AD120" i="90"/>
  <c r="AF120" i="90" s="1"/>
  <c r="AD118" i="90"/>
  <c r="AF118" i="90" s="1"/>
  <c r="AD116" i="90"/>
  <c r="AD108" i="90"/>
  <c r="AD106" i="90"/>
  <c r="AD104" i="90"/>
  <c r="AD96" i="90"/>
  <c r="AF96" i="90" s="1"/>
  <c r="AD94" i="90"/>
  <c r="AD89" i="90"/>
  <c r="AD88" i="90"/>
  <c r="AF88" i="90" s="1"/>
  <c r="AD80" i="90"/>
  <c r="AD78" i="90"/>
  <c r="AD76" i="90"/>
  <c r="AD69" i="90"/>
  <c r="AD59" i="90"/>
  <c r="AF59" i="90" s="1"/>
  <c r="AD49" i="90"/>
  <c r="M14" i="90"/>
  <c r="O14" i="90" s="1"/>
  <c r="AD63" i="90"/>
  <c r="AD52" i="90"/>
  <c r="AD45" i="90"/>
  <c r="AD135" i="90"/>
  <c r="AD134" i="90"/>
  <c r="AD129" i="90"/>
  <c r="AF129" i="90" s="1"/>
  <c r="AD127" i="90"/>
  <c r="AD125" i="90"/>
  <c r="AF125" i="90" s="1"/>
  <c r="AD117" i="90"/>
  <c r="AF117" i="90" s="1"/>
  <c r="AD115" i="90"/>
  <c r="AD113" i="90"/>
  <c r="AD105" i="90"/>
  <c r="AD103" i="90"/>
  <c r="AD101" i="90"/>
  <c r="AF101" i="90" s="1"/>
  <c r="AD95" i="90"/>
  <c r="AD93" i="90"/>
  <c r="AF93" i="90" s="1"/>
  <c r="AD87" i="90"/>
  <c r="AD85" i="90"/>
  <c r="AD77" i="90"/>
  <c r="AD75" i="90"/>
  <c r="AD73" i="90"/>
  <c r="AD68" i="90"/>
  <c r="AD67" i="90"/>
  <c r="AD57" i="90"/>
  <c r="AD48" i="90"/>
  <c r="AF48" i="90" s="1"/>
  <c r="AD41" i="90"/>
  <c r="AD38" i="90"/>
  <c r="AD35" i="90"/>
  <c r="AD33" i="90"/>
  <c r="AD30" i="90"/>
  <c r="AF30" i="90" s="1"/>
  <c r="AD28" i="90"/>
  <c r="AF28" i="90" s="1"/>
  <c r="AD26" i="90"/>
  <c r="AD62" i="90"/>
  <c r="AF62" i="90" s="1"/>
  <c r="AD61" i="90"/>
  <c r="AD51" i="90"/>
  <c r="AD44" i="90"/>
  <c r="AD140" i="90"/>
  <c r="AD133" i="90"/>
  <c r="AD126" i="90"/>
  <c r="AD124" i="90"/>
  <c r="AF124" i="90" s="1"/>
  <c r="AD122" i="90"/>
  <c r="AD114" i="90"/>
  <c r="AD112" i="90"/>
  <c r="AD110" i="90"/>
  <c r="AD102" i="90"/>
  <c r="AD100" i="90"/>
  <c r="AD92" i="90"/>
  <c r="AD91" i="90"/>
  <c r="AF91" i="90" s="1"/>
  <c r="AD86" i="90"/>
  <c r="AF86" i="90" s="1"/>
  <c r="AD84" i="90"/>
  <c r="AD82" i="90"/>
  <c r="AD74" i="90"/>
  <c r="AD72" i="90"/>
  <c r="AD66" i="90"/>
  <c r="AF66" i="90" s="1"/>
  <c r="AD55" i="90"/>
  <c r="AD54" i="90"/>
  <c r="AF54" i="90" s="1"/>
  <c r="AD47" i="90"/>
  <c r="AF47" i="90" s="1"/>
  <c r="AD70" i="90"/>
  <c r="AD60" i="90"/>
  <c r="AD50" i="90"/>
  <c r="M15" i="90"/>
  <c r="AD139" i="90"/>
  <c r="AF139" i="90" s="1"/>
  <c r="AD137" i="90"/>
  <c r="AF137" i="90" s="1"/>
  <c r="AD132" i="90"/>
  <c r="AF132" i="90" s="1"/>
  <c r="AD131" i="90"/>
  <c r="AF131" i="90" s="1"/>
  <c r="AD123" i="90"/>
  <c r="AF123" i="90" s="1"/>
  <c r="AD121" i="90"/>
  <c r="AD119" i="90"/>
  <c r="AD111" i="90"/>
  <c r="AD109" i="90"/>
  <c r="AF109" i="90" s="1"/>
  <c r="AD107" i="90"/>
  <c r="AD98" i="90"/>
  <c r="AF98" i="90" s="1"/>
  <c r="AD97" i="90"/>
  <c r="AF97" i="90" s="1"/>
  <c r="AD90" i="90"/>
  <c r="AF90" i="90" s="1"/>
  <c r="AD83" i="90"/>
  <c r="AD81" i="90"/>
  <c r="AD79" i="90"/>
  <c r="AD71" i="90"/>
  <c r="AD64" i="90"/>
  <c r="AD53" i="90"/>
  <c r="AF53" i="90" s="1"/>
  <c r="AD43" i="90"/>
  <c r="AD42" i="90"/>
  <c r="AF42" i="90" s="1"/>
  <c r="AD40" i="90"/>
  <c r="AD39" i="90"/>
  <c r="AD37" i="90"/>
  <c r="AJ36" i="90" s="1"/>
  <c r="AD36" i="90"/>
  <c r="AD34" i="90"/>
  <c r="AD32" i="90"/>
  <c r="AF32" i="90" s="1"/>
  <c r="AD29" i="90"/>
  <c r="AD27" i="90"/>
  <c r="AF27" i="90" s="1"/>
  <c r="AD25" i="90"/>
  <c r="M18" i="90"/>
  <c r="O18" i="90" s="1"/>
  <c r="M19" i="90"/>
  <c r="M16" i="90"/>
  <c r="AG38" i="90"/>
  <c r="AG85" i="90"/>
  <c r="AG119" i="90"/>
  <c r="AG55" i="90"/>
  <c r="AG88" i="90"/>
  <c r="AG120" i="90"/>
  <c r="AF40" i="90"/>
  <c r="AF60" i="90"/>
  <c r="BH91" i="90"/>
  <c r="AF108" i="90"/>
  <c r="AG25" i="90"/>
  <c r="AG40" i="90"/>
  <c r="AG41" i="90"/>
  <c r="AG54" i="90"/>
  <c r="AG71" i="90"/>
  <c r="AG87" i="90"/>
  <c r="AG105" i="90"/>
  <c r="AG121" i="90"/>
  <c r="AG135" i="90"/>
  <c r="AG58" i="90"/>
  <c r="AG74" i="90"/>
  <c r="AG89" i="90"/>
  <c r="AG106" i="90"/>
  <c r="AG122" i="90"/>
  <c r="AG140" i="90"/>
  <c r="AQ45" i="90"/>
  <c r="BH45" i="90"/>
  <c r="AF45" i="90"/>
  <c r="AP45" i="90"/>
  <c r="AF75" i="90"/>
  <c r="AQ125" i="90"/>
  <c r="BH125" i="90"/>
  <c r="AF78" i="90"/>
  <c r="AF92" i="90"/>
  <c r="AF110" i="90"/>
  <c r="AF126" i="90"/>
  <c r="P17" i="90"/>
  <c r="AG27" i="90"/>
  <c r="AG42" i="90"/>
  <c r="AG43" i="90"/>
  <c r="AG57" i="90"/>
  <c r="AG73" i="90"/>
  <c r="AG90" i="90"/>
  <c r="AG107" i="90"/>
  <c r="AG123" i="90"/>
  <c r="AG137" i="90"/>
  <c r="AG60" i="90"/>
  <c r="AG76" i="90"/>
  <c r="AG91" i="90"/>
  <c r="AG108" i="90"/>
  <c r="AG124" i="90"/>
  <c r="AG141" i="90"/>
  <c r="AE29" i="90"/>
  <c r="AE43" i="90"/>
  <c r="AE33" i="90"/>
  <c r="AE52" i="90"/>
  <c r="AF52" i="90" s="1"/>
  <c r="AE77" i="90"/>
  <c r="AF77" i="90" s="1"/>
  <c r="AE95" i="90"/>
  <c r="AF95" i="90" s="1"/>
  <c r="AE111" i="90"/>
  <c r="AF111" i="90" s="1"/>
  <c r="AE127" i="90"/>
  <c r="AF127" i="90" s="1"/>
  <c r="AE44" i="90"/>
  <c r="AF44" i="90" s="1"/>
  <c r="AE64" i="90"/>
  <c r="AE80" i="90"/>
  <c r="AF80" i="90" s="1"/>
  <c r="AE94" i="90"/>
  <c r="AE112" i="90"/>
  <c r="AF112" i="90" s="1"/>
  <c r="AE128" i="90"/>
  <c r="N15" i="90"/>
  <c r="O15" i="90" s="1"/>
  <c r="AG39" i="90"/>
  <c r="AG69" i="90"/>
  <c r="AG134" i="90"/>
  <c r="AF25" i="90"/>
  <c r="AF73" i="90"/>
  <c r="AQ137" i="90"/>
  <c r="BH137" i="90"/>
  <c r="BH76" i="90"/>
  <c r="AF76" i="90"/>
  <c r="P14" i="90"/>
  <c r="AG29" i="90"/>
  <c r="AG26" i="90"/>
  <c r="AG45" i="90"/>
  <c r="AG59" i="90"/>
  <c r="AG75" i="90"/>
  <c r="AG93" i="90"/>
  <c r="AG109" i="90"/>
  <c r="AG125" i="90"/>
  <c r="AG139" i="90"/>
  <c r="AG62" i="90"/>
  <c r="AG78" i="90"/>
  <c r="AG92" i="90"/>
  <c r="AG110" i="90"/>
  <c r="AG126" i="90"/>
  <c r="M17" i="90"/>
  <c r="AQ54" i="90"/>
  <c r="BH54" i="90"/>
  <c r="AF35" i="90"/>
  <c r="AF63" i="90"/>
  <c r="AF79" i="90"/>
  <c r="AQ97" i="90"/>
  <c r="BH97" i="90"/>
  <c r="AQ113" i="90"/>
  <c r="BH113" i="90"/>
  <c r="AF113" i="90"/>
  <c r="BH82" i="90"/>
  <c r="AQ82" i="90"/>
  <c r="AF82" i="90"/>
  <c r="AF114" i="90"/>
  <c r="AG52" i="90"/>
  <c r="AG103" i="90"/>
  <c r="AG72" i="90"/>
  <c r="AG104" i="90"/>
  <c r="AG138" i="90"/>
  <c r="AF67" i="90"/>
  <c r="AQ107" i="90"/>
  <c r="BH107" i="90"/>
  <c r="AF107" i="90"/>
  <c r="AF141" i="90"/>
  <c r="AG32" i="90"/>
  <c r="AG28" i="90"/>
  <c r="AG46" i="90"/>
  <c r="AG61" i="90"/>
  <c r="AG77" i="90"/>
  <c r="AG95" i="90"/>
  <c r="AG111" i="90"/>
  <c r="AG127" i="90"/>
  <c r="AG44" i="90"/>
  <c r="AG64" i="90"/>
  <c r="AG80" i="90"/>
  <c r="AG94" i="90"/>
  <c r="AG112" i="90"/>
  <c r="AG128" i="90"/>
  <c r="O19" i="90"/>
  <c r="AF34" i="90"/>
  <c r="AF38" i="90"/>
  <c r="AF49" i="90"/>
  <c r="AF81" i="90"/>
  <c r="AF115" i="90"/>
  <c r="BH131" i="90"/>
  <c r="AF50" i="90"/>
  <c r="AE68" i="90"/>
  <c r="AE84" i="90"/>
  <c r="AF84" i="90" s="1"/>
  <c r="AE100" i="90"/>
  <c r="AE116" i="90"/>
  <c r="AE133" i="90"/>
  <c r="AF133" i="90" s="1"/>
  <c r="N17" i="90"/>
  <c r="AG63" i="90"/>
  <c r="AG129" i="90"/>
  <c r="AG82" i="90"/>
  <c r="AG130" i="90"/>
  <c r="AQ51" i="90"/>
  <c r="BH51" i="90"/>
  <c r="AF51" i="90"/>
  <c r="AF83" i="90"/>
  <c r="BH70" i="90"/>
  <c r="AF70" i="90"/>
  <c r="AF102" i="90"/>
  <c r="P18" i="90"/>
  <c r="AG34" i="90"/>
  <c r="AG30" i="90"/>
  <c r="AG48" i="90"/>
  <c r="AG79" i="90"/>
  <c r="AG97" i="90"/>
  <c r="AG113" i="90"/>
  <c r="AG47" i="90"/>
  <c r="AG66" i="90"/>
  <c r="AG96" i="90"/>
  <c r="AG114" i="90"/>
  <c r="P19" i="90"/>
  <c r="AQ36" i="90"/>
  <c r="AP36" i="90"/>
  <c r="BH36" i="90"/>
  <c r="AF41" i="90"/>
  <c r="AQ101" i="90"/>
  <c r="BH101" i="90"/>
  <c r="P15" i="90"/>
  <c r="AG36" i="90"/>
  <c r="AG33" i="90"/>
  <c r="AG49" i="90"/>
  <c r="AG65" i="90"/>
  <c r="AG81" i="90"/>
  <c r="AG98" i="90"/>
  <c r="AG115" i="90"/>
  <c r="AG131" i="90"/>
  <c r="AG50" i="90"/>
  <c r="AG68" i="90"/>
  <c r="AG84" i="90"/>
  <c r="AG100" i="90"/>
  <c r="AG116" i="90"/>
  <c r="AG133" i="90"/>
  <c r="AF46" i="90"/>
  <c r="AF37" i="90"/>
  <c r="AV36" i="90" s="1"/>
  <c r="AQ61" i="90"/>
  <c r="AF61" i="90"/>
  <c r="BH61" i="90"/>
  <c r="AQ48" i="90"/>
  <c r="BH48" i="90"/>
  <c r="AP48" i="90"/>
  <c r="AF69" i="90"/>
  <c r="AQ85" i="90"/>
  <c r="BH85" i="90"/>
  <c r="AF85" i="90"/>
  <c r="AF103" i="90"/>
  <c r="AQ119" i="90"/>
  <c r="BH119" i="90"/>
  <c r="AF119" i="90"/>
  <c r="AF134" i="90"/>
  <c r="AF55" i="90"/>
  <c r="AF72" i="90"/>
  <c r="BH88" i="90"/>
  <c r="AF104" i="90"/>
  <c r="AF138" i="90"/>
  <c r="P16" i="90"/>
  <c r="N16" i="90"/>
  <c r="AG37" i="90"/>
  <c r="AG35" i="90"/>
  <c r="AG51" i="90"/>
  <c r="AG67" i="90"/>
  <c r="AG83" i="90"/>
  <c r="AG101" i="90"/>
  <c r="AG117" i="90"/>
  <c r="AG132" i="90"/>
  <c r="AG53" i="90"/>
  <c r="AG70" i="90"/>
  <c r="AG86" i="90"/>
  <c r="AG102" i="90"/>
  <c r="AG118" i="90"/>
  <c r="AE65" i="90"/>
  <c r="AE39" i="90"/>
  <c r="AE26" i="90"/>
  <c r="AE57" i="90"/>
  <c r="AE71" i="90"/>
  <c r="AE87" i="90"/>
  <c r="AE105" i="90"/>
  <c r="AF105" i="90" s="1"/>
  <c r="AE121" i="90"/>
  <c r="AF121" i="90" s="1"/>
  <c r="AE135" i="90"/>
  <c r="AF135" i="90" s="1"/>
  <c r="AE58" i="90"/>
  <c r="AE74" i="90"/>
  <c r="AF74" i="90" s="1"/>
  <c r="AE89" i="90"/>
  <c r="AE106" i="90"/>
  <c r="AF106" i="90" s="1"/>
  <c r="AE122" i="90"/>
  <c r="AE140" i="90"/>
  <c r="CG257" i="89"/>
  <c r="CJ229" i="89"/>
  <c r="CJ228" i="89"/>
  <c r="CJ227" i="89"/>
  <c r="CJ230" i="89"/>
  <c r="CH229" i="89"/>
  <c r="CH239" i="89"/>
  <c r="CJ261" i="89"/>
  <c r="CJ260" i="89"/>
  <c r="CJ258" i="89"/>
  <c r="CI223" i="89"/>
  <c r="CJ257" i="89"/>
  <c r="CJ256" i="89"/>
  <c r="CI224" i="89"/>
  <c r="CI232" i="89"/>
  <c r="CI233" i="89" s="1"/>
  <c r="CI234" i="89" s="1"/>
  <c r="CG224" i="89"/>
  <c r="CG239" i="89" s="1"/>
  <c r="CI252" i="89"/>
  <c r="CH261" i="89"/>
  <c r="CH260" i="89"/>
  <c r="CG223" i="89"/>
  <c r="CH257" i="89"/>
  <c r="CH254" i="89"/>
  <c r="CJ239" i="89"/>
  <c r="CJ225" i="89"/>
  <c r="BA140" i="88"/>
  <c r="AU140" i="88"/>
  <c r="AO140" i="88"/>
  <c r="AI140" i="88"/>
  <c r="BA97" i="88"/>
  <c r="AU97" i="88"/>
  <c r="AO97" i="88"/>
  <c r="AI97" i="88"/>
  <c r="BA51" i="88"/>
  <c r="AU51" i="88"/>
  <c r="AO51" i="88"/>
  <c r="AI51" i="88"/>
  <c r="J19" i="88"/>
  <c r="I19" i="88"/>
  <c r="H19" i="88"/>
  <c r="G19" i="88"/>
  <c r="E19" i="88"/>
  <c r="I18" i="88"/>
  <c r="G18" i="88"/>
  <c r="E18" i="88"/>
  <c r="I17" i="88"/>
  <c r="G17" i="88"/>
  <c r="E17" i="88"/>
  <c r="J16" i="88"/>
  <c r="I16" i="88"/>
  <c r="G16" i="88"/>
  <c r="F16" i="88"/>
  <c r="E16" i="88"/>
  <c r="C16" i="88"/>
  <c r="J17" i="88" s="1"/>
  <c r="B16" i="88"/>
  <c r="H18" i="88" s="1"/>
  <c r="A16" i="88"/>
  <c r="F19" i="88" s="1"/>
  <c r="I15" i="88"/>
  <c r="G15" i="88"/>
  <c r="E15" i="88"/>
  <c r="J14" i="88"/>
  <c r="CG258" i="89" l="1"/>
  <c r="CG254" i="89"/>
  <c r="CI270" i="89"/>
  <c r="CI269" i="89"/>
  <c r="CI268" i="89"/>
  <c r="CG261" i="89"/>
  <c r="CH268" i="89"/>
  <c r="CH270" i="89"/>
  <c r="CH269" i="89"/>
  <c r="CI256" i="89"/>
  <c r="CI262" i="89" s="1"/>
  <c r="CG234" i="89"/>
  <c r="CG238" i="89" s="1"/>
  <c r="AV42" i="91"/>
  <c r="AW42" i="91"/>
  <c r="BI42" i="91"/>
  <c r="BI76" i="91"/>
  <c r="AW76" i="91"/>
  <c r="BI58" i="91"/>
  <c r="AW58" i="91"/>
  <c r="AW33" i="91"/>
  <c r="BI33" i="91"/>
  <c r="BI110" i="91"/>
  <c r="AW110" i="91"/>
  <c r="AW29" i="91"/>
  <c r="BI29" i="91"/>
  <c r="BI104" i="91"/>
  <c r="AW104" i="91"/>
  <c r="BI97" i="91"/>
  <c r="AW97" i="91"/>
  <c r="BI82" i="91"/>
  <c r="AW82" i="91"/>
  <c r="AW26" i="91"/>
  <c r="BI26" i="91"/>
  <c r="AW79" i="91"/>
  <c r="BI79" i="91"/>
  <c r="AW39" i="91"/>
  <c r="AV39" i="91"/>
  <c r="BI39" i="91"/>
  <c r="BI122" i="91"/>
  <c r="AW122" i="91"/>
  <c r="BI94" i="91"/>
  <c r="AW94" i="91"/>
  <c r="BI51" i="91"/>
  <c r="AW51" i="91"/>
  <c r="AW113" i="91"/>
  <c r="BI113" i="91"/>
  <c r="AW61" i="91"/>
  <c r="BI61" i="91"/>
  <c r="AW36" i="91"/>
  <c r="BI36" i="91"/>
  <c r="AW54" i="91"/>
  <c r="BI54" i="91"/>
  <c r="BI70" i="91"/>
  <c r="AW70" i="91"/>
  <c r="AW107" i="91"/>
  <c r="BI107" i="91"/>
  <c r="AW119" i="91"/>
  <c r="BI119" i="91"/>
  <c r="AX91" i="91"/>
  <c r="AW91" i="91"/>
  <c r="BI91" i="91"/>
  <c r="AY88" i="91"/>
  <c r="AW88" i="91"/>
  <c r="BI88" i="91"/>
  <c r="AW125" i="91"/>
  <c r="BI125" i="91"/>
  <c r="BI116" i="91"/>
  <c r="AW116" i="91"/>
  <c r="AW67" i="91"/>
  <c r="BI67" i="91"/>
  <c r="BI64" i="91"/>
  <c r="AW64" i="91"/>
  <c r="BI48" i="91"/>
  <c r="AW48" i="91"/>
  <c r="AV48" i="91"/>
  <c r="AW101" i="91"/>
  <c r="BI101" i="91"/>
  <c r="AW85" i="91"/>
  <c r="BI85" i="91"/>
  <c r="BI45" i="91"/>
  <c r="AV45" i="91"/>
  <c r="AW45" i="91"/>
  <c r="AW73" i="91"/>
  <c r="BI73" i="91"/>
  <c r="CH238" i="89"/>
  <c r="CH230" i="89"/>
  <c r="CH225" i="89"/>
  <c r="CH235" i="89"/>
  <c r="CH237" i="89"/>
  <c r="CH227" i="89"/>
  <c r="CI257" i="89"/>
  <c r="BI261" i="89"/>
  <c r="BI258" i="89"/>
  <c r="BI260" i="89"/>
  <c r="BI257" i="89"/>
  <c r="BI254" i="89"/>
  <c r="BI256" i="89"/>
  <c r="BI259" i="89" s="1"/>
  <c r="BI244" i="89"/>
  <c r="BI246" i="89" s="1"/>
  <c r="BI225" i="89"/>
  <c r="BI245" i="89"/>
  <c r="BI230" i="89"/>
  <c r="BI229" i="89"/>
  <c r="BI227" i="89"/>
  <c r="BI228" i="89"/>
  <c r="CJ237" i="89"/>
  <c r="CJ238" i="89"/>
  <c r="CJ236" i="89"/>
  <c r="AF65" i="90"/>
  <c r="AF87" i="90"/>
  <c r="AQ104" i="90"/>
  <c r="AF43" i="90"/>
  <c r="BI42" i="90" s="1"/>
  <c r="BH42" i="90"/>
  <c r="BH104" i="90"/>
  <c r="BH79" i="90"/>
  <c r="AF89" i="90"/>
  <c r="BI88" i="90" s="1"/>
  <c r="AF57" i="90"/>
  <c r="AQ79" i="90"/>
  <c r="AQ76" i="90"/>
  <c r="F17" i="88"/>
  <c r="H16" i="88"/>
  <c r="J15" i="88"/>
  <c r="J21" i="88" s="1"/>
  <c r="J18" i="88"/>
  <c r="AW101" i="90"/>
  <c r="BI101" i="90"/>
  <c r="AW42" i="90"/>
  <c r="AV42" i="90"/>
  <c r="BI51" i="90"/>
  <c r="AW51" i="90"/>
  <c r="AW125" i="90"/>
  <c r="BI125" i="90"/>
  <c r="BC101" i="90"/>
  <c r="BJ101" i="90"/>
  <c r="BI48" i="90"/>
  <c r="AW48" i="90"/>
  <c r="AV48" i="90"/>
  <c r="BJ97" i="90"/>
  <c r="BC97" i="90"/>
  <c r="BH116" i="90"/>
  <c r="AQ116" i="90"/>
  <c r="AF116" i="90"/>
  <c r="BI107" i="90"/>
  <c r="AW107" i="90"/>
  <c r="AW54" i="90"/>
  <c r="BI54" i="90"/>
  <c r="BJ26" i="90"/>
  <c r="BC26" i="90"/>
  <c r="BI110" i="90"/>
  <c r="AW110" i="90"/>
  <c r="BJ122" i="90"/>
  <c r="BC122" i="90"/>
  <c r="BI91" i="90"/>
  <c r="BG79" i="90"/>
  <c r="AK79" i="90"/>
  <c r="AK140" i="90"/>
  <c r="BG140" i="90"/>
  <c r="BG33" i="90"/>
  <c r="AK33" i="90"/>
  <c r="AK73" i="90"/>
  <c r="BG73" i="90"/>
  <c r="BG134" i="90"/>
  <c r="BG104" i="90"/>
  <c r="AK104" i="90"/>
  <c r="BJ104" i="90"/>
  <c r="BC104" i="90"/>
  <c r="BJ45" i="90"/>
  <c r="BC45" i="90"/>
  <c r="BB45" i="90"/>
  <c r="AK36" i="90"/>
  <c r="BG36" i="90"/>
  <c r="BJ116" i="90"/>
  <c r="BC116" i="90"/>
  <c r="BC79" i="90"/>
  <c r="BJ79" i="90"/>
  <c r="BI70" i="90"/>
  <c r="AF100" i="90"/>
  <c r="BJ128" i="90"/>
  <c r="BC128" i="90"/>
  <c r="BC29" i="90"/>
  <c r="BJ29" i="90"/>
  <c r="AW73" i="90"/>
  <c r="BI73" i="90"/>
  <c r="BH128" i="90"/>
  <c r="AQ128" i="90"/>
  <c r="AF128" i="90"/>
  <c r="BC73" i="90"/>
  <c r="BJ73" i="90"/>
  <c r="AQ110" i="90"/>
  <c r="AK39" i="90"/>
  <c r="BG39" i="90"/>
  <c r="AJ39" i="90"/>
  <c r="BG119" i="90"/>
  <c r="AK119" i="90"/>
  <c r="BG110" i="90"/>
  <c r="AK110" i="90"/>
  <c r="BG76" i="90"/>
  <c r="AK76" i="90"/>
  <c r="BH58" i="90"/>
  <c r="AQ58" i="90"/>
  <c r="AF58" i="90"/>
  <c r="BI119" i="90"/>
  <c r="AW119" i="90"/>
  <c r="AW97" i="90"/>
  <c r="BI97" i="90"/>
  <c r="BJ39" i="90"/>
  <c r="BC39" i="90"/>
  <c r="BB39" i="90"/>
  <c r="BC140" i="90"/>
  <c r="BJ140" i="90"/>
  <c r="AQ140" i="90"/>
  <c r="BH140" i="90"/>
  <c r="AF140" i="90"/>
  <c r="BC67" i="90"/>
  <c r="BJ67" i="90"/>
  <c r="BI104" i="90"/>
  <c r="AW104" i="90"/>
  <c r="BJ48" i="90"/>
  <c r="BC48" i="90"/>
  <c r="BB48" i="90"/>
  <c r="AQ70" i="90"/>
  <c r="BI79" i="90"/>
  <c r="AW79" i="90"/>
  <c r="BC125" i="90"/>
  <c r="BJ125" i="90"/>
  <c r="BH73" i="90"/>
  <c r="BJ91" i="90"/>
  <c r="BH110" i="90"/>
  <c r="BC54" i="90"/>
  <c r="BJ54" i="90"/>
  <c r="BJ88" i="90"/>
  <c r="BG82" i="90"/>
  <c r="AK82" i="90"/>
  <c r="AK51" i="90"/>
  <c r="BG51" i="90"/>
  <c r="AK113" i="90"/>
  <c r="BG113" i="90"/>
  <c r="AK45" i="90"/>
  <c r="BG45" i="90"/>
  <c r="AJ45" i="90"/>
  <c r="AW85" i="90"/>
  <c r="BI85" i="90"/>
  <c r="BJ82" i="90"/>
  <c r="BC82" i="90"/>
  <c r="AF68" i="90"/>
  <c r="BI67" i="90" s="1"/>
  <c r="BJ94" i="90"/>
  <c r="BC94" i="90"/>
  <c r="BC61" i="90"/>
  <c r="BJ61" i="90"/>
  <c r="BH67" i="90"/>
  <c r="BI76" i="90"/>
  <c r="AW76" i="90"/>
  <c r="AQ73" i="90"/>
  <c r="BH94" i="90"/>
  <c r="AQ94" i="90"/>
  <c r="AF94" i="90"/>
  <c r="BJ76" i="90"/>
  <c r="BC76" i="90"/>
  <c r="AK42" i="90"/>
  <c r="BG42" i="90"/>
  <c r="AJ42" i="90"/>
  <c r="BG70" i="90"/>
  <c r="AK70" i="90"/>
  <c r="AK61" i="90"/>
  <c r="BG61" i="90"/>
  <c r="AK85" i="90"/>
  <c r="BG85" i="90"/>
  <c r="BG116" i="90"/>
  <c r="AK116" i="90"/>
  <c r="BG58" i="90"/>
  <c r="AK58" i="90"/>
  <c r="AQ39" i="90"/>
  <c r="AP39" i="90"/>
  <c r="BH39" i="90"/>
  <c r="AF39" i="90"/>
  <c r="BI134" i="90"/>
  <c r="AF71" i="90"/>
  <c r="AW70" i="90" s="1"/>
  <c r="BJ70" i="90"/>
  <c r="BC70" i="90"/>
  <c r="AW61" i="90"/>
  <c r="BI61" i="90"/>
  <c r="BJ33" i="90"/>
  <c r="BC33" i="90"/>
  <c r="AW113" i="90"/>
  <c r="BI113" i="90"/>
  <c r="AF33" i="90"/>
  <c r="BH33" i="90"/>
  <c r="AQ33" i="90"/>
  <c r="BJ42" i="90"/>
  <c r="BC42" i="90"/>
  <c r="BB42" i="90"/>
  <c r="AP42" i="90"/>
  <c r="BJ58" i="90"/>
  <c r="BC58" i="90"/>
  <c r="BC119" i="90"/>
  <c r="BJ119" i="90"/>
  <c r="AK29" i="90"/>
  <c r="BG29" i="90"/>
  <c r="AK97" i="90"/>
  <c r="BG97" i="90"/>
  <c r="BG131" i="90"/>
  <c r="BG122" i="90"/>
  <c r="AK122" i="90"/>
  <c r="AK48" i="90"/>
  <c r="AJ48" i="90"/>
  <c r="BG48" i="90"/>
  <c r="BG88" i="90"/>
  <c r="BC107" i="90"/>
  <c r="BJ107" i="90"/>
  <c r="BH122" i="90"/>
  <c r="AQ122" i="90"/>
  <c r="AF122" i="90"/>
  <c r="BJ51" i="90"/>
  <c r="BC51" i="90"/>
  <c r="BH134" i="90"/>
  <c r="BJ36" i="90"/>
  <c r="BC36" i="90"/>
  <c r="BB36" i="90"/>
  <c r="BI131" i="90"/>
  <c r="BJ64" i="90"/>
  <c r="BC64" i="90"/>
  <c r="AQ67" i="90"/>
  <c r="BJ110" i="90"/>
  <c r="BC110" i="90"/>
  <c r="BJ134" i="90"/>
  <c r="BH64" i="90"/>
  <c r="AQ64" i="90"/>
  <c r="AF64" i="90"/>
  <c r="BC137" i="90"/>
  <c r="BJ137" i="90"/>
  <c r="AQ42" i="90"/>
  <c r="BC85" i="90"/>
  <c r="BJ85" i="90"/>
  <c r="BG54" i="90"/>
  <c r="AK54" i="90"/>
  <c r="BG91" i="90"/>
  <c r="BG26" i="90"/>
  <c r="AK26" i="90"/>
  <c r="AK125" i="90"/>
  <c r="BG125" i="90"/>
  <c r="BC113" i="90"/>
  <c r="BJ113" i="90"/>
  <c r="AK101" i="90"/>
  <c r="BG101" i="90"/>
  <c r="AF26" i="90"/>
  <c r="BH26" i="90"/>
  <c r="AQ26" i="90"/>
  <c r="O16" i="90"/>
  <c r="BJ131" i="90"/>
  <c r="AF36" i="90"/>
  <c r="O17" i="90"/>
  <c r="BI82" i="90"/>
  <c r="AW82" i="90"/>
  <c r="BI137" i="90"/>
  <c r="AW137" i="90"/>
  <c r="AQ29" i="90"/>
  <c r="AF29" i="90"/>
  <c r="BH29" i="90"/>
  <c r="BI45" i="90"/>
  <c r="AW45" i="90"/>
  <c r="AV45" i="90"/>
  <c r="BG64" i="90"/>
  <c r="AK64" i="90"/>
  <c r="BG107" i="90"/>
  <c r="AK107" i="90"/>
  <c r="BG137" i="90"/>
  <c r="AK137" i="90"/>
  <c r="AK67" i="90"/>
  <c r="BG67" i="90"/>
  <c r="BG94" i="90"/>
  <c r="AK94" i="90"/>
  <c r="BG128" i="90"/>
  <c r="AK128" i="90"/>
  <c r="CI237" i="89"/>
  <c r="CI236" i="89"/>
  <c r="CI235" i="89"/>
  <c r="CG230" i="89"/>
  <c r="CG228" i="89"/>
  <c r="CG229" i="89"/>
  <c r="CG227" i="89"/>
  <c r="CI239" i="89"/>
  <c r="CI225" i="89"/>
  <c r="CJ241" i="89"/>
  <c r="CJ240" i="89"/>
  <c r="CJ262" i="89"/>
  <c r="CJ259" i="89"/>
  <c r="CI238" i="89"/>
  <c r="CI229" i="89"/>
  <c r="CI227" i="89"/>
  <c r="CI230" i="89"/>
  <c r="CI228" i="89"/>
  <c r="CG262" i="89"/>
  <c r="CG263" i="89" s="1"/>
  <c r="CG259" i="89"/>
  <c r="CH262" i="89"/>
  <c r="CH259" i="89"/>
  <c r="CH241" i="89"/>
  <c r="CH240" i="89"/>
  <c r="CI261" i="89"/>
  <c r="CI260" i="89"/>
  <c r="CI258" i="89"/>
  <c r="CG235" i="89"/>
  <c r="CG225" i="89"/>
  <c r="CI254" i="89"/>
  <c r="J23" i="88"/>
  <c r="F14" i="88"/>
  <c r="F15" i="88"/>
  <c r="H14" i="88"/>
  <c r="H17" i="88"/>
  <c r="F18" i="88"/>
  <c r="J22" i="88"/>
  <c r="H15" i="88"/>
  <c r="BA97" i="87"/>
  <c r="AU97" i="87"/>
  <c r="AO97" i="87"/>
  <c r="AI97" i="87"/>
  <c r="BA51" i="87"/>
  <c r="AU51" i="87"/>
  <c r="AO51" i="87"/>
  <c r="AI51" i="87"/>
  <c r="CI259" i="89" l="1"/>
  <c r="CG236" i="89"/>
  <c r="CG237" i="89"/>
  <c r="AW67" i="90"/>
  <c r="AG141" i="88"/>
  <c r="AG87" i="88"/>
  <c r="AG128" i="88"/>
  <c r="AG40" i="88"/>
  <c r="AG124" i="88"/>
  <c r="AG126" i="88"/>
  <c r="AG137" i="88"/>
  <c r="AG73" i="88"/>
  <c r="AG47" i="88"/>
  <c r="AG27" i="88"/>
  <c r="AG121" i="88"/>
  <c r="AG135" i="88"/>
  <c r="AG71" i="88"/>
  <c r="AG41" i="88"/>
  <c r="AG25" i="88"/>
  <c r="AG54" i="88"/>
  <c r="BJ54" i="88" s="1"/>
  <c r="AG107" i="88"/>
  <c r="AG123" i="88"/>
  <c r="AG57" i="88"/>
  <c r="AG89" i="88"/>
  <c r="P16" i="88"/>
  <c r="AG55" i="88"/>
  <c r="AG43" i="88"/>
  <c r="AG116" i="88"/>
  <c r="AG105" i="88"/>
  <c r="AG122" i="88"/>
  <c r="AG86" i="88"/>
  <c r="P17" i="88"/>
  <c r="AG90" i="88"/>
  <c r="AG50" i="88"/>
  <c r="AG42" i="88"/>
  <c r="AG140" i="88"/>
  <c r="BC140" i="88" s="1"/>
  <c r="BI33" i="90"/>
  <c r="AW33" i="90"/>
  <c r="BI26" i="90"/>
  <c r="AW26" i="90"/>
  <c r="BI122" i="90"/>
  <c r="AW122" i="90"/>
  <c r="AW140" i="90"/>
  <c r="BI140" i="90"/>
  <c r="BI39" i="90"/>
  <c r="AW39" i="90"/>
  <c r="AV39" i="90"/>
  <c r="BI94" i="90"/>
  <c r="AW94" i="90"/>
  <c r="BI64" i="90"/>
  <c r="AW64" i="90"/>
  <c r="BI128" i="90"/>
  <c r="AW128" i="90"/>
  <c r="BI58" i="90"/>
  <c r="AW58" i="90"/>
  <c r="BI116" i="90"/>
  <c r="AW116" i="90"/>
  <c r="BI36" i="90"/>
  <c r="AW36" i="90"/>
  <c r="AW29" i="90"/>
  <c r="BI29" i="90"/>
  <c r="CI241" i="89"/>
  <c r="CI240" i="89"/>
  <c r="CH265" i="89"/>
  <c r="CH263" i="89"/>
  <c r="CH264" i="89"/>
  <c r="CG265" i="89"/>
  <c r="CG264" i="89"/>
  <c r="CJ265" i="89"/>
  <c r="CJ263" i="89"/>
  <c r="CJ264" i="89"/>
  <c r="CI265" i="89"/>
  <c r="CI263" i="89"/>
  <c r="CI264" i="89"/>
  <c r="CG240" i="89"/>
  <c r="CG241" i="89"/>
  <c r="BC122" i="88"/>
  <c r="BJ122" i="88"/>
  <c r="AG29" i="88"/>
  <c r="AG120" i="88"/>
  <c r="AG26" i="88"/>
  <c r="AG62" i="88"/>
  <c r="AG45" i="88"/>
  <c r="AG59" i="88"/>
  <c r="AG75" i="88"/>
  <c r="AG93" i="88"/>
  <c r="AG109" i="88"/>
  <c r="AG125" i="88"/>
  <c r="AG139" i="88"/>
  <c r="P18" i="88"/>
  <c r="AG66" i="88"/>
  <c r="AG32" i="88"/>
  <c r="AG53" i="88"/>
  <c r="AG80" i="88"/>
  <c r="AG28" i="88"/>
  <c r="AG78" i="88"/>
  <c r="AG72" i="88"/>
  <c r="AG46" i="88"/>
  <c r="AG61" i="88"/>
  <c r="AG77" i="88"/>
  <c r="AG95" i="88"/>
  <c r="AG111" i="88"/>
  <c r="AG127" i="88"/>
  <c r="AG130" i="88"/>
  <c r="AG106" i="88"/>
  <c r="AG34" i="88"/>
  <c r="AG64" i="88"/>
  <c r="AG74" i="88"/>
  <c r="BJ73" i="88" s="1"/>
  <c r="AG30" i="88"/>
  <c r="AG88" i="88"/>
  <c r="AG82" i="88"/>
  <c r="AG48" i="88"/>
  <c r="AG63" i="88"/>
  <c r="AG79" i="88"/>
  <c r="AG97" i="88"/>
  <c r="AG113" i="88"/>
  <c r="AG129" i="88"/>
  <c r="AG133" i="88"/>
  <c r="P19" i="88"/>
  <c r="AG44" i="88"/>
  <c r="AG68" i="88"/>
  <c r="P15" i="88"/>
  <c r="AG70" i="88"/>
  <c r="AG104" i="88"/>
  <c r="AG84" i="88"/>
  <c r="AG96" i="88"/>
  <c r="AG49" i="88"/>
  <c r="AG65" i="88"/>
  <c r="AG98" i="88"/>
  <c r="AG136" i="88"/>
  <c r="P14" i="88"/>
  <c r="AG100" i="88"/>
  <c r="AG37" i="88"/>
  <c r="AG60" i="88"/>
  <c r="AG92" i="88"/>
  <c r="AG35" i="88"/>
  <c r="AG108" i="88"/>
  <c r="BJ107" i="88" s="1"/>
  <c r="AG102" i="88"/>
  <c r="AG51" i="88"/>
  <c r="AG67" i="88"/>
  <c r="AG83" i="88"/>
  <c r="AG101" i="88"/>
  <c r="AG117" i="88"/>
  <c r="AG132" i="88"/>
  <c r="AG138" i="88"/>
  <c r="BC137" i="88" s="1"/>
  <c r="BC128" i="88"/>
  <c r="BJ128" i="88"/>
  <c r="F21" i="88"/>
  <c r="M15" i="88" s="1"/>
  <c r="F23" i="88"/>
  <c r="F22" i="88"/>
  <c r="BB42" i="88"/>
  <c r="BJ42" i="88"/>
  <c r="BC42" i="88"/>
  <c r="AG94" i="88"/>
  <c r="AG36" i="88"/>
  <c r="AG33" i="88"/>
  <c r="AG91" i="88"/>
  <c r="AG81" i="88"/>
  <c r="AG115" i="88"/>
  <c r="AG131" i="88"/>
  <c r="H21" i="88"/>
  <c r="N14" i="88"/>
  <c r="H23" i="88"/>
  <c r="H22" i="88"/>
  <c r="AG76" i="88"/>
  <c r="AG110" i="88"/>
  <c r="AG39" i="88"/>
  <c r="AG58" i="88"/>
  <c r="AG114" i="88"/>
  <c r="AG38" i="88"/>
  <c r="AG118" i="88"/>
  <c r="AG112" i="88"/>
  <c r="AG52" i="88"/>
  <c r="AG69" i="88"/>
  <c r="AG85" i="88"/>
  <c r="AG103" i="88"/>
  <c r="AG119" i="88"/>
  <c r="AG134" i="88"/>
  <c r="A16" i="87"/>
  <c r="E19" i="87"/>
  <c r="AI140" i="87"/>
  <c r="BA140" i="87"/>
  <c r="AU140" i="87"/>
  <c r="AO140" i="87"/>
  <c r="I19" i="87"/>
  <c r="G19" i="87"/>
  <c r="F19" i="87"/>
  <c r="I18" i="87"/>
  <c r="G18" i="87"/>
  <c r="E18" i="87"/>
  <c r="I17" i="87"/>
  <c r="G17" i="87"/>
  <c r="E17" i="87"/>
  <c r="I16" i="87"/>
  <c r="G16" i="87"/>
  <c r="F16" i="87"/>
  <c r="E16" i="87"/>
  <c r="C16" i="87"/>
  <c r="J17" i="87" s="1"/>
  <c r="B16" i="87"/>
  <c r="H16" i="87" s="1"/>
  <c r="F18" i="87"/>
  <c r="I15" i="87"/>
  <c r="G15" i="87"/>
  <c r="E15" i="87"/>
  <c r="BJ137" i="88" l="1"/>
  <c r="BJ140" i="88"/>
  <c r="BC116" i="88"/>
  <c r="BC54" i="88"/>
  <c r="M14" i="88"/>
  <c r="BC97" i="88"/>
  <c r="BJ97" i="88"/>
  <c r="BJ125" i="88"/>
  <c r="BC125" i="88"/>
  <c r="BC94" i="88"/>
  <c r="BJ94" i="88"/>
  <c r="AE141" i="88"/>
  <c r="AE140" i="88"/>
  <c r="AE138" i="88"/>
  <c r="AE136" i="88"/>
  <c r="AE133" i="88"/>
  <c r="AE130" i="88"/>
  <c r="AE128" i="88"/>
  <c r="AE126" i="88"/>
  <c r="AE124" i="88"/>
  <c r="AE122" i="88"/>
  <c r="AE120" i="88"/>
  <c r="AE118" i="88"/>
  <c r="AE116" i="88"/>
  <c r="AE114" i="88"/>
  <c r="AE112" i="88"/>
  <c r="AE110" i="88"/>
  <c r="AE108" i="88"/>
  <c r="AE106" i="88"/>
  <c r="AE104" i="88"/>
  <c r="AE102" i="88"/>
  <c r="AE100" i="88"/>
  <c r="AE96" i="88"/>
  <c r="AE94" i="88"/>
  <c r="AE92" i="88"/>
  <c r="AE91" i="88"/>
  <c r="AE89" i="88"/>
  <c r="AE88" i="88"/>
  <c r="AE86" i="88"/>
  <c r="AE84" i="88"/>
  <c r="AE82" i="88"/>
  <c r="AE80" i="88"/>
  <c r="AE78" i="88"/>
  <c r="AE76" i="88"/>
  <c r="AE74" i="88"/>
  <c r="AE72" i="88"/>
  <c r="AE70" i="88"/>
  <c r="AE68" i="88"/>
  <c r="AE66" i="88"/>
  <c r="AE64" i="88"/>
  <c r="AE62" i="88"/>
  <c r="AE60" i="88"/>
  <c r="AE58" i="88"/>
  <c r="AE55" i="88"/>
  <c r="AE53" i="88"/>
  <c r="AE50" i="88"/>
  <c r="AE139" i="88"/>
  <c r="AE137" i="88"/>
  <c r="AE135" i="88"/>
  <c r="AE134" i="88"/>
  <c r="AE132" i="88"/>
  <c r="AE131" i="88"/>
  <c r="AE129" i="88"/>
  <c r="AE127" i="88"/>
  <c r="AE125" i="88"/>
  <c r="AE123" i="88"/>
  <c r="AE121" i="88"/>
  <c r="AE119" i="88"/>
  <c r="AE117" i="88"/>
  <c r="AE115" i="88"/>
  <c r="AE113" i="88"/>
  <c r="AE111" i="88"/>
  <c r="AE109" i="88"/>
  <c r="AE107" i="88"/>
  <c r="AE105" i="88"/>
  <c r="AE103" i="88"/>
  <c r="AE101" i="88"/>
  <c r="AE98" i="88"/>
  <c r="AE97" i="88"/>
  <c r="AE95" i="88"/>
  <c r="AE93" i="88"/>
  <c r="AE90" i="88"/>
  <c r="AE87" i="88"/>
  <c r="AE85" i="88"/>
  <c r="AE83" i="88"/>
  <c r="AE81" i="88"/>
  <c r="AE79" i="88"/>
  <c r="AE77" i="88"/>
  <c r="AE75" i="88"/>
  <c r="AE73" i="88"/>
  <c r="AE71" i="88"/>
  <c r="AE69" i="88"/>
  <c r="AE67" i="88"/>
  <c r="AE65" i="88"/>
  <c r="AE63" i="88"/>
  <c r="AE61" i="88"/>
  <c r="AE59" i="88"/>
  <c r="AE57" i="88"/>
  <c r="AE54" i="88"/>
  <c r="AE52" i="88"/>
  <c r="AE51" i="88"/>
  <c r="AE49" i="88"/>
  <c r="AE48" i="88"/>
  <c r="AE46" i="88"/>
  <c r="AE45" i="88"/>
  <c r="AE43" i="88"/>
  <c r="AE47" i="88"/>
  <c r="AE30" i="88"/>
  <c r="AE41" i="88"/>
  <c r="AE38" i="88"/>
  <c r="AE35" i="88"/>
  <c r="AE33" i="88"/>
  <c r="AE28" i="88"/>
  <c r="AE26" i="88"/>
  <c r="AE39" i="88"/>
  <c r="AE29" i="88"/>
  <c r="AE37" i="88"/>
  <c r="AE27" i="88"/>
  <c r="AE32" i="88"/>
  <c r="AE44" i="88"/>
  <c r="AE36" i="88"/>
  <c r="AE25" i="88"/>
  <c r="AE34" i="88"/>
  <c r="AE42" i="88"/>
  <c r="AE40" i="88"/>
  <c r="N18" i="88"/>
  <c r="N16" i="88"/>
  <c r="N19" i="88"/>
  <c r="M18" i="88"/>
  <c r="BJ67" i="88"/>
  <c r="BC67" i="88"/>
  <c r="BC73" i="88"/>
  <c r="BJ36" i="88"/>
  <c r="BB36" i="88"/>
  <c r="BC36" i="88"/>
  <c r="BJ119" i="88"/>
  <c r="BC119" i="88"/>
  <c r="BC58" i="88"/>
  <c r="BJ58" i="88"/>
  <c r="BJ131" i="88"/>
  <c r="BC51" i="88"/>
  <c r="BJ51" i="88"/>
  <c r="BC104" i="88"/>
  <c r="BJ104" i="88"/>
  <c r="BJ116" i="88"/>
  <c r="BC48" i="88"/>
  <c r="BB48" i="88"/>
  <c r="BJ48" i="88"/>
  <c r="BC107" i="88"/>
  <c r="O14" i="88"/>
  <c r="BC29" i="88"/>
  <c r="BJ29" i="88"/>
  <c r="BJ85" i="88"/>
  <c r="BC85" i="88"/>
  <c r="BJ39" i="88"/>
  <c r="BB39" i="88"/>
  <c r="BC39" i="88"/>
  <c r="N17" i="88"/>
  <c r="BC70" i="88"/>
  <c r="BJ70" i="88"/>
  <c r="BC82" i="88"/>
  <c r="BJ82" i="88"/>
  <c r="BJ61" i="88"/>
  <c r="BC61" i="88"/>
  <c r="AD141" i="88"/>
  <c r="AD140" i="88"/>
  <c r="AD138" i="88"/>
  <c r="AD136" i="88"/>
  <c r="AD133" i="88"/>
  <c r="AD130" i="88"/>
  <c r="AD128" i="88"/>
  <c r="AD126" i="88"/>
  <c r="AD124" i="88"/>
  <c r="AD122" i="88"/>
  <c r="AD120" i="88"/>
  <c r="AD118" i="88"/>
  <c r="AD116" i="88"/>
  <c r="AD114" i="88"/>
  <c r="AD112" i="88"/>
  <c r="AD110" i="88"/>
  <c r="AD108" i="88"/>
  <c r="AD106" i="88"/>
  <c r="AD104" i="88"/>
  <c r="AD102" i="88"/>
  <c r="AD100" i="88"/>
  <c r="AD96" i="88"/>
  <c r="AD94" i="88"/>
  <c r="AD92" i="88"/>
  <c r="AD91" i="88"/>
  <c r="AD89" i="88"/>
  <c r="AD88" i="88"/>
  <c r="AD86" i="88"/>
  <c r="AD84" i="88"/>
  <c r="AD82" i="88"/>
  <c r="AD80" i="88"/>
  <c r="AD78" i="88"/>
  <c r="AD76" i="88"/>
  <c r="AD74" i="88"/>
  <c r="AD72" i="88"/>
  <c r="AD70" i="88"/>
  <c r="AD68" i="88"/>
  <c r="AD66" i="88"/>
  <c r="AD64" i="88"/>
  <c r="AD62" i="88"/>
  <c r="AD60" i="88"/>
  <c r="AD58" i="88"/>
  <c r="AD55" i="88"/>
  <c r="AD53" i="88"/>
  <c r="AD50" i="88"/>
  <c r="AD47" i="88"/>
  <c r="AD119" i="88"/>
  <c r="AD109" i="88"/>
  <c r="AD98" i="88"/>
  <c r="AD97" i="88"/>
  <c r="AD79" i="88"/>
  <c r="AD69" i="88"/>
  <c r="AD59" i="88"/>
  <c r="AD48" i="88"/>
  <c r="AD44" i="88"/>
  <c r="AD42" i="88"/>
  <c r="AD40" i="88"/>
  <c r="AD39" i="88"/>
  <c r="AD37" i="88"/>
  <c r="AJ36" i="88" s="1"/>
  <c r="AD36" i="88"/>
  <c r="AD34" i="88"/>
  <c r="AD32" i="88"/>
  <c r="AD29" i="88"/>
  <c r="AD27" i="88"/>
  <c r="AD25" i="88"/>
  <c r="AD135" i="88"/>
  <c r="AD125" i="88"/>
  <c r="AD115" i="88"/>
  <c r="AD105" i="88"/>
  <c r="AD93" i="88"/>
  <c r="AD85" i="88"/>
  <c r="AD75" i="88"/>
  <c r="AD65" i="88"/>
  <c r="AD43" i="88"/>
  <c r="AD127" i="88"/>
  <c r="AD77" i="88"/>
  <c r="AD132" i="88"/>
  <c r="AD121" i="88"/>
  <c r="AD111" i="88"/>
  <c r="AD90" i="88"/>
  <c r="AD81" i="88"/>
  <c r="AD71" i="88"/>
  <c r="AD49" i="88"/>
  <c r="AD117" i="88"/>
  <c r="AD87" i="88"/>
  <c r="AD131" i="88"/>
  <c r="AD95" i="88"/>
  <c r="AD123" i="88"/>
  <c r="AD83" i="88"/>
  <c r="AD54" i="88"/>
  <c r="AD46" i="88"/>
  <c r="AD45" i="88"/>
  <c r="AD41" i="88"/>
  <c r="AD38" i="88"/>
  <c r="AD35" i="88"/>
  <c r="AD33" i="88"/>
  <c r="AD30" i="88"/>
  <c r="AD28" i="88"/>
  <c r="AD26" i="88"/>
  <c r="AD107" i="88"/>
  <c r="AD67" i="88"/>
  <c r="AD139" i="88"/>
  <c r="AD134" i="88"/>
  <c r="AD129" i="88"/>
  <c r="AD101" i="88"/>
  <c r="AD61" i="88"/>
  <c r="AD57" i="88"/>
  <c r="AD103" i="88"/>
  <c r="AD63" i="88"/>
  <c r="AD51" i="88"/>
  <c r="AD113" i="88"/>
  <c r="AD137" i="88"/>
  <c r="AD52" i="88"/>
  <c r="AD73" i="88"/>
  <c r="M19" i="88"/>
  <c r="M16" i="88"/>
  <c r="M17" i="88"/>
  <c r="BC110" i="88"/>
  <c r="BJ110" i="88"/>
  <c r="BJ88" i="88"/>
  <c r="BC45" i="88"/>
  <c r="BB45" i="88"/>
  <c r="BJ45" i="88"/>
  <c r="BC64" i="88"/>
  <c r="BJ64" i="88"/>
  <c r="BJ79" i="88"/>
  <c r="BC79" i="88"/>
  <c r="BC76" i="88"/>
  <c r="BJ76" i="88"/>
  <c r="BJ91" i="88"/>
  <c r="N15" i="88"/>
  <c r="O15" i="88" s="1"/>
  <c r="BJ101" i="88"/>
  <c r="BC101" i="88"/>
  <c r="BJ134" i="88"/>
  <c r="BJ33" i="88"/>
  <c r="BC33" i="88"/>
  <c r="BJ113" i="88"/>
  <c r="BC113" i="88"/>
  <c r="BJ26" i="88"/>
  <c r="BC26" i="88"/>
  <c r="H14" i="87"/>
  <c r="H19" i="87"/>
  <c r="J18" i="87"/>
  <c r="H17" i="87"/>
  <c r="H18" i="87"/>
  <c r="H21" i="87" s="1"/>
  <c r="N14" i="87" s="1"/>
  <c r="H15" i="87"/>
  <c r="H23" i="87"/>
  <c r="J15" i="87"/>
  <c r="J14" i="87"/>
  <c r="J16" i="87"/>
  <c r="J19" i="87"/>
  <c r="F17" i="87"/>
  <c r="F14" i="87"/>
  <c r="F15" i="87"/>
  <c r="H22" i="87"/>
  <c r="O19" i="88" l="1"/>
  <c r="AF46" i="88"/>
  <c r="AF77" i="88"/>
  <c r="AF127" i="88"/>
  <c r="O18" i="88"/>
  <c r="AF40" i="88"/>
  <c r="AF37" i="88"/>
  <c r="AV36" i="88" s="1"/>
  <c r="AF83" i="88"/>
  <c r="AF117" i="88"/>
  <c r="AF30" i="88"/>
  <c r="AF52" i="88"/>
  <c r="AF69" i="88"/>
  <c r="AF103" i="88"/>
  <c r="AF60" i="88"/>
  <c r="AF108" i="88"/>
  <c r="AF124" i="88"/>
  <c r="AF141" i="88"/>
  <c r="AF62" i="88"/>
  <c r="AF78" i="88"/>
  <c r="AF92" i="88"/>
  <c r="AF126" i="88"/>
  <c r="AQ29" i="88"/>
  <c r="AF29" i="88"/>
  <c r="BH29" i="88"/>
  <c r="AK67" i="88"/>
  <c r="BG67" i="88"/>
  <c r="AF34" i="88"/>
  <c r="AF47" i="88"/>
  <c r="AF87" i="88"/>
  <c r="AF121" i="88"/>
  <c r="AK107" i="88"/>
  <c r="BG107" i="88"/>
  <c r="BG45" i="88"/>
  <c r="AJ45" i="88"/>
  <c r="AK45" i="88"/>
  <c r="AK36" i="88"/>
  <c r="BG36" i="88"/>
  <c r="BG70" i="88"/>
  <c r="AK70" i="88"/>
  <c r="AF25" i="88"/>
  <c r="BH26" i="88"/>
  <c r="AF26" i="88"/>
  <c r="AQ26" i="88"/>
  <c r="AF43" i="88"/>
  <c r="AF57" i="88"/>
  <c r="AQ73" i="88"/>
  <c r="AF73" i="88"/>
  <c r="BH73" i="88"/>
  <c r="AF90" i="88"/>
  <c r="AQ107" i="88"/>
  <c r="AF107" i="88"/>
  <c r="BH107" i="88"/>
  <c r="AF123" i="88"/>
  <c r="AQ137" i="88"/>
  <c r="AF137" i="88"/>
  <c r="BH137" i="88"/>
  <c r="BH64" i="88"/>
  <c r="AQ64" i="88"/>
  <c r="AF64" i="88"/>
  <c r="AF80" i="88"/>
  <c r="BH94" i="88"/>
  <c r="AQ94" i="88"/>
  <c r="AF94" i="88"/>
  <c r="AF112" i="88"/>
  <c r="BH128" i="88"/>
  <c r="AQ128" i="88"/>
  <c r="AF128" i="88"/>
  <c r="BG82" i="88"/>
  <c r="AK82" i="88"/>
  <c r="AQ42" i="88"/>
  <c r="AP42" i="88"/>
  <c r="BH42" i="88"/>
  <c r="AF42" i="88"/>
  <c r="AQ119" i="88"/>
  <c r="AF119" i="88"/>
  <c r="BH119" i="88"/>
  <c r="BH134" i="88"/>
  <c r="AF134" i="88"/>
  <c r="BG116" i="88"/>
  <c r="AK116" i="88"/>
  <c r="AQ39" i="88"/>
  <c r="BH39" i="88"/>
  <c r="AP39" i="88"/>
  <c r="AF39" i="88"/>
  <c r="AQ54" i="88"/>
  <c r="AF54" i="88"/>
  <c r="BH54" i="88"/>
  <c r="AF71" i="88"/>
  <c r="AF105" i="88"/>
  <c r="AF135" i="88"/>
  <c r="BH110" i="88"/>
  <c r="AQ110" i="88"/>
  <c r="AF110" i="88"/>
  <c r="AK26" i="88"/>
  <c r="BG26" i="88"/>
  <c r="AK125" i="88"/>
  <c r="BG125" i="88"/>
  <c r="AK79" i="88"/>
  <c r="BG79" i="88"/>
  <c r="BG88" i="88"/>
  <c r="BG104" i="88"/>
  <c r="AK104" i="88"/>
  <c r="AQ36" i="88"/>
  <c r="BH36" i="88"/>
  <c r="AP36" i="88"/>
  <c r="AF36" i="88"/>
  <c r="AF28" i="88"/>
  <c r="AF45" i="88"/>
  <c r="AQ45" i="88"/>
  <c r="AP45" i="88"/>
  <c r="BH45" i="88"/>
  <c r="AF59" i="88"/>
  <c r="AF75" i="88"/>
  <c r="AF93" i="88"/>
  <c r="AF109" i="88"/>
  <c r="AQ125" i="88"/>
  <c r="AF125" i="88"/>
  <c r="BH125" i="88"/>
  <c r="AF139" i="88"/>
  <c r="AF66" i="88"/>
  <c r="BH82" i="88"/>
  <c r="AQ82" i="88"/>
  <c r="AF82" i="88"/>
  <c r="AF96" i="88"/>
  <c r="AF114" i="88"/>
  <c r="AF130" i="88"/>
  <c r="AK51" i="88"/>
  <c r="BG51" i="88"/>
  <c r="BG131" i="88"/>
  <c r="AQ85" i="88"/>
  <c r="AF85" i="88"/>
  <c r="BH85" i="88"/>
  <c r="AK61" i="88"/>
  <c r="BG61" i="88"/>
  <c r="BG58" i="88"/>
  <c r="AK58" i="88"/>
  <c r="AK140" i="88"/>
  <c r="BG140" i="88"/>
  <c r="AQ61" i="88"/>
  <c r="AF61" i="88"/>
  <c r="BH61" i="88"/>
  <c r="AF95" i="88"/>
  <c r="AF111" i="88"/>
  <c r="AF50" i="88"/>
  <c r="AF84" i="88"/>
  <c r="AF100" i="88"/>
  <c r="BH116" i="88"/>
  <c r="AQ116" i="88"/>
  <c r="AF116" i="88"/>
  <c r="BH76" i="88"/>
  <c r="AQ76" i="88"/>
  <c r="AF76" i="88"/>
  <c r="AK73" i="88"/>
  <c r="BG73" i="88"/>
  <c r="AK97" i="88"/>
  <c r="BG97" i="88"/>
  <c r="BG122" i="88"/>
  <c r="AK122" i="88"/>
  <c r="AF44" i="88"/>
  <c r="AF33" i="88"/>
  <c r="BH33" i="88"/>
  <c r="AQ33" i="88"/>
  <c r="AF68" i="88"/>
  <c r="AF133" i="88"/>
  <c r="AK101" i="88"/>
  <c r="BG101" i="88"/>
  <c r="BG76" i="88"/>
  <c r="AK76" i="88"/>
  <c r="BG91" i="88"/>
  <c r="O16" i="88"/>
  <c r="AF32" i="88"/>
  <c r="AF35" i="88"/>
  <c r="BH48" i="88"/>
  <c r="AF48" i="88"/>
  <c r="AQ48" i="88"/>
  <c r="AP48" i="88"/>
  <c r="AF63" i="88"/>
  <c r="AQ79" i="88"/>
  <c r="AF79" i="88"/>
  <c r="BH79" i="88"/>
  <c r="BH97" i="88"/>
  <c r="AF97" i="88"/>
  <c r="AQ97" i="88"/>
  <c r="AQ113" i="88"/>
  <c r="AF113" i="88"/>
  <c r="BH113" i="88"/>
  <c r="AF129" i="88"/>
  <c r="AF53" i="88"/>
  <c r="BH70" i="88"/>
  <c r="AQ70" i="88"/>
  <c r="AF70" i="88"/>
  <c r="AF86" i="88"/>
  <c r="AF102" i="88"/>
  <c r="AF118" i="88"/>
  <c r="AF136" i="88"/>
  <c r="AK48" i="88"/>
  <c r="BG48" i="88"/>
  <c r="AJ48" i="88"/>
  <c r="BH91" i="88"/>
  <c r="AF91" i="88"/>
  <c r="AK54" i="88"/>
  <c r="BG54" i="88"/>
  <c r="AK39" i="88"/>
  <c r="BG39" i="88"/>
  <c r="AJ39" i="88"/>
  <c r="O17" i="88"/>
  <c r="AK137" i="88"/>
  <c r="BG137" i="88"/>
  <c r="AK33" i="88"/>
  <c r="BG33" i="88"/>
  <c r="AK42" i="88"/>
  <c r="AJ42" i="88"/>
  <c r="BG42" i="88"/>
  <c r="BG110" i="88"/>
  <c r="AK110" i="88"/>
  <c r="AF27" i="88"/>
  <c r="AF38" i="88"/>
  <c r="AF49" i="88"/>
  <c r="AF65" i="88"/>
  <c r="AF81" i="88"/>
  <c r="AF98" i="88"/>
  <c r="AF115" i="88"/>
  <c r="BH131" i="88"/>
  <c r="AF131" i="88"/>
  <c r="AF55" i="88"/>
  <c r="AF72" i="88"/>
  <c r="BH88" i="88"/>
  <c r="AF88" i="88"/>
  <c r="BH104" i="88"/>
  <c r="AQ104" i="88"/>
  <c r="AF104" i="88"/>
  <c r="AF120" i="88"/>
  <c r="AF138" i="88"/>
  <c r="AK113" i="88"/>
  <c r="BG113" i="88"/>
  <c r="BG134" i="88"/>
  <c r="AK85" i="88"/>
  <c r="BG85" i="88"/>
  <c r="BG29" i="88"/>
  <c r="AK29" i="88"/>
  <c r="AK119" i="88"/>
  <c r="BG119" i="88"/>
  <c r="BG64" i="88"/>
  <c r="AK64" i="88"/>
  <c r="BG94" i="88"/>
  <c r="AK94" i="88"/>
  <c r="BG128" i="88"/>
  <c r="AK128" i="88"/>
  <c r="AF41" i="88"/>
  <c r="BH51" i="88"/>
  <c r="AF51" i="88"/>
  <c r="AQ51" i="88"/>
  <c r="AQ67" i="88"/>
  <c r="AF67" i="88"/>
  <c r="BH67" i="88"/>
  <c r="AQ101" i="88"/>
  <c r="AF101" i="88"/>
  <c r="BH101" i="88"/>
  <c r="AF132" i="88"/>
  <c r="BH58" i="88"/>
  <c r="AQ58" i="88"/>
  <c r="AF58" i="88"/>
  <c r="AF74" i="88"/>
  <c r="AF89" i="88"/>
  <c r="AF106" i="88"/>
  <c r="BH122" i="88"/>
  <c r="AQ122" i="88"/>
  <c r="AF122" i="88"/>
  <c r="AF140" i="88"/>
  <c r="AQ140" i="88"/>
  <c r="BH140" i="88"/>
  <c r="AE135" i="87"/>
  <c r="AE134" i="87"/>
  <c r="AE129" i="87"/>
  <c r="AE125" i="87"/>
  <c r="AE114" i="87"/>
  <c r="AE110" i="87"/>
  <c r="AE106" i="87"/>
  <c r="AE100" i="87"/>
  <c r="AE83" i="87"/>
  <c r="AE81" i="87"/>
  <c r="AE74" i="87"/>
  <c r="AE72" i="87"/>
  <c r="AE70" i="87"/>
  <c r="AE52" i="87"/>
  <c r="AE42" i="87"/>
  <c r="AE27" i="87"/>
  <c r="AE25" i="87"/>
  <c r="AE49" i="87"/>
  <c r="AE33" i="87"/>
  <c r="AE126" i="87"/>
  <c r="AE122" i="87"/>
  <c r="AE118" i="87"/>
  <c r="AE93" i="87"/>
  <c r="AE91" i="87"/>
  <c r="AE87" i="87"/>
  <c r="AE78" i="87"/>
  <c r="AE54" i="87"/>
  <c r="AE51" i="87"/>
  <c r="AE131" i="87"/>
  <c r="AE120" i="87"/>
  <c r="AE116" i="87"/>
  <c r="AE112" i="87"/>
  <c r="AE89" i="87"/>
  <c r="AE76" i="87"/>
  <c r="AE59" i="87"/>
  <c r="AE57" i="87"/>
  <c r="AE48" i="87"/>
  <c r="AE38" i="87"/>
  <c r="AE85" i="87"/>
  <c r="AE65" i="87"/>
  <c r="AE63" i="87"/>
  <c r="AE130" i="87"/>
  <c r="AE109" i="87"/>
  <c r="AE105" i="87"/>
  <c r="AE97" i="87"/>
  <c r="AE67" i="87"/>
  <c r="AE55" i="87"/>
  <c r="AE47" i="87"/>
  <c r="AE45" i="87"/>
  <c r="AE37" i="87"/>
  <c r="AE32" i="87"/>
  <c r="AE121" i="87"/>
  <c r="AE117" i="87"/>
  <c r="AE113" i="87"/>
  <c r="AE102" i="87"/>
  <c r="AE94" i="87"/>
  <c r="AE90" i="87"/>
  <c r="AE77" i="87"/>
  <c r="AE68" i="87"/>
  <c r="AE60" i="87"/>
  <c r="AE40" i="87"/>
  <c r="AE115" i="87"/>
  <c r="AE111" i="87"/>
  <c r="AE107" i="87"/>
  <c r="AE101" i="87"/>
  <c r="AE92" i="87"/>
  <c r="AE86" i="87"/>
  <c r="AE84" i="87"/>
  <c r="AE82" i="87"/>
  <c r="AE75" i="87"/>
  <c r="AE73" i="87"/>
  <c r="AE62" i="87"/>
  <c r="AE53" i="87"/>
  <c r="AE50" i="87"/>
  <c r="AE28" i="87"/>
  <c r="AE26" i="87"/>
  <c r="AE88" i="87"/>
  <c r="AE58" i="87"/>
  <c r="AE39" i="87"/>
  <c r="AE35" i="87"/>
  <c r="AE127" i="87"/>
  <c r="AE119" i="87"/>
  <c r="AE80" i="87"/>
  <c r="AE71" i="87"/>
  <c r="AE41" i="87"/>
  <c r="AE30" i="87"/>
  <c r="AE36" i="87"/>
  <c r="AE29" i="87"/>
  <c r="AE132" i="87"/>
  <c r="AE108" i="87"/>
  <c r="AE95" i="87"/>
  <c r="AE69" i="87"/>
  <c r="AE61" i="87"/>
  <c r="AE66" i="87"/>
  <c r="AE133" i="87"/>
  <c r="AE96" i="87"/>
  <c r="AE79" i="87"/>
  <c r="AE124" i="87"/>
  <c r="AE98" i="87"/>
  <c r="AE46" i="87"/>
  <c r="AE34" i="87"/>
  <c r="AE123" i="87"/>
  <c r="AE104" i="87"/>
  <c r="AE43" i="87"/>
  <c r="AE128" i="87"/>
  <c r="AE103" i="87"/>
  <c r="AE64" i="87"/>
  <c r="AE44" i="87"/>
  <c r="AE137" i="87"/>
  <c r="AE136" i="87"/>
  <c r="AE140" i="87"/>
  <c r="AE141" i="87"/>
  <c r="AE139" i="87"/>
  <c r="AE138" i="87"/>
  <c r="N18" i="87"/>
  <c r="N15" i="87"/>
  <c r="F21" i="87"/>
  <c r="F23" i="87"/>
  <c r="F22" i="87"/>
  <c r="N17" i="87"/>
  <c r="N19" i="87"/>
  <c r="N16" i="87"/>
  <c r="J23" i="87"/>
  <c r="J22" i="87"/>
  <c r="J21" i="87"/>
  <c r="M17" i="87" l="1"/>
  <c r="AW76" i="88"/>
  <c r="BI76" i="88"/>
  <c r="AW122" i="88"/>
  <c r="BI122" i="88"/>
  <c r="BI67" i="88"/>
  <c r="AW67" i="88"/>
  <c r="BI33" i="88"/>
  <c r="AW33" i="88"/>
  <c r="AW51" i="88"/>
  <c r="BI51" i="88"/>
  <c r="BI131" i="88"/>
  <c r="BI79" i="88"/>
  <c r="AW79" i="88"/>
  <c r="AW116" i="88"/>
  <c r="BI116" i="88"/>
  <c r="BI119" i="88"/>
  <c r="AW119" i="88"/>
  <c r="AW128" i="88"/>
  <c r="BI128" i="88"/>
  <c r="AW64" i="88"/>
  <c r="BI64" i="88"/>
  <c r="BI107" i="88"/>
  <c r="AW107" i="88"/>
  <c r="AW48" i="88"/>
  <c r="BI48" i="88"/>
  <c r="AV48" i="88"/>
  <c r="BI88" i="88"/>
  <c r="BI91" i="88"/>
  <c r="BI61" i="88"/>
  <c r="AW61" i="88"/>
  <c r="AW26" i="88"/>
  <c r="BI26" i="88"/>
  <c r="AW104" i="88"/>
  <c r="BI104" i="88"/>
  <c r="BI113" i="88"/>
  <c r="AW113" i="88"/>
  <c r="AW140" i="88"/>
  <c r="BI140" i="88"/>
  <c r="BI101" i="88"/>
  <c r="AW101" i="88"/>
  <c r="BI85" i="88"/>
  <c r="AW85" i="88"/>
  <c r="BI125" i="88"/>
  <c r="AW125" i="88"/>
  <c r="AV42" i="88"/>
  <c r="BI42" i="88"/>
  <c r="AW42" i="88"/>
  <c r="AW45" i="88"/>
  <c r="AV45" i="88"/>
  <c r="BI45" i="88"/>
  <c r="BI54" i="88"/>
  <c r="AW54" i="88"/>
  <c r="AW58" i="88"/>
  <c r="BI58" i="88"/>
  <c r="AW97" i="88"/>
  <c r="BI97" i="88"/>
  <c r="AW70" i="88"/>
  <c r="BI70" i="88"/>
  <c r="AW82" i="88"/>
  <c r="BI82" i="88"/>
  <c r="AW110" i="88"/>
  <c r="BI110" i="88"/>
  <c r="BI134" i="88"/>
  <c r="AW94" i="88"/>
  <c r="BI94" i="88"/>
  <c r="AW137" i="88"/>
  <c r="BI137" i="88"/>
  <c r="BI73" i="88"/>
  <c r="AW73" i="88"/>
  <c r="AW29" i="88"/>
  <c r="BI29" i="88"/>
  <c r="BI36" i="88"/>
  <c r="AW36" i="88"/>
  <c r="AV39" i="88"/>
  <c r="BI39" i="88"/>
  <c r="AW39" i="88"/>
  <c r="AQ29" i="87"/>
  <c r="BH29" i="87"/>
  <c r="BH107" i="87"/>
  <c r="AQ107" i="87"/>
  <c r="AQ94" i="87"/>
  <c r="BH94" i="87"/>
  <c r="BH91" i="87"/>
  <c r="AQ26" i="87"/>
  <c r="AQ140" i="87"/>
  <c r="BH140" i="87"/>
  <c r="AQ104" i="87"/>
  <c r="BH104" i="87"/>
  <c r="AQ36" i="87"/>
  <c r="AP36" i="87"/>
  <c r="BH36" i="87"/>
  <c r="AQ39" i="87"/>
  <c r="AP39" i="87"/>
  <c r="BH39" i="87"/>
  <c r="BH73" i="87"/>
  <c r="AQ73" i="87"/>
  <c r="BH85" i="87"/>
  <c r="AQ85" i="87"/>
  <c r="AQ116" i="87"/>
  <c r="BH116" i="87"/>
  <c r="AP42" i="87"/>
  <c r="AQ42" i="87"/>
  <c r="BH42" i="87"/>
  <c r="AQ58" i="87"/>
  <c r="BH58" i="87"/>
  <c r="BH113" i="87"/>
  <c r="AQ113" i="87"/>
  <c r="BH67" i="87"/>
  <c r="AQ67" i="87"/>
  <c r="AQ110" i="87"/>
  <c r="BH110" i="87"/>
  <c r="AQ137" i="87"/>
  <c r="BH137" i="87"/>
  <c r="BH61" i="87"/>
  <c r="AQ61" i="87"/>
  <c r="BH88" i="87"/>
  <c r="AQ82" i="87"/>
  <c r="BH82" i="87"/>
  <c r="BH97" i="87"/>
  <c r="AQ97" i="87"/>
  <c r="AP48" i="87"/>
  <c r="AQ48" i="87"/>
  <c r="BH48" i="87"/>
  <c r="BH131" i="87"/>
  <c r="AQ122" i="87"/>
  <c r="BH122" i="87"/>
  <c r="AQ70" i="87"/>
  <c r="BH70" i="87"/>
  <c r="AD135" i="87"/>
  <c r="AF135" i="87" s="1"/>
  <c r="AD132" i="87"/>
  <c r="AD127" i="87"/>
  <c r="AD123" i="87"/>
  <c r="AF123" i="87" s="1"/>
  <c r="AD119" i="87"/>
  <c r="AD108" i="87"/>
  <c r="AF108" i="87" s="1"/>
  <c r="AD104" i="87"/>
  <c r="AF104" i="87" s="1"/>
  <c r="AD96" i="87"/>
  <c r="AF96" i="87" s="1"/>
  <c r="AD79" i="87"/>
  <c r="AD66" i="87"/>
  <c r="AF66" i="87" s="1"/>
  <c r="AD64" i="87"/>
  <c r="AD46" i="87"/>
  <c r="AD44" i="87"/>
  <c r="AD30" i="87"/>
  <c r="AF30" i="87" s="1"/>
  <c r="AD42" i="87"/>
  <c r="AF42" i="87" s="1"/>
  <c r="AD131" i="87"/>
  <c r="AD112" i="87"/>
  <c r="AF112" i="87" s="1"/>
  <c r="AD48" i="87"/>
  <c r="AD134" i="87"/>
  <c r="AD129" i="87"/>
  <c r="AD125" i="87"/>
  <c r="AF125" i="87" s="1"/>
  <c r="AD114" i="87"/>
  <c r="AF114" i="87" s="1"/>
  <c r="AD110" i="87"/>
  <c r="AF110" i="87" s="1"/>
  <c r="AD106" i="87"/>
  <c r="AF106" i="87" s="1"/>
  <c r="AD100" i="87"/>
  <c r="AF100" i="87" s="1"/>
  <c r="AD83" i="87"/>
  <c r="AF83" i="87" s="1"/>
  <c r="AD81" i="87"/>
  <c r="AF81" i="87" s="1"/>
  <c r="AD74" i="87"/>
  <c r="AF74" i="87" s="1"/>
  <c r="AD72" i="87"/>
  <c r="AD70" i="87"/>
  <c r="AF70" i="87" s="1"/>
  <c r="AD52" i="87"/>
  <c r="AF52" i="87" s="1"/>
  <c r="AD27" i="87"/>
  <c r="AF27" i="87" s="1"/>
  <c r="AD25" i="87"/>
  <c r="AD120" i="87"/>
  <c r="AF120" i="87" s="1"/>
  <c r="AD116" i="87"/>
  <c r="AD89" i="87"/>
  <c r="AF89" i="87" s="1"/>
  <c r="AD76" i="87"/>
  <c r="AD59" i="87"/>
  <c r="AF59" i="87" s="1"/>
  <c r="AD57" i="87"/>
  <c r="AF57" i="87" s="1"/>
  <c r="AD49" i="87"/>
  <c r="AD133" i="87"/>
  <c r="AF133" i="87" s="1"/>
  <c r="AD128" i="87"/>
  <c r="AD124" i="87"/>
  <c r="AF124" i="87" s="1"/>
  <c r="AD103" i="87"/>
  <c r="AD98" i="87"/>
  <c r="AF98" i="87" s="1"/>
  <c r="AD95" i="87"/>
  <c r="AD80" i="87"/>
  <c r="AD71" i="87"/>
  <c r="AF71" i="87" s="1"/>
  <c r="AD69" i="87"/>
  <c r="AF69" i="87" s="1"/>
  <c r="AD61" i="87"/>
  <c r="AD43" i="87"/>
  <c r="AF43" i="87" s="1"/>
  <c r="AD41" i="87"/>
  <c r="AF41" i="87" s="1"/>
  <c r="AD36" i="87"/>
  <c r="AD107" i="87"/>
  <c r="AD92" i="87"/>
  <c r="AF92" i="87" s="1"/>
  <c r="AD86" i="87"/>
  <c r="AD84" i="87"/>
  <c r="AF84" i="87" s="1"/>
  <c r="AD82" i="87"/>
  <c r="AD73" i="87"/>
  <c r="AD50" i="87"/>
  <c r="AD130" i="87"/>
  <c r="AF130" i="87" s="1"/>
  <c r="AD109" i="87"/>
  <c r="AF109" i="87" s="1"/>
  <c r="AD105" i="87"/>
  <c r="AF105" i="87" s="1"/>
  <c r="AD97" i="87"/>
  <c r="AD67" i="87"/>
  <c r="AD55" i="87"/>
  <c r="AF55" i="87" s="1"/>
  <c r="AD47" i="87"/>
  <c r="AF47" i="87" s="1"/>
  <c r="AD45" i="87"/>
  <c r="AD37" i="87"/>
  <c r="AJ36" i="87" s="1"/>
  <c r="AD32" i="87"/>
  <c r="AF32" i="87" s="1"/>
  <c r="AD115" i="87"/>
  <c r="AF115" i="87" s="1"/>
  <c r="AD111" i="87"/>
  <c r="AF111" i="87" s="1"/>
  <c r="AD101" i="87"/>
  <c r="AF101" i="87" s="1"/>
  <c r="AD75" i="87"/>
  <c r="AF75" i="87" s="1"/>
  <c r="AD62" i="87"/>
  <c r="AF62" i="87" s="1"/>
  <c r="AD53" i="87"/>
  <c r="AD28" i="87"/>
  <c r="AF28" i="87" s="1"/>
  <c r="AD26" i="87"/>
  <c r="AF26" i="87" s="1"/>
  <c r="AD102" i="87"/>
  <c r="AF102" i="87" s="1"/>
  <c r="AD63" i="87"/>
  <c r="AF63" i="87" s="1"/>
  <c r="AD54" i="87"/>
  <c r="AD40" i="87"/>
  <c r="AF40" i="87" s="1"/>
  <c r="AD117" i="87"/>
  <c r="AF117" i="87" s="1"/>
  <c r="AD87" i="87"/>
  <c r="AD78" i="87"/>
  <c r="AF78" i="87" s="1"/>
  <c r="AD35" i="87"/>
  <c r="AF35" i="87" s="1"/>
  <c r="AD29" i="87"/>
  <c r="AF29" i="87" s="1"/>
  <c r="AD34" i="87"/>
  <c r="AF34" i="87" s="1"/>
  <c r="AD126" i="87"/>
  <c r="AF126" i="87" s="1"/>
  <c r="AD118" i="87"/>
  <c r="AF118" i="87" s="1"/>
  <c r="AD88" i="87"/>
  <c r="AD39" i="87"/>
  <c r="AF39" i="87" s="1"/>
  <c r="AD94" i="87"/>
  <c r="AF94" i="87" s="1"/>
  <c r="AD77" i="87"/>
  <c r="AF77" i="87" s="1"/>
  <c r="AD68" i="87"/>
  <c r="AF68" i="87" s="1"/>
  <c r="AD60" i="87"/>
  <c r="AD93" i="87"/>
  <c r="AF93" i="87" s="1"/>
  <c r="AD85" i="87"/>
  <c r="AD38" i="87"/>
  <c r="AF38" i="87" s="1"/>
  <c r="AD122" i="87"/>
  <c r="AD121" i="87"/>
  <c r="AF121" i="87" s="1"/>
  <c r="AD113" i="87"/>
  <c r="AF113" i="87" s="1"/>
  <c r="AD91" i="87"/>
  <c r="AD65" i="87"/>
  <c r="AF65" i="87" s="1"/>
  <c r="AD51" i="87"/>
  <c r="AD33" i="87"/>
  <c r="AD90" i="87"/>
  <c r="AD58" i="87"/>
  <c r="AF58" i="87" s="1"/>
  <c r="AF44" i="87"/>
  <c r="AF46" i="87"/>
  <c r="BH26" i="87"/>
  <c r="AF60" i="87"/>
  <c r="BH51" i="87"/>
  <c r="AF51" i="87"/>
  <c r="AQ51" i="87"/>
  <c r="AF72" i="87"/>
  <c r="BH125" i="87"/>
  <c r="AQ125" i="87"/>
  <c r="AQ64" i="87"/>
  <c r="AF64" i="87"/>
  <c r="BH64" i="87"/>
  <c r="AF95" i="87"/>
  <c r="AF80" i="87"/>
  <c r="AF86" i="87"/>
  <c r="BH54" i="87"/>
  <c r="AQ54" i="87"/>
  <c r="BH33" i="87"/>
  <c r="AQ33" i="87"/>
  <c r="AF129" i="87"/>
  <c r="P15" i="87"/>
  <c r="AG135" i="87"/>
  <c r="AG120" i="87"/>
  <c r="AG116" i="87"/>
  <c r="AG112" i="87"/>
  <c r="AG93" i="87"/>
  <c r="AG89" i="87"/>
  <c r="AG87" i="87"/>
  <c r="AG76" i="87"/>
  <c r="AG59" i="87"/>
  <c r="AG57" i="87"/>
  <c r="AG51" i="87"/>
  <c r="AG38" i="87"/>
  <c r="AG34" i="87"/>
  <c r="AG33" i="87"/>
  <c r="AG36" i="87"/>
  <c r="AG29" i="87"/>
  <c r="AG133" i="87"/>
  <c r="AG128" i="87"/>
  <c r="AG124" i="87"/>
  <c r="AG105" i="87"/>
  <c r="AG98" i="87"/>
  <c r="AG80" i="87"/>
  <c r="AG71" i="87"/>
  <c r="AG61" i="87"/>
  <c r="AG41" i="87"/>
  <c r="AG126" i="87"/>
  <c r="AG122" i="87"/>
  <c r="AG118" i="87"/>
  <c r="AG103" i="87"/>
  <c r="AG95" i="87"/>
  <c r="AG91" i="87"/>
  <c r="AG85" i="87"/>
  <c r="AG78" i="87"/>
  <c r="AG65" i="87"/>
  <c r="AG63" i="87"/>
  <c r="AG54" i="87"/>
  <c r="AG43" i="87"/>
  <c r="AG109" i="87"/>
  <c r="AG69" i="87"/>
  <c r="AG121" i="87"/>
  <c r="AG117" i="87"/>
  <c r="AG113" i="87"/>
  <c r="AG92" i="87"/>
  <c r="AG90" i="87"/>
  <c r="AG86" i="87"/>
  <c r="AG84" i="87"/>
  <c r="AG82" i="87"/>
  <c r="AG77" i="87"/>
  <c r="AG73" i="87"/>
  <c r="AG62" i="87"/>
  <c r="AG53" i="87"/>
  <c r="AG50" i="87"/>
  <c r="AG39" i="87"/>
  <c r="AG28" i="87"/>
  <c r="AG26" i="87"/>
  <c r="AG125" i="87"/>
  <c r="AG96" i="87"/>
  <c r="AG64" i="87"/>
  <c r="BC64" i="87" s="1"/>
  <c r="AG46" i="87"/>
  <c r="AG44" i="87"/>
  <c r="AG30" i="87"/>
  <c r="AG132" i="87"/>
  <c r="AG127" i="87"/>
  <c r="AG123" i="87"/>
  <c r="AG119" i="87"/>
  <c r="AG102" i="87"/>
  <c r="AG94" i="87"/>
  <c r="AG88" i="87"/>
  <c r="AG68" i="87"/>
  <c r="AG60" i="87"/>
  <c r="AG58" i="87"/>
  <c r="BC58" i="87" s="1"/>
  <c r="AG40" i="87"/>
  <c r="AG35" i="87"/>
  <c r="AG134" i="87"/>
  <c r="AG129" i="87"/>
  <c r="AG108" i="87"/>
  <c r="AG104" i="87"/>
  <c r="AG79" i="87"/>
  <c r="AG66" i="87"/>
  <c r="AG110" i="87"/>
  <c r="AG97" i="87"/>
  <c r="AG52" i="87"/>
  <c r="AG48" i="87"/>
  <c r="AG100" i="87"/>
  <c r="AG47" i="87"/>
  <c r="AG67" i="87"/>
  <c r="AG45" i="87"/>
  <c r="AG83" i="87"/>
  <c r="AG101" i="87"/>
  <c r="AG70" i="87"/>
  <c r="BC70" i="87" s="1"/>
  <c r="AG115" i="87"/>
  <c r="AG107" i="87"/>
  <c r="AG27" i="87"/>
  <c r="AG131" i="87"/>
  <c r="AG114" i="87"/>
  <c r="AG106" i="87"/>
  <c r="AG75" i="87"/>
  <c r="AG130" i="87"/>
  <c r="AG55" i="87"/>
  <c r="AG37" i="87"/>
  <c r="AG25" i="87"/>
  <c r="AG111" i="87"/>
  <c r="AG81" i="87"/>
  <c r="AG72" i="87"/>
  <c r="AG49" i="87"/>
  <c r="AG42" i="87"/>
  <c r="AG32" i="87"/>
  <c r="AG74" i="87"/>
  <c r="AG140" i="87"/>
  <c r="AG136" i="87"/>
  <c r="AG141" i="87"/>
  <c r="AG139" i="87"/>
  <c r="AG138" i="87"/>
  <c r="AG137" i="87"/>
  <c r="AF103" i="87"/>
  <c r="BH119" i="87"/>
  <c r="AF119" i="87"/>
  <c r="AQ119" i="87"/>
  <c r="AF50" i="87"/>
  <c r="AQ76" i="87"/>
  <c r="BH76" i="87"/>
  <c r="AF76" i="87"/>
  <c r="AF49" i="87"/>
  <c r="BH134" i="87"/>
  <c r="AF134" i="87"/>
  <c r="AQ128" i="87"/>
  <c r="AF128" i="87"/>
  <c r="BH128" i="87"/>
  <c r="BH79" i="87"/>
  <c r="AQ79" i="87"/>
  <c r="AF79" i="87"/>
  <c r="AF132" i="87"/>
  <c r="AF127" i="87"/>
  <c r="AF53" i="87"/>
  <c r="BH101" i="87"/>
  <c r="AQ101" i="87"/>
  <c r="AF90" i="87"/>
  <c r="AP45" i="87"/>
  <c r="AQ45" i="87"/>
  <c r="AF45" i="87"/>
  <c r="BH45" i="87"/>
  <c r="AF87" i="87"/>
  <c r="AF25" i="87"/>
  <c r="AD137" i="87"/>
  <c r="AD140" i="87"/>
  <c r="AD139" i="87"/>
  <c r="AF139" i="87" s="1"/>
  <c r="AD138" i="87"/>
  <c r="AF138" i="87" s="1"/>
  <c r="AD136" i="87"/>
  <c r="AF136" i="87" s="1"/>
  <c r="AD141" i="87"/>
  <c r="AF141" i="87" s="1"/>
  <c r="M16" i="87"/>
  <c r="O16" i="87" s="1"/>
  <c r="M19" i="87"/>
  <c r="O19" i="87" s="1"/>
  <c r="M18" i="87"/>
  <c r="O18" i="87" s="1"/>
  <c r="M15" i="87"/>
  <c r="P17" i="87"/>
  <c r="P18" i="87"/>
  <c r="O15" i="87"/>
  <c r="P19" i="87"/>
  <c r="O17" i="87"/>
  <c r="P16" i="87"/>
  <c r="P14" i="87"/>
  <c r="M14" i="87"/>
  <c r="O14" i="87" s="1"/>
  <c r="BA97" i="76"/>
  <c r="AU97" i="76"/>
  <c r="AO97" i="76"/>
  <c r="AI97" i="76"/>
  <c r="BA51" i="76"/>
  <c r="AU51" i="76"/>
  <c r="AO51" i="76"/>
  <c r="AI51" i="76"/>
  <c r="I19" i="76"/>
  <c r="G19" i="76"/>
  <c r="E19" i="76"/>
  <c r="I18" i="76"/>
  <c r="G18" i="76"/>
  <c r="E18" i="76"/>
  <c r="I17" i="76"/>
  <c r="G17" i="76"/>
  <c r="E17" i="76"/>
  <c r="I16" i="76"/>
  <c r="G16" i="76"/>
  <c r="E16" i="76"/>
  <c r="C16" i="76"/>
  <c r="B16" i="76"/>
  <c r="A16" i="76"/>
  <c r="I15" i="76"/>
  <c r="G15" i="76"/>
  <c r="E15" i="76"/>
  <c r="AF37" i="87" l="1"/>
  <c r="AV36" i="87" s="1"/>
  <c r="BI26" i="87"/>
  <c r="BI58" i="87"/>
  <c r="AW58" i="87"/>
  <c r="AW39" i="87"/>
  <c r="BI39" i="87"/>
  <c r="AV39" i="87"/>
  <c r="BI29" i="87"/>
  <c r="AW29" i="87"/>
  <c r="AW42" i="87"/>
  <c r="AV42" i="87"/>
  <c r="BI42" i="87"/>
  <c r="AW104" i="87"/>
  <c r="BI104" i="87"/>
  <c r="BI113" i="87"/>
  <c r="AW113" i="87"/>
  <c r="AW26" i="87"/>
  <c r="AW70" i="87"/>
  <c r="BI70" i="87"/>
  <c r="BI94" i="87"/>
  <c r="AW94" i="87"/>
  <c r="BC110" i="87"/>
  <c r="BJ110" i="87"/>
  <c r="BJ125" i="87"/>
  <c r="BC125" i="87"/>
  <c r="BJ85" i="87"/>
  <c r="BC85" i="87"/>
  <c r="BC61" i="87"/>
  <c r="BJ61" i="87"/>
  <c r="BC29" i="87"/>
  <c r="BJ29" i="87"/>
  <c r="BC76" i="87"/>
  <c r="BJ76" i="87"/>
  <c r="BG88" i="87"/>
  <c r="AF73" i="87"/>
  <c r="BI73" i="87" s="1"/>
  <c r="AK73" i="87"/>
  <c r="BG73" i="87"/>
  <c r="BG116" i="87"/>
  <c r="AK116" i="87"/>
  <c r="BG134" i="87"/>
  <c r="AK64" i="87"/>
  <c r="BG64" i="87"/>
  <c r="BJ45" i="87"/>
  <c r="BB45" i="87"/>
  <c r="BC45" i="87"/>
  <c r="BJ26" i="87"/>
  <c r="BC26" i="87"/>
  <c r="BC82" i="87"/>
  <c r="BJ82" i="87"/>
  <c r="BJ91" i="87"/>
  <c r="BJ70" i="87"/>
  <c r="BC36" i="87"/>
  <c r="BB36" i="87"/>
  <c r="BJ36" i="87"/>
  <c r="AW125" i="87"/>
  <c r="BI125" i="87"/>
  <c r="AF33" i="87"/>
  <c r="AK33" i="87"/>
  <c r="BG33" i="87"/>
  <c r="AF85" i="87"/>
  <c r="AW85" i="87" s="1"/>
  <c r="AK85" i="87"/>
  <c r="BG85" i="87"/>
  <c r="BG82" i="87"/>
  <c r="AK82" i="87"/>
  <c r="AF61" i="87"/>
  <c r="BI61" i="87" s="1"/>
  <c r="AK61" i="87"/>
  <c r="BG61" i="87"/>
  <c r="AK128" i="87"/>
  <c r="BG128" i="87"/>
  <c r="BG48" i="87"/>
  <c r="AJ48" i="87"/>
  <c r="AK48" i="87"/>
  <c r="AW110" i="87"/>
  <c r="BI110" i="87"/>
  <c r="AW101" i="87"/>
  <c r="BI101" i="87"/>
  <c r="BJ131" i="87"/>
  <c r="BJ67" i="87"/>
  <c r="BC67" i="87"/>
  <c r="BJ79" i="87"/>
  <c r="BC79" i="87"/>
  <c r="BJ33" i="87"/>
  <c r="BC33" i="87"/>
  <c r="BI85" i="87"/>
  <c r="AK51" i="87"/>
  <c r="BG51" i="87"/>
  <c r="AF54" i="87"/>
  <c r="BI54" i="87" s="1"/>
  <c r="AK54" i="87"/>
  <c r="BG54" i="87"/>
  <c r="AK101" i="87"/>
  <c r="BG101" i="87"/>
  <c r="AF67" i="87"/>
  <c r="BI67" i="87" s="1"/>
  <c r="AK67" i="87"/>
  <c r="BG67" i="87"/>
  <c r="AK79" i="87"/>
  <c r="BG79" i="87"/>
  <c r="BI128" i="87"/>
  <c r="AW128" i="87"/>
  <c r="BI76" i="87"/>
  <c r="AW76" i="87"/>
  <c r="AW119" i="87"/>
  <c r="BI119" i="87"/>
  <c r="BC140" i="87"/>
  <c r="BJ140" i="87"/>
  <c r="BC104" i="87"/>
  <c r="BJ104" i="87"/>
  <c r="BJ39" i="87"/>
  <c r="BC39" i="87"/>
  <c r="BB39" i="87"/>
  <c r="AF97" i="87"/>
  <c r="BG97" i="87"/>
  <c r="AK97" i="87"/>
  <c r="BG131" i="87"/>
  <c r="AF131" i="87"/>
  <c r="BJ107" i="87"/>
  <c r="BC107" i="87"/>
  <c r="BJ88" i="87"/>
  <c r="BJ54" i="87"/>
  <c r="BC54" i="87"/>
  <c r="BG91" i="87"/>
  <c r="BG29" i="87"/>
  <c r="AK29" i="87"/>
  <c r="BG110" i="87"/>
  <c r="AK110" i="87"/>
  <c r="AK42" i="87"/>
  <c r="BG42" i="87"/>
  <c r="AJ42" i="87"/>
  <c r="BG104" i="87"/>
  <c r="AK104" i="87"/>
  <c r="AV45" i="87"/>
  <c r="AW45" i="87"/>
  <c r="BI45" i="87"/>
  <c r="BI134" i="87"/>
  <c r="BC48" i="87"/>
  <c r="BJ48" i="87"/>
  <c r="BB48" i="87"/>
  <c r="BC94" i="87"/>
  <c r="BJ94" i="87"/>
  <c r="BC122" i="87"/>
  <c r="BJ122" i="87"/>
  <c r="BJ51" i="87"/>
  <c r="BC51" i="87"/>
  <c r="BC116" i="87"/>
  <c r="BJ116" i="87"/>
  <c r="BI51" i="87"/>
  <c r="AW51" i="87"/>
  <c r="BG113" i="87"/>
  <c r="AK113" i="87"/>
  <c r="BG26" i="87"/>
  <c r="AK26" i="87"/>
  <c r="BG107" i="87"/>
  <c r="AK107" i="87"/>
  <c r="AK70" i="87"/>
  <c r="BG70" i="87"/>
  <c r="AF82" i="87"/>
  <c r="BC137" i="87"/>
  <c r="BJ137" i="87"/>
  <c r="BJ42" i="87"/>
  <c r="BC42" i="87"/>
  <c r="BB42" i="87"/>
  <c r="BJ134" i="87"/>
  <c r="BJ113" i="87"/>
  <c r="BC113" i="87"/>
  <c r="BJ64" i="87"/>
  <c r="BC128" i="87"/>
  <c r="BJ128" i="87"/>
  <c r="AW64" i="87"/>
  <c r="BI64" i="87"/>
  <c r="BG94" i="87"/>
  <c r="AK94" i="87"/>
  <c r="AK36" i="87"/>
  <c r="BG36" i="87"/>
  <c r="BG76" i="87"/>
  <c r="AK76" i="87"/>
  <c r="BG125" i="87"/>
  <c r="AK125" i="87"/>
  <c r="BG119" i="87"/>
  <c r="AK119" i="87"/>
  <c r="AF116" i="87"/>
  <c r="AF36" i="87"/>
  <c r="AF91" i="87"/>
  <c r="AW79" i="87"/>
  <c r="BI79" i="87"/>
  <c r="BJ101" i="87"/>
  <c r="BC101" i="87"/>
  <c r="BC97" i="87"/>
  <c r="BJ97" i="87"/>
  <c r="BJ119" i="87"/>
  <c r="BC119" i="87"/>
  <c r="BJ73" i="87"/>
  <c r="BC73" i="87"/>
  <c r="BJ58" i="87"/>
  <c r="AK58" i="87"/>
  <c r="BG58" i="87"/>
  <c r="AK122" i="87"/>
  <c r="BG122" i="87"/>
  <c r="AK39" i="87"/>
  <c r="BG39" i="87"/>
  <c r="AJ39" i="87"/>
  <c r="AJ45" i="87"/>
  <c r="AK45" i="87"/>
  <c r="BG45" i="87"/>
  <c r="AF122" i="87"/>
  <c r="AF48" i="87"/>
  <c r="AF88" i="87"/>
  <c r="AF107" i="87"/>
  <c r="AF140" i="87"/>
  <c r="AK140" i="87"/>
  <c r="BG140" i="87"/>
  <c r="AK137" i="87"/>
  <c r="BG137" i="87"/>
  <c r="AF137" i="87"/>
  <c r="H19" i="76"/>
  <c r="H18" i="76"/>
  <c r="H17" i="76"/>
  <c r="H16" i="76"/>
  <c r="J18" i="76"/>
  <c r="H15" i="76"/>
  <c r="J17" i="76"/>
  <c r="J15" i="76"/>
  <c r="J19" i="76"/>
  <c r="J16" i="76"/>
  <c r="F19" i="76"/>
  <c r="F18" i="76"/>
  <c r="F17" i="76"/>
  <c r="F15" i="76"/>
  <c r="F16" i="76"/>
  <c r="F14" i="76"/>
  <c r="J14" i="76"/>
  <c r="H14" i="76"/>
  <c r="F21" i="76"/>
  <c r="J22" i="76"/>
  <c r="AW73" i="87" l="1"/>
  <c r="BI48" i="87"/>
  <c r="AV48" i="87"/>
  <c r="AW48" i="87"/>
  <c r="BI36" i="87"/>
  <c r="AW36" i="87"/>
  <c r="AW97" i="87"/>
  <c r="BI97" i="87"/>
  <c r="BI33" i="87"/>
  <c r="AW33" i="87"/>
  <c r="BI131" i="87"/>
  <c r="AW54" i="87"/>
  <c r="AW122" i="87"/>
  <c r="BI122" i="87"/>
  <c r="BI82" i="87"/>
  <c r="AW82" i="87"/>
  <c r="AW67" i="87"/>
  <c r="AW61" i="87"/>
  <c r="AW116" i="87"/>
  <c r="BI116" i="87"/>
  <c r="BI107" i="87"/>
  <c r="AW107" i="87"/>
  <c r="BI88" i="87"/>
  <c r="BI91" i="87"/>
  <c r="AW137" i="87"/>
  <c r="BI137" i="87"/>
  <c r="BI140" i="87"/>
  <c r="AW140" i="87"/>
  <c r="F23" i="76"/>
  <c r="J21" i="76"/>
  <c r="F22" i="76"/>
  <c r="AD32" i="76" s="1"/>
  <c r="J23" i="76"/>
  <c r="H21" i="76"/>
  <c r="H23" i="76"/>
  <c r="H22" i="76"/>
  <c r="AD135" i="76" l="1"/>
  <c r="P16" i="76"/>
  <c r="AG114" i="76"/>
  <c r="AG128" i="76"/>
  <c r="AG124" i="76"/>
  <c r="AG112" i="76"/>
  <c r="AG121" i="76"/>
  <c r="AG126" i="76"/>
  <c r="AG135" i="76"/>
  <c r="AG119" i="76"/>
  <c r="AG133" i="76"/>
  <c r="AG117" i="76"/>
  <c r="AG131" i="76"/>
  <c r="AG122" i="76"/>
  <c r="AG113" i="76"/>
  <c r="AG120" i="76"/>
  <c r="AG127" i="76"/>
  <c r="AG134" i="76"/>
  <c r="AG115" i="76"/>
  <c r="AG129" i="76"/>
  <c r="AG118" i="76"/>
  <c r="AG125" i="76"/>
  <c r="AG132" i="76"/>
  <c r="AG116" i="76"/>
  <c r="AG123" i="76"/>
  <c r="AG130" i="76"/>
  <c r="AG136" i="76"/>
  <c r="AD132" i="76"/>
  <c r="AD128" i="76"/>
  <c r="AD129" i="76"/>
  <c r="AD122" i="76"/>
  <c r="AD121" i="76"/>
  <c r="AD134" i="76"/>
  <c r="AD115" i="76"/>
  <c r="AD114" i="76"/>
  <c r="AD125" i="76"/>
  <c r="AD118" i="76"/>
  <c r="AD133" i="76"/>
  <c r="AD120" i="76"/>
  <c r="AD136" i="76"/>
  <c r="AD126" i="76"/>
  <c r="AD130" i="76"/>
  <c r="AD35" i="76"/>
  <c r="AD131" i="76"/>
  <c r="AE119" i="76"/>
  <c r="AE125" i="76"/>
  <c r="AE134" i="76"/>
  <c r="AE117" i="76"/>
  <c r="AE124" i="76"/>
  <c r="AE131" i="76"/>
  <c r="AE115" i="76"/>
  <c r="AF115" i="76" s="1"/>
  <c r="AE113" i="76"/>
  <c r="AE122" i="76"/>
  <c r="AE127" i="76"/>
  <c r="AE136" i="76"/>
  <c r="AE118" i="76"/>
  <c r="AF118" i="76" s="1"/>
  <c r="AE132" i="76"/>
  <c r="AF132" i="76" s="1"/>
  <c r="AE116" i="76"/>
  <c r="AE123" i="76"/>
  <c r="AE130" i="76"/>
  <c r="AF130" i="76" s="1"/>
  <c r="AE114" i="76"/>
  <c r="AF114" i="76" s="1"/>
  <c r="AE121" i="76"/>
  <c r="AE128" i="76"/>
  <c r="AE135" i="76"/>
  <c r="AE112" i="76"/>
  <c r="AE126" i="76"/>
  <c r="AF126" i="76" s="1"/>
  <c r="AE133" i="76"/>
  <c r="AE129" i="76"/>
  <c r="AE120" i="76"/>
  <c r="AD119" i="76"/>
  <c r="AD123" i="76"/>
  <c r="AF123" i="76" s="1"/>
  <c r="AD127" i="76"/>
  <c r="AD124" i="76"/>
  <c r="AD112" i="76"/>
  <c r="AD116" i="76"/>
  <c r="AD113" i="76"/>
  <c r="AD117" i="76"/>
  <c r="AD54" i="76"/>
  <c r="AD106" i="76"/>
  <c r="M17" i="76"/>
  <c r="AD51" i="76"/>
  <c r="AD34" i="76"/>
  <c r="AD108" i="76"/>
  <c r="AD43" i="76"/>
  <c r="AD57" i="76"/>
  <c r="AD52" i="76"/>
  <c r="AD105" i="76"/>
  <c r="AD85" i="76"/>
  <c r="AD66" i="76"/>
  <c r="AD93" i="76"/>
  <c r="AD74" i="76"/>
  <c r="M15" i="76"/>
  <c r="AD25" i="76"/>
  <c r="AD76" i="76"/>
  <c r="M19" i="76"/>
  <c r="AD67" i="76"/>
  <c r="AD79" i="76"/>
  <c r="AD46" i="76"/>
  <c r="AD39" i="76"/>
  <c r="AD82" i="76"/>
  <c r="AD97" i="76"/>
  <c r="AD61" i="76"/>
  <c r="AD40" i="76"/>
  <c r="AD89" i="76"/>
  <c r="AD30" i="76"/>
  <c r="AD111" i="76"/>
  <c r="AD71" i="76"/>
  <c r="AD95" i="76"/>
  <c r="AD47" i="76"/>
  <c r="AD91" i="76"/>
  <c r="M18" i="76"/>
  <c r="AD33" i="76"/>
  <c r="AD81" i="76"/>
  <c r="AD103" i="76"/>
  <c r="AD58" i="76"/>
  <c r="AD96" i="76"/>
  <c r="N15" i="76"/>
  <c r="AD45" i="76"/>
  <c r="AD48" i="76"/>
  <c r="AD60" i="76"/>
  <c r="AD100" i="76"/>
  <c r="N17" i="76"/>
  <c r="P18" i="76"/>
  <c r="AD26" i="76"/>
  <c r="AD63" i="76"/>
  <c r="AD107" i="76"/>
  <c r="AD65" i="76"/>
  <c r="AD42" i="76"/>
  <c r="AD27" i="76"/>
  <c r="AD77" i="76"/>
  <c r="AD83" i="76"/>
  <c r="AD41" i="76"/>
  <c r="AD62" i="76"/>
  <c r="AD78" i="76"/>
  <c r="AD92" i="76"/>
  <c r="AD110" i="76"/>
  <c r="AE103" i="76"/>
  <c r="AE95" i="76"/>
  <c r="AE91" i="76"/>
  <c r="AE87" i="76"/>
  <c r="AE82" i="76"/>
  <c r="AE77" i="76"/>
  <c r="AE72" i="76"/>
  <c r="AE62" i="76"/>
  <c r="AE53" i="76"/>
  <c r="AE44" i="76"/>
  <c r="AE40" i="76"/>
  <c r="AE39" i="76"/>
  <c r="AE37" i="76"/>
  <c r="AE36" i="76"/>
  <c r="AE34" i="76"/>
  <c r="AE32" i="76"/>
  <c r="AF32" i="76" s="1"/>
  <c r="AE29" i="76"/>
  <c r="AE27" i="76"/>
  <c r="AE25" i="76"/>
  <c r="AE68" i="76"/>
  <c r="AE57" i="76"/>
  <c r="AE94" i="76"/>
  <c r="AE90" i="76"/>
  <c r="AE81" i="76"/>
  <c r="AE76" i="76"/>
  <c r="AE71" i="76"/>
  <c r="AE66" i="76"/>
  <c r="AE49" i="76"/>
  <c r="AE42" i="76"/>
  <c r="AE110" i="76"/>
  <c r="AE101" i="76"/>
  <c r="AE93" i="76"/>
  <c r="AE85" i="76"/>
  <c r="AE75" i="76"/>
  <c r="AE70" i="76"/>
  <c r="AE65" i="76"/>
  <c r="AE60" i="76"/>
  <c r="AE51" i="76"/>
  <c r="AE96" i="76"/>
  <c r="AE111" i="76"/>
  <c r="AE109" i="76"/>
  <c r="AE107" i="76"/>
  <c r="AE97" i="76"/>
  <c r="AE79" i="76"/>
  <c r="AE69" i="76"/>
  <c r="AE64" i="76"/>
  <c r="AE59" i="76"/>
  <c r="AE55" i="76"/>
  <c r="AE52" i="76"/>
  <c r="AE47" i="76"/>
  <c r="AE43" i="76"/>
  <c r="AE78" i="76"/>
  <c r="AE102" i="76"/>
  <c r="AE86" i="76"/>
  <c r="AE73" i="76"/>
  <c r="AE63" i="76"/>
  <c r="AE54" i="76"/>
  <c r="AE45" i="76"/>
  <c r="AE38" i="76"/>
  <c r="AE35" i="76"/>
  <c r="AE33" i="76"/>
  <c r="AE30" i="76"/>
  <c r="AE28" i="76"/>
  <c r="AE26" i="76"/>
  <c r="AE98" i="76"/>
  <c r="AE88" i="76"/>
  <c r="AE48" i="76"/>
  <c r="AE89" i="76"/>
  <c r="AE80" i="76"/>
  <c r="AE67" i="76"/>
  <c r="AE58" i="76"/>
  <c r="AE41" i="76"/>
  <c r="AE104" i="76"/>
  <c r="AE108" i="76"/>
  <c r="AE106" i="76"/>
  <c r="AE100" i="76"/>
  <c r="AE92" i="76"/>
  <c r="AE84" i="76"/>
  <c r="AE74" i="76"/>
  <c r="AE61" i="76"/>
  <c r="AE50" i="76"/>
  <c r="AE46" i="76"/>
  <c r="AE105" i="76"/>
  <c r="AE83" i="76"/>
  <c r="N19" i="76"/>
  <c r="N16" i="76"/>
  <c r="AD28" i="76"/>
  <c r="AD73" i="76"/>
  <c r="AD109" i="76"/>
  <c r="AD75" i="76"/>
  <c r="AD49" i="76"/>
  <c r="AD29" i="76"/>
  <c r="AD87" i="76"/>
  <c r="AD98" i="76"/>
  <c r="AD44" i="76"/>
  <c r="AD64" i="76"/>
  <c r="AD80" i="76"/>
  <c r="AD94" i="76"/>
  <c r="N18" i="76"/>
  <c r="M14" i="76"/>
  <c r="AD59" i="76"/>
  <c r="AD101" i="76"/>
  <c r="AD90" i="76"/>
  <c r="AD36" i="76"/>
  <c r="AD53" i="76"/>
  <c r="AD70" i="76"/>
  <c r="AD86" i="76"/>
  <c r="AD102" i="76"/>
  <c r="AD50" i="76"/>
  <c r="AD68" i="76"/>
  <c r="AD84" i="76"/>
  <c r="N14" i="76"/>
  <c r="AG111" i="76"/>
  <c r="AG109" i="76"/>
  <c r="AG107" i="76"/>
  <c r="AG105" i="76"/>
  <c r="AG103" i="76"/>
  <c r="AG101" i="76"/>
  <c r="AG98" i="76"/>
  <c r="AG97" i="76"/>
  <c r="AG95" i="76"/>
  <c r="AG93" i="76"/>
  <c r="AG90" i="76"/>
  <c r="AG87" i="76"/>
  <c r="AG85" i="76"/>
  <c r="AG83" i="76"/>
  <c r="AG81" i="76"/>
  <c r="AG79" i="76"/>
  <c r="AG77" i="76"/>
  <c r="AG75" i="76"/>
  <c r="AG73" i="76"/>
  <c r="AG71" i="76"/>
  <c r="AG69" i="76"/>
  <c r="AG67" i="76"/>
  <c r="AG65" i="76"/>
  <c r="AG63" i="76"/>
  <c r="AG61" i="76"/>
  <c r="AG59" i="76"/>
  <c r="AG70" i="76"/>
  <c r="AG60" i="76"/>
  <c r="AG51" i="76"/>
  <c r="P14" i="76"/>
  <c r="AG110" i="76"/>
  <c r="AG64" i="76"/>
  <c r="AG55" i="76"/>
  <c r="AG52" i="76"/>
  <c r="AG47" i="76"/>
  <c r="AG43" i="76"/>
  <c r="AG42" i="76"/>
  <c r="AG102" i="76"/>
  <c r="AG86" i="76"/>
  <c r="AG54" i="76"/>
  <c r="AG45" i="76"/>
  <c r="AG38" i="76"/>
  <c r="AG35" i="76"/>
  <c r="AG33" i="76"/>
  <c r="AG30" i="76"/>
  <c r="AG28" i="76"/>
  <c r="AG26" i="76"/>
  <c r="AG89" i="76"/>
  <c r="AG80" i="76"/>
  <c r="AG58" i="76"/>
  <c r="AG41" i="76"/>
  <c r="AG100" i="76"/>
  <c r="AG92" i="76"/>
  <c r="AG84" i="76"/>
  <c r="AG74" i="76"/>
  <c r="AG50" i="76"/>
  <c r="AG46" i="76"/>
  <c r="AG108" i="76"/>
  <c r="AG106" i="76"/>
  <c r="AG104" i="76"/>
  <c r="AG96" i="76"/>
  <c r="AG88" i="76"/>
  <c r="AG78" i="76"/>
  <c r="AG68" i="76"/>
  <c r="AG48" i="76"/>
  <c r="AG94" i="76"/>
  <c r="AG76" i="76"/>
  <c r="AG66" i="76"/>
  <c r="AG91" i="76"/>
  <c r="AG82" i="76"/>
  <c r="AG72" i="76"/>
  <c r="AG62" i="76"/>
  <c r="AG57" i="76"/>
  <c r="AG53" i="76"/>
  <c r="AG44" i="76"/>
  <c r="AG40" i="76"/>
  <c r="AG39" i="76"/>
  <c r="AG37" i="76"/>
  <c r="AG36" i="76"/>
  <c r="AG34" i="76"/>
  <c r="AG32" i="76"/>
  <c r="AG29" i="76"/>
  <c r="AG27" i="76"/>
  <c r="AG25" i="76"/>
  <c r="AG49" i="76"/>
  <c r="P17" i="76"/>
  <c r="P15" i="76"/>
  <c r="P19" i="76"/>
  <c r="M16" i="76"/>
  <c r="AD38" i="76"/>
  <c r="AD69" i="76"/>
  <c r="AD37" i="76"/>
  <c r="AJ36" i="76" s="1"/>
  <c r="AD55" i="76"/>
  <c r="AD72" i="76"/>
  <c r="AD88" i="76"/>
  <c r="AD104" i="76"/>
  <c r="AF136" i="76" l="1"/>
  <c r="AF129" i="76"/>
  <c r="AF133" i="76"/>
  <c r="AF121" i="76"/>
  <c r="AQ113" i="76"/>
  <c r="AF113" i="76"/>
  <c r="BH113" i="76"/>
  <c r="AQ125" i="76"/>
  <c r="BH125" i="76"/>
  <c r="AF125" i="76"/>
  <c r="AF122" i="76"/>
  <c r="AQ122" i="76"/>
  <c r="BH122" i="76"/>
  <c r="AF112" i="76"/>
  <c r="AF116" i="76"/>
  <c r="AQ116" i="76"/>
  <c r="BH116" i="76"/>
  <c r="AQ119" i="76"/>
  <c r="AF119" i="76"/>
  <c r="BH119" i="76"/>
  <c r="AK122" i="76"/>
  <c r="BG122" i="76"/>
  <c r="BC134" i="76"/>
  <c r="BJ134" i="76"/>
  <c r="AF134" i="76"/>
  <c r="AQ134" i="76"/>
  <c r="BH134" i="76"/>
  <c r="AF135" i="76"/>
  <c r="BG131" i="76"/>
  <c r="AK131" i="76"/>
  <c r="BJ116" i="76"/>
  <c r="BC116" i="76"/>
  <c r="BJ128" i="76"/>
  <c r="BC128" i="76"/>
  <c r="AK119" i="76"/>
  <c r="BG119" i="76"/>
  <c r="AF128" i="76"/>
  <c r="AQ128" i="76"/>
  <c r="BH128" i="76"/>
  <c r="AF131" i="76"/>
  <c r="BH131" i="76"/>
  <c r="AQ131" i="76"/>
  <c r="AK125" i="76"/>
  <c r="BG125" i="76"/>
  <c r="BJ119" i="76"/>
  <c r="BC119" i="76"/>
  <c r="AF120" i="76"/>
  <c r="AF124" i="76"/>
  <c r="AK128" i="76"/>
  <c r="BG128" i="76"/>
  <c r="BJ113" i="76"/>
  <c r="BC113" i="76"/>
  <c r="AK113" i="76"/>
  <c r="BG113" i="76"/>
  <c r="AF117" i="76"/>
  <c r="BJ125" i="76"/>
  <c r="BC125" i="76"/>
  <c r="BJ122" i="76"/>
  <c r="BC122" i="76"/>
  <c r="AK116" i="76"/>
  <c r="BG116" i="76"/>
  <c r="AF127" i="76"/>
  <c r="BG134" i="76"/>
  <c r="AK134" i="76"/>
  <c r="BC131" i="76"/>
  <c r="BJ131" i="76"/>
  <c r="AF60" i="76"/>
  <c r="O17" i="76"/>
  <c r="O15" i="76"/>
  <c r="AF43" i="76"/>
  <c r="AF71" i="76"/>
  <c r="AF74" i="76"/>
  <c r="AK58" i="76"/>
  <c r="AK107" i="76"/>
  <c r="BG33" i="76"/>
  <c r="AK51" i="76"/>
  <c r="AF83" i="76"/>
  <c r="AF78" i="76"/>
  <c r="AF105" i="76"/>
  <c r="AF106" i="76"/>
  <c r="AF66" i="76"/>
  <c r="BG76" i="76"/>
  <c r="AF93" i="76"/>
  <c r="BG51" i="76"/>
  <c r="BG54" i="76"/>
  <c r="BG91" i="76"/>
  <c r="AF96" i="76"/>
  <c r="AJ48" i="76"/>
  <c r="AK39" i="76"/>
  <c r="AK61" i="76"/>
  <c r="AF46" i="76"/>
  <c r="AF108" i="76"/>
  <c r="AF65" i="76"/>
  <c r="BG39" i="76"/>
  <c r="O19" i="76"/>
  <c r="AF57" i="76"/>
  <c r="BG97" i="76"/>
  <c r="AF92" i="76"/>
  <c r="AF47" i="76"/>
  <c r="AF25" i="76"/>
  <c r="AF40" i="76"/>
  <c r="AJ45" i="76"/>
  <c r="AF98" i="76"/>
  <c r="AF81" i="76"/>
  <c r="AK33" i="76"/>
  <c r="AJ39" i="76"/>
  <c r="AF100" i="76"/>
  <c r="AF41" i="76"/>
  <c r="AF52" i="76"/>
  <c r="AF95" i="76"/>
  <c r="BG82" i="76"/>
  <c r="AK97" i="76"/>
  <c r="O14" i="76"/>
  <c r="AK48" i="76"/>
  <c r="AF111" i="76"/>
  <c r="AF103" i="76"/>
  <c r="AK67" i="76"/>
  <c r="AK79" i="76"/>
  <c r="AF34" i="76"/>
  <c r="AK82" i="76"/>
  <c r="AF90" i="76"/>
  <c r="AF44" i="76"/>
  <c r="AK76" i="76"/>
  <c r="BG79" i="76"/>
  <c r="AF30" i="76"/>
  <c r="BG48" i="76"/>
  <c r="O18" i="76"/>
  <c r="O16" i="76"/>
  <c r="AF50" i="76"/>
  <c r="AF102" i="76"/>
  <c r="AF49" i="76"/>
  <c r="BG61" i="76"/>
  <c r="AK45" i="76"/>
  <c r="BG45" i="76"/>
  <c r="AF89" i="76"/>
  <c r="AF35" i="76"/>
  <c r="AF75" i="76"/>
  <c r="AF77" i="76"/>
  <c r="AK36" i="76"/>
  <c r="BG36" i="76"/>
  <c r="BG29" i="76"/>
  <c r="AK29" i="76"/>
  <c r="AF61" i="76"/>
  <c r="BH61" i="76"/>
  <c r="AQ61" i="76"/>
  <c r="BB48" i="76"/>
  <c r="BJ48" i="76"/>
  <c r="BC48" i="76"/>
  <c r="BJ33" i="76"/>
  <c r="BC33" i="76"/>
  <c r="BJ79" i="76"/>
  <c r="BC79" i="76"/>
  <c r="BC97" i="76"/>
  <c r="BJ97" i="76"/>
  <c r="AQ48" i="76"/>
  <c r="AP48" i="76"/>
  <c r="BH48" i="76"/>
  <c r="AF48" i="76"/>
  <c r="AF38" i="76"/>
  <c r="AF79" i="76"/>
  <c r="AQ79" i="76"/>
  <c r="BH79" i="76"/>
  <c r="AF85" i="76"/>
  <c r="AQ85" i="76"/>
  <c r="BH85" i="76"/>
  <c r="AF37" i="76"/>
  <c r="AV36" i="76" s="1"/>
  <c r="AF82" i="76"/>
  <c r="BH82" i="76"/>
  <c r="AQ82" i="76"/>
  <c r="BG58" i="76"/>
  <c r="BC29" i="76"/>
  <c r="BJ29" i="76"/>
  <c r="BJ61" i="76"/>
  <c r="BC61" i="76"/>
  <c r="AF69" i="76"/>
  <c r="AQ36" i="76"/>
  <c r="AP36" i="76"/>
  <c r="BH36" i="76"/>
  <c r="AF36" i="76"/>
  <c r="AK26" i="76"/>
  <c r="BG26" i="76"/>
  <c r="AK101" i="76"/>
  <c r="BG101" i="76"/>
  <c r="BG94" i="76"/>
  <c r="AK94" i="76"/>
  <c r="AF84" i="76"/>
  <c r="BH88" i="76"/>
  <c r="AF88" i="76"/>
  <c r="AP45" i="76"/>
  <c r="BH45" i="76"/>
  <c r="AF45" i="76"/>
  <c r="AQ45" i="76"/>
  <c r="AF97" i="76"/>
  <c r="BH97" i="76"/>
  <c r="AQ97" i="76"/>
  <c r="AF76" i="76"/>
  <c r="BH76" i="76"/>
  <c r="AQ76" i="76"/>
  <c r="AF68" i="76"/>
  <c r="AQ39" i="76"/>
  <c r="AP39" i="76"/>
  <c r="AF39" i="76"/>
  <c r="BH39" i="76"/>
  <c r="AF87" i="76"/>
  <c r="BJ36" i="76"/>
  <c r="BC36" i="76"/>
  <c r="BB36" i="76"/>
  <c r="BC58" i="76"/>
  <c r="BJ58" i="76"/>
  <c r="BJ67" i="76"/>
  <c r="BC67" i="76"/>
  <c r="BH104" i="76"/>
  <c r="AQ104" i="76"/>
  <c r="AF104" i="76"/>
  <c r="AQ54" i="76"/>
  <c r="AF54" i="76"/>
  <c r="BH54" i="76"/>
  <c r="AF107" i="76"/>
  <c r="AQ107" i="76"/>
  <c r="BH107" i="76"/>
  <c r="AF101" i="76"/>
  <c r="AQ101" i="76"/>
  <c r="BH101" i="76"/>
  <c r="AF91" i="76"/>
  <c r="BH91" i="76"/>
  <c r="BJ101" i="76"/>
  <c r="BC101" i="76"/>
  <c r="BC82" i="76"/>
  <c r="BJ82" i="76"/>
  <c r="BJ45" i="76"/>
  <c r="BC45" i="76"/>
  <c r="BB45" i="76"/>
  <c r="AF51" i="76"/>
  <c r="BH51" i="76"/>
  <c r="AQ51" i="76"/>
  <c r="BG70" i="76"/>
  <c r="AK70" i="76"/>
  <c r="AK73" i="76"/>
  <c r="BG73" i="76"/>
  <c r="AF63" i="76"/>
  <c r="AF109" i="76"/>
  <c r="BG110" i="76"/>
  <c r="AK110" i="76"/>
  <c r="BG104" i="76"/>
  <c r="AK104" i="76"/>
  <c r="BJ39" i="76"/>
  <c r="BB39" i="76"/>
  <c r="BC39" i="76"/>
  <c r="BJ91" i="76"/>
  <c r="BJ54" i="76"/>
  <c r="BC54" i="76"/>
  <c r="BC64" i="76"/>
  <c r="BJ64" i="76"/>
  <c r="BG67" i="76"/>
  <c r="AQ58" i="76"/>
  <c r="AF58" i="76"/>
  <c r="BH58" i="76"/>
  <c r="AF28" i="76"/>
  <c r="AF73" i="76"/>
  <c r="AQ73" i="76"/>
  <c r="BH73" i="76"/>
  <c r="AF55" i="76"/>
  <c r="AF94" i="76"/>
  <c r="BH94" i="76"/>
  <c r="AQ94" i="76"/>
  <c r="BH29" i="76"/>
  <c r="AQ29" i="76"/>
  <c r="AF29" i="76"/>
  <c r="AF53" i="76"/>
  <c r="AK54" i="76"/>
  <c r="BJ88" i="76"/>
  <c r="BC51" i="76"/>
  <c r="BJ51" i="76"/>
  <c r="BJ85" i="76"/>
  <c r="BC85" i="76"/>
  <c r="BG64" i="76"/>
  <c r="AK64" i="76"/>
  <c r="AQ26" i="76"/>
  <c r="AF26" i="76"/>
  <c r="BH26" i="76"/>
  <c r="AF110" i="76"/>
  <c r="AQ110" i="76"/>
  <c r="BH110" i="76"/>
  <c r="AF27" i="76"/>
  <c r="BG42" i="76"/>
  <c r="AJ42" i="76"/>
  <c r="AK42" i="76"/>
  <c r="BG88" i="76"/>
  <c r="BC104" i="76"/>
  <c r="BJ104" i="76"/>
  <c r="BJ26" i="76"/>
  <c r="BC26" i="76"/>
  <c r="BC110" i="76"/>
  <c r="BJ110" i="76"/>
  <c r="BC70" i="76"/>
  <c r="BJ70" i="76"/>
  <c r="BJ73" i="76"/>
  <c r="BC73" i="76"/>
  <c r="BJ107" i="76"/>
  <c r="BC107" i="76"/>
  <c r="BG85" i="76"/>
  <c r="AF67" i="76"/>
  <c r="BH67" i="76"/>
  <c r="AQ67" i="76"/>
  <c r="AF86" i="76"/>
  <c r="AF59" i="76"/>
  <c r="AF42" i="76"/>
  <c r="AQ42" i="76"/>
  <c r="BH42" i="76"/>
  <c r="AP42" i="76"/>
  <c r="AF62" i="76"/>
  <c r="BG107" i="76"/>
  <c r="AK85" i="76"/>
  <c r="AF80" i="76"/>
  <c r="AQ33" i="76"/>
  <c r="AF33" i="76"/>
  <c r="BH33" i="76"/>
  <c r="AQ64" i="76"/>
  <c r="AF64" i="76"/>
  <c r="BH64" i="76"/>
  <c r="AF70" i="76"/>
  <c r="BH70" i="76"/>
  <c r="AQ70" i="76"/>
  <c r="AF72" i="76"/>
  <c r="BC76" i="76"/>
  <c r="BJ76" i="76"/>
  <c r="BC94" i="76"/>
  <c r="BJ94" i="76"/>
  <c r="BC42" i="76"/>
  <c r="BB42" i="76"/>
  <c r="BJ42" i="76"/>
  <c r="AW119" i="76" l="1"/>
  <c r="BI119" i="76"/>
  <c r="AW128" i="76"/>
  <c r="BI128" i="76"/>
  <c r="AW116" i="76"/>
  <c r="BI116" i="76"/>
  <c r="BI134" i="76"/>
  <c r="AW134" i="76"/>
  <c r="AW125" i="76"/>
  <c r="BI125" i="76"/>
  <c r="AW131" i="76"/>
  <c r="BI131" i="76"/>
  <c r="AW122" i="76"/>
  <c r="BI122" i="76"/>
  <c r="AW113" i="76"/>
  <c r="BI113" i="76"/>
  <c r="AW36" i="76"/>
  <c r="BI36" i="76"/>
  <c r="BI45" i="76"/>
  <c r="AW45" i="76"/>
  <c r="AV45" i="76"/>
  <c r="AW94" i="76"/>
  <c r="BI94" i="76"/>
  <c r="AW51" i="76"/>
  <c r="BI51" i="76"/>
  <c r="BI101" i="76"/>
  <c r="AW101" i="76"/>
  <c r="AW70" i="76"/>
  <c r="BI70" i="76"/>
  <c r="BI110" i="76"/>
  <c r="AW110" i="76"/>
  <c r="BI73" i="76"/>
  <c r="AW73" i="76"/>
  <c r="AW76" i="76"/>
  <c r="BI76" i="76"/>
  <c r="BI85" i="76"/>
  <c r="AW85" i="76"/>
  <c r="AW64" i="76"/>
  <c r="BI64" i="76"/>
  <c r="AW42" i="76"/>
  <c r="AV42" i="76"/>
  <c r="BI42" i="76"/>
  <c r="BI88" i="76"/>
  <c r="BI61" i="76"/>
  <c r="AW61" i="76"/>
  <c r="BI26" i="76"/>
  <c r="AW26" i="76"/>
  <c r="AW29" i="76"/>
  <c r="BI29" i="76"/>
  <c r="BI91" i="76"/>
  <c r="AW39" i="76"/>
  <c r="AV39" i="76"/>
  <c r="BI39" i="76"/>
  <c r="AW58" i="76"/>
  <c r="BI58" i="76"/>
  <c r="AW48" i="76"/>
  <c r="AV48" i="76"/>
  <c r="BI48" i="76"/>
  <c r="BI67" i="76"/>
  <c r="AW67" i="76"/>
  <c r="AW107" i="76"/>
  <c r="BI107" i="76"/>
  <c r="BI33" i="76"/>
  <c r="AW33" i="76"/>
  <c r="BI54" i="76"/>
  <c r="AW54" i="76"/>
  <c r="BI97" i="76"/>
  <c r="AW97" i="76"/>
  <c r="AW82" i="76"/>
  <c r="BI82" i="76"/>
  <c r="BI79" i="76"/>
  <c r="AW79" i="76"/>
  <c r="BI104" i="76"/>
  <c r="AW104" i="76"/>
</calcChain>
</file>

<file path=xl/sharedStrings.xml><?xml version="1.0" encoding="utf-8"?>
<sst xmlns="http://schemas.openxmlformats.org/spreadsheetml/2006/main" count="2205" uniqueCount="299">
  <si>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</si>
  <si>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</si>
  <si>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</si>
  <si>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</si>
  <si>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</si>
  <si>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</si>
  <si>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</si>
  <si>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</si>
  <si>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</si>
  <si>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</si>
  <si>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</si>
  <si>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</si>
  <si>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</si>
  <si>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</si>
  <si>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</si>
  <si>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</si>
  <si>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</si>
  <si>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</si>
  <si>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</si>
  <si>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</si>
  <si>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</si>
  <si>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</si>
  <si>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</si>
  <si>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</si>
  <si>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</si>
  <si>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</si>
  <si>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</si>
  <si>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</si>
  <si>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</si>
  <si>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</si>
  <si>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</si>
  <si>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</si>
  <si>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</si>
  <si>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</si>
  <si>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</si>
  <si>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</si>
  <si>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</si>
  <si>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</si>
  <si>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</si>
  <si>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</si>
  <si>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</si>
  <si>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</si>
  <si>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</si>
  <si>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</si>
  <si>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</si>
  <si>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</si>
  <si>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</si>
  <si>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</si>
  <si>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</si>
  <si>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</si>
  <si>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</si>
  <si>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</si>
  <si>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</si>
  <si>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</si>
  <si>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</si>
  <si>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</si>
  <si>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</si>
  <si>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</si>
  <si>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</si>
  <si>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</si>
  <si>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</si>
  <si>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</si>
  <si>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 xml:space="preserve">          Injection Volume</t>
  </si>
  <si>
    <t>Mixed Check 9/18/0.9</t>
  </si>
  <si>
    <t>RUN NOTES:</t>
  </si>
  <si>
    <t>TNb</t>
  </si>
  <si>
    <t>TIC</t>
  </si>
  <si>
    <t>TC</t>
  </si>
  <si>
    <t>Spiked Blank 100ml + 300uL</t>
  </si>
  <si>
    <t>Spiked tap as reference 100+1KHP</t>
  </si>
  <si>
    <t>Diluent signals @ 0.5 mls for corrections to cal curve</t>
  </si>
  <si>
    <t>Correct for TOC in Type I water</t>
  </si>
  <si>
    <t>Volume TIC</t>
  </si>
  <si>
    <t>TIC inverse prediction mg/L</t>
  </si>
  <si>
    <t>TC inverse prediction mg/L</t>
  </si>
  <si>
    <t>TOC inverse prediction mg/L</t>
  </si>
  <si>
    <t>TNb inverse prediction mg/L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</si>
  <si>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</si>
  <si>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</si>
  <si>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</si>
  <si>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</si>
  <si>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</si>
  <si>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</si>
  <si>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Rinse</t>
  </si>
  <si>
    <t>Type I Reagent Grade Water</t>
  </si>
  <si>
    <t>Flush</t>
  </si>
  <si>
    <t>We expect this to run a little above spike contribution because it is not corrected for the contribution of the reagent water</t>
  </si>
  <si>
    <t>That is what you are seeing after red dot at analysis order #27 where we start accounting for that contribution in the calibration standards BUT NOT in the spiked blanks which are run as samples</t>
  </si>
  <si>
    <t>Analysis Order</t>
  </si>
  <si>
    <t>spiked blank + 150 uL</t>
  </si>
  <si>
    <t>spiked blank + 150</t>
  </si>
  <si>
    <t>spiked blank + 150 a</t>
  </si>
  <si>
    <t>spiked blank + 150 b</t>
  </si>
  <si>
    <t>spiked blank + 150 c</t>
  </si>
  <si>
    <t>spiked blank</t>
  </si>
  <si>
    <t>spiked blank 50 + 150</t>
  </si>
  <si>
    <t>spiked blank 100 + 300</t>
  </si>
  <si>
    <t>Spiked Blank 100 + 300</t>
  </si>
  <si>
    <t>Spiked blank 100 + 300</t>
  </si>
  <si>
    <t>Spiked Blank 100ml + 300uL NOT COVERED</t>
  </si>
  <si>
    <t>TCpe</t>
  </si>
  <si>
    <t>Stored Cal TIC [mg/l]</t>
  </si>
  <si>
    <t>Stored Cal TC [mg/l]</t>
  </si>
  <si>
    <t>Stored Cal TOC (Diff.) [mg/l]</t>
  </si>
  <si>
    <t>Stored Cal NPOC [mg/l]</t>
  </si>
  <si>
    <t>Stored Cal TNb [mg/l]</t>
  </si>
  <si>
    <t>TIC Absolute value Percent error for check standards</t>
  </si>
  <si>
    <t>TC Absolute value Percent error for check standards</t>
  </si>
  <si>
    <t>Known</t>
  </si>
  <si>
    <t>Mean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</si>
  <si>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</si>
  <si>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</si>
  <si>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</si>
  <si>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</si>
  <si>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</si>
  <si>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</si>
  <si>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</si>
  <si>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</si>
  <si>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</si>
  <si>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</si>
  <si>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</si>
  <si>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</si>
  <si>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</si>
  <si>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3 x Coefficient of Variation %</t>
  </si>
  <si>
    <t>Count</t>
  </si>
  <si>
    <t>99th percentile.inc</t>
  </si>
  <si>
    <t>Maximum</t>
  </si>
  <si>
    <t>MDL</t>
  </si>
  <si>
    <t>LOQ</t>
  </si>
  <si>
    <t>ratio mean/mdl</t>
  </si>
  <si>
    <t>RESTRICTED various ways</t>
  </si>
  <si>
    <t>Just points after the calibration method change (~July 2022)</t>
  </si>
  <si>
    <t>Known Conc</t>
  </si>
  <si>
    <t>Std Dev</t>
  </si>
  <si>
    <t>CV or %RSD</t>
  </si>
  <si>
    <t>T value</t>
  </si>
  <si>
    <t>Error as %</t>
  </si>
  <si>
    <t>Known/MDL</t>
  </si>
  <si>
    <t>Mean PR</t>
  </si>
  <si>
    <t>S/N</t>
  </si>
  <si>
    <t>TIC concentration in mg/L</t>
  </si>
  <si>
    <t>TC concentration in mg/L</t>
  </si>
  <si>
    <t>TOC concentration in mg/L</t>
  </si>
  <si>
    <t>TNb concentration in mg/L</t>
  </si>
  <si>
    <t xml:space="preserve">          rolling MDL</t>
  </si>
  <si>
    <t xml:space="preserve">          rolling LOQ</t>
  </si>
  <si>
    <t>F50 18APR23 6.2</t>
  </si>
  <si>
    <t>B50 24APR23 6.0</t>
  </si>
  <si>
    <t>B50 24APR23 3.0</t>
  </si>
  <si>
    <t>B50 24APR23 9.0</t>
  </si>
  <si>
    <t>F50 14JUN23 8.0</t>
  </si>
  <si>
    <t>B50 01MAY23 3.0</t>
  </si>
  <si>
    <t>F50 14JUN23 1.6</t>
  </si>
  <si>
    <t>F50 18APR23 1.6</t>
  </si>
  <si>
    <t>F50 01MAY23 1.6</t>
  </si>
  <si>
    <t>F100 18APR23 0.1</t>
  </si>
  <si>
    <t>SPIKE</t>
  </si>
  <si>
    <t>DUP</t>
  </si>
  <si>
    <t>F50 01MAY23 9.0</t>
  </si>
  <si>
    <t>B50 01MAY23 0.1</t>
  </si>
  <si>
    <t>B50 01MAY23 9.0</t>
  </si>
  <si>
    <t>B50 14JUN23 6.0</t>
  </si>
  <si>
    <t>F50 08MAY23 8.0</t>
  </si>
  <si>
    <t>F50 01MAY23 3.8</t>
  </si>
  <si>
    <t>F50 08MAY23 6.2</t>
  </si>
  <si>
    <t>F50 18APR23 9.0</t>
  </si>
  <si>
    <t>F50 01MAY23 5.0</t>
  </si>
  <si>
    <t>F100 01MAY23 0.1</t>
  </si>
  <si>
    <t>F50 01MAY23 0.1</t>
  </si>
  <si>
    <t>F50 18APR23 8.0</t>
  </si>
  <si>
    <t>F100 14JUN23 0.1</t>
  </si>
  <si>
    <t>F50 03JUL23 0.1</t>
  </si>
  <si>
    <t>F50 10JUL23 8.0</t>
  </si>
  <si>
    <t>F50 17JUL23 3.8</t>
  </si>
  <si>
    <t>B50 26JUN23 3.0</t>
  </si>
  <si>
    <t>F50 05JUN23 9.0</t>
  </si>
  <si>
    <t>B50 25JUN23 6.0</t>
  </si>
  <si>
    <t>F50 10JUL23 9.0</t>
  </si>
  <si>
    <t>TICpe</t>
  </si>
  <si>
    <t>F50 25JUN23 8.0</t>
  </si>
  <si>
    <t>B50 25JUN23 9.0</t>
  </si>
  <si>
    <t>F100 25JUN23 WEIR</t>
  </si>
  <si>
    <t>F50 16MAY23 8.0</t>
  </si>
  <si>
    <t>B50 15MAY23 8.0</t>
  </si>
  <si>
    <t>B50 19JUN23 6.0</t>
  </si>
  <si>
    <t>F50 14JUN23 0.1</t>
  </si>
  <si>
    <t>F100 03JUL23 0.1</t>
  </si>
  <si>
    <t>F50 03JUL23 1.6</t>
  </si>
  <si>
    <t>B50 25JUN23 0.1</t>
  </si>
  <si>
    <t>spiked blank conc</t>
  </si>
  <si>
    <t>TIC Signal per mass injected</t>
  </si>
  <si>
    <t>TC Signal per mass injected</t>
  </si>
  <si>
    <t>TOC Signal per mass injected</t>
  </si>
  <si>
    <t>TNb Signal per mass injected</t>
  </si>
  <si>
    <t>Calculated TIC mass injected</t>
  </si>
  <si>
    <t>Calculated TC mass injected</t>
  </si>
  <si>
    <t>Calculated TOC mass injected</t>
  </si>
  <si>
    <t>Calculated TNb mass injected</t>
  </si>
  <si>
    <t>Observed TIC mass injected (ng)</t>
  </si>
  <si>
    <t>Observed TC mass injected (ng)</t>
  </si>
  <si>
    <t>Observed TOC mass injected (ng)</t>
  </si>
  <si>
    <t>Observed TNb mass injected (ng)</t>
  </si>
  <si>
    <t>Mean of last 2 reps</t>
  </si>
  <si>
    <t>mg/L</t>
  </si>
  <si>
    <t>known ug injected</t>
  </si>
  <si>
    <t>COUNT</t>
  </si>
  <si>
    <t>TINV</t>
  </si>
  <si>
    <t>MDL as ng injected</t>
  </si>
  <si>
    <t>MDL as mg/L at 1.0 ml injection volume</t>
  </si>
  <si>
    <t>MDL as mg/L at 0.5 ml injection volume</t>
  </si>
  <si>
    <t>MDL as mg/L at 0.3 ml injection volume</t>
  </si>
  <si>
    <t>Mean to MDL</t>
  </si>
  <si>
    <t>LOQ as 10sd</t>
  </si>
  <si>
    <t>LOQ as ng injected</t>
  </si>
  <si>
    <t>LOQ as mg/L at 0.5ml injection volume</t>
  </si>
  <si>
    <t>LOQ as mg/L at 0.3ml injection volume</t>
  </si>
  <si>
    <t>Add in contribution of reagent grade water</t>
  </si>
  <si>
    <t>ug injected</t>
  </si>
  <si>
    <t>F50 03JUL23 3.8</t>
  </si>
  <si>
    <t>B50 03JUL23 9.0</t>
  </si>
  <si>
    <t>F100 08MAY23 0.1</t>
  </si>
  <si>
    <t>F50 04APR23 0.1</t>
  </si>
  <si>
    <t>B50 10JUL23 3.0</t>
  </si>
  <si>
    <t>F50 14JUN23 3.8</t>
  </si>
  <si>
    <t>F50 03JUL23 5.0</t>
  </si>
  <si>
    <t>F200 04APR23 0.1</t>
  </si>
  <si>
    <t>F100 10JUL23 0.1</t>
  </si>
  <si>
    <t>F50 17JUL23 9.0</t>
  </si>
  <si>
    <t>B50 12APR23 0.1</t>
  </si>
  <si>
    <t>F50 04APR23 8.0</t>
  </si>
  <si>
    <t>F50 10JUL23 1.6</t>
  </si>
  <si>
    <t>B50 10JUL23 9.0</t>
  </si>
  <si>
    <t>F50 22MAY23 1.6</t>
  </si>
  <si>
    <t>F50 26JUN23 0.1</t>
  </si>
  <si>
    <t>B50 12APR23 9.0</t>
  </si>
  <si>
    <t>B50 17JUL23 6.0</t>
  </si>
  <si>
    <t>B50 17JUL23 0.1</t>
  </si>
  <si>
    <t>F50 26JUN23 9.0</t>
  </si>
  <si>
    <t>Type I Reagent Grade Water NEW</t>
  </si>
  <si>
    <t>Mixed check 3</t>
  </si>
  <si>
    <t>Mixed check 9</t>
  </si>
  <si>
    <t>Spiked Tap as Reference</t>
  </si>
  <si>
    <t>Spiked Blank</t>
  </si>
  <si>
    <t>F50 10JUL23 0.1</t>
  </si>
  <si>
    <t>F50 26JUN23 3.8</t>
  </si>
  <si>
    <t>F50 01MAY23 8.0</t>
  </si>
  <si>
    <t>F50 26JUN23 6.2</t>
  </si>
  <si>
    <t>F50 19JUN23 0.1</t>
  </si>
  <si>
    <t>B50 03JUL23 0.1</t>
  </si>
  <si>
    <t>F50 17JUL23 5.0</t>
  </si>
  <si>
    <t>B50 17JUL23 9.0</t>
  </si>
  <si>
    <t>F50 04APR23 3.8</t>
  </si>
  <si>
    <t>B50 01MAY23 6.0</t>
  </si>
  <si>
    <t>SPK</t>
  </si>
  <si>
    <t>F100 04APR23 0.1</t>
  </si>
  <si>
    <t>F50 19JUN23 3.8</t>
  </si>
  <si>
    <t>F50 19JUN23 5.0</t>
  </si>
  <si>
    <t>F50 04APR23 5.0</t>
  </si>
  <si>
    <t>B50 12APR23 3.0</t>
  </si>
  <si>
    <t>F100 19JUN23 0.1</t>
  </si>
  <si>
    <t>F50 04APR23 6.2</t>
  </si>
  <si>
    <t>TICpe,TCpe</t>
  </si>
  <si>
    <t>B50 17JUL23 6.0 REPEAT</t>
  </si>
  <si>
    <t>B50 17JUL23 0.1 REPEAT</t>
  </si>
  <si>
    <t>F50 26JUN23 9.0 REPEAT</t>
  </si>
  <si>
    <t>DUP OF B50 10JUL23 9.0 REPEAT</t>
  </si>
  <si>
    <t>SPIKE OF F50 26jun23 9.0 REPEAT</t>
  </si>
  <si>
    <t>F50 18APR23 3.8</t>
  </si>
  <si>
    <t>F50 17JUL23 1.6</t>
  </si>
  <si>
    <t>F50 17JUL23 8.0</t>
  </si>
  <si>
    <t>RERUNS OF THE SAME VIALS AFTER A WEEKEND</t>
  </si>
  <si>
    <t>B50 24APR23 0.1</t>
  </si>
  <si>
    <t>F50 18APR23 0.1</t>
  </si>
  <si>
    <t>F50 04APR23 9.0</t>
  </si>
  <si>
    <t>B50 08MAY23 3.0</t>
  </si>
  <si>
    <t>F50 17JUL23 0.1</t>
  </si>
  <si>
    <t>F50 18APR23 5.0</t>
  </si>
  <si>
    <t>F50 04APR23 1.6</t>
  </si>
  <si>
    <t>F50 08MAY23 3.8</t>
  </si>
  <si>
    <t>F50 01MAY23 6.2</t>
  </si>
  <si>
    <t>F50 26JUN23 5.0</t>
  </si>
  <si>
    <t>SPK OOPS PRESPARGED</t>
  </si>
  <si>
    <t>B50 08MAY23 6.0</t>
  </si>
  <si>
    <t>B50 12APR23 6.0</t>
  </si>
  <si>
    <t>F50 08MAY23 9.0</t>
  </si>
  <si>
    <t>B50 08MAY23 9.0</t>
  </si>
  <si>
    <t>B50 19JUN23 3.0</t>
  </si>
  <si>
    <t>F50 08MAY23 1.6</t>
  </si>
  <si>
    <t>F50 08MAY23 0.1</t>
  </si>
  <si>
    <t>F50 08MAY23 5.0</t>
  </si>
  <si>
    <t>F50 26JUN23 1.6</t>
  </si>
  <si>
    <t>A FRESH SPIKED BLANK</t>
  </si>
  <si>
    <t>SPIKE OF F50 26JUN23 1.6</t>
  </si>
  <si>
    <t>F50 18APR23 3.8 RERUN</t>
  </si>
  <si>
    <t>LOQ as mg/L at 1.0ml injection volume</t>
  </si>
  <si>
    <t>EXPECTED CONC</t>
  </si>
  <si>
    <t>w/out water contribution</t>
  </si>
  <si>
    <t>with water contribution</t>
  </si>
  <si>
    <t>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</si>
</sst>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2" fillId="0" borderId="0"/>
  </cellStyleXfs>
  <cellXfs count="6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6" fillId="0" borderId="0" xfId="0" applyFont="1"/>
    <xf numFmtId="0" fontId="19" fillId="0" borderId="0" xfId="42" applyFont="1"/>
    <xf numFmtId="1" fontId="19" fillId="0" borderId="0" xfId="42" applyNumberFormat="1" applyFont="1"/>
    <xf numFmtId="19" fontId="0" fillId="0" borderId="0" xfId="0" applyNumberFormat="1"/>
    <xf numFmtId="0" fontId="20" fillId="0" borderId="0" xfId="0" applyFont="1"/>
    <xf numFmtId="14" fontId="20" fillId="0" borderId="0" xfId="0" applyNumberFormat="1" applyFont="1"/>
    <xf numFmtId="19" fontId="20" fillId="0" borderId="0" xfId="0" applyNumberFormat="1" applyFont="1"/>
    <xf numFmtId="2" fontId="20" fillId="0" borderId="0" xfId="0" applyNumberFormat="1" applyFont="1"/>
    <xf numFmtId="0" fontId="20" fillId="0" borderId="0" xfId="0" applyFont="1" applyAlignment="1">
      <alignment wrapText="1"/>
    </xf>
    <xf numFmtId="21" fontId="20" fillId="0" borderId="0" xfId="0" applyNumberFormat="1" applyFont="1"/>
    <xf numFmtId="0" fontId="21" fillId="0" borderId="0" xfId="42" applyFont="1"/>
    <xf numFmtId="2" fontId="21" fillId="0" borderId="0" xfId="42" applyNumberFormat="1" applyFont="1"/>
    <xf numFmtId="0" fontId="18" fillId="0" borderId="0" xfId="42" applyFont="1"/>
    <xf numFmtId="2" fontId="19" fillId="0" borderId="0" xfId="42" applyNumberFormat="1" applyFont="1"/>
    <xf numFmtId="0" fontId="18" fillId="0" borderId="0" xfId="42"/>
    <xf numFmtId="1" fontId="18" fillId="0" borderId="0" xfId="42" applyNumberFormat="1" applyFont="1"/>
    <xf numFmtId="0" fontId="23" fillId="0" borderId="0" xfId="43" applyFont="1" applyAlignment="1">
      <alignment horizontal="left" vertical="center"/>
    </xf>
    <xf numFmtId="0" fontId="23" fillId="0" borderId="0" xfId="43" applyFont="1" applyAlignment="1">
      <alignment vertical="center"/>
    </xf>
    <xf numFmtId="1" fontId="23" fillId="0" borderId="0" xfId="43" applyNumberFormat="1" applyFont="1" applyAlignment="1">
      <alignment vertical="center"/>
    </xf>
    <xf numFmtId="165" fontId="23" fillId="0" borderId="0" xfId="43" applyNumberFormat="1" applyFont="1" applyFill="1" applyAlignment="1" applyProtection="1">
      <alignment vertical="center"/>
    </xf>
    <xf numFmtId="0" fontId="24" fillId="0" borderId="0" xfId="0" applyFont="1" applyFill="1" applyAlignment="1">
      <alignment vertical="center"/>
    </xf>
    <xf numFmtId="0" fontId="18" fillId="0" borderId="0" xfId="42" applyFont="1" applyAlignment="1">
      <alignment vertical="center"/>
    </xf>
    <xf numFmtId="3" fontId="18" fillId="0" borderId="0" xfId="42" applyNumberFormat="1" applyFont="1" applyFill="1" applyAlignment="1">
      <alignment vertical="center"/>
    </xf>
    <xf numFmtId="2" fontId="18" fillId="0" borderId="0" xfId="42" applyNumberFormat="1" applyFont="1" applyFill="1" applyAlignment="1">
      <alignment vertical="center"/>
    </xf>
    <xf numFmtId="0" fontId="18" fillId="0" borderId="0" xfId="42" applyFont="1" applyFill="1" applyAlignment="1">
      <alignment vertical="center"/>
    </xf>
    <xf numFmtId="164" fontId="18" fillId="0" borderId="0" xfId="42" applyNumberFormat="1" applyFont="1" applyFill="1" applyAlignment="1">
      <alignment vertical="center"/>
    </xf>
    <xf numFmtId="166" fontId="18" fillId="0" borderId="0" xfId="42" applyNumberFormat="1" applyFont="1" applyFill="1" applyAlignment="1">
      <alignment vertical="center"/>
    </xf>
    <xf numFmtId="165" fontId="18" fillId="0" borderId="0" xfId="42" applyNumberFormat="1" applyFont="1" applyFill="1" applyAlignment="1">
      <alignment vertical="center"/>
    </xf>
    <xf numFmtId="0" fontId="19" fillId="0" borderId="0" xfId="42" applyFont="1" applyAlignment="1">
      <alignment vertical="center"/>
    </xf>
    <xf numFmtId="0" fontId="19" fillId="0" borderId="0" xfId="42" applyFont="1" applyFill="1" applyBorder="1" applyAlignment="1">
      <alignment vertical="center"/>
    </xf>
    <xf numFmtId="0" fontId="18" fillId="0" borderId="0" xfId="42" applyAlignment="1">
      <alignment vertical="center"/>
    </xf>
    <xf numFmtId="2" fontId="18" fillId="0" borderId="0" xfId="42" applyNumberFormat="1" applyFont="1" applyFill="1" applyBorder="1" applyAlignment="1">
      <alignment vertical="center"/>
    </xf>
    <xf numFmtId="0" fontId="23" fillId="0" borderId="0" xfId="43" applyFont="1" applyAlignment="1">
      <alignment vertical="top"/>
    </xf>
    <xf numFmtId="165" fontId="23" fillId="0" borderId="0" xfId="43" applyNumberFormat="1" applyFont="1" applyFill="1" applyAlignment="1" applyProtection="1">
      <alignment vertical="top"/>
    </xf>
    <xf numFmtId="0" fontId="24" fillId="0" borderId="0" xfId="0" applyFont="1" applyFill="1"/>
    <xf numFmtId="0" fontId="18" fillId="0" borderId="0" xfId="42" applyFont="1" applyFill="1"/>
    <xf numFmtId="164" fontId="18" fillId="0" borderId="0" xfId="42" applyNumberFormat="1" applyFont="1" applyFill="1"/>
    <xf numFmtId="165" fontId="18" fillId="0" borderId="0" xfId="42" applyNumberFormat="1" applyFont="1" applyFill="1"/>
    <xf numFmtId="165" fontId="18" fillId="0" borderId="0" xfId="42" applyNumberFormat="1" applyFont="1"/>
    <xf numFmtId="1" fontId="23" fillId="0" borderId="0" xfId="43" applyNumberFormat="1" applyFont="1" applyAlignment="1">
      <alignment vertical="top"/>
    </xf>
    <xf numFmtId="2" fontId="18" fillId="0" borderId="0" xfId="42" applyNumberFormat="1" applyFont="1"/>
    <xf numFmtId="2" fontId="0" fillId="33" borderId="0" xfId="0" applyNumberFormat="1" applyFill="1"/>
    <xf numFmtId="2" fontId="18" fillId="33" borderId="0" xfId="42" applyNumberFormat="1" applyFont="1" applyFill="1"/>
    <xf numFmtId="165" fontId="0" fillId="0" borderId="0" xfId="0" applyNumberFormat="1"/>
    <xf numFmtId="3" fontId="25" fillId="0" borderId="0" xfId="42" applyNumberFormat="1" applyFont="1"/>
    <xf numFmtId="165" fontId="0" fillId="0" borderId="0" xfId="0" applyNumberFormat="1" applyFill="1"/>
    <xf numFmtId="165" fontId="0" fillId="33" borderId="0" xfId="0" applyNumberFormat="1" applyFill="1"/>
    <xf numFmtId="2" fontId="0" fillId="0" borderId="0" xfId="0" applyNumberFormat="1" applyAlignment="1">
      <alignment wrapText="1"/>
    </xf>
    <xf numFmtId="167" fontId="0" fillId="0" borderId="0" xfId="0" applyNumberFormat="1"/>
    <xf numFmtId="3" fontId="0" fillId="0" borderId="0" xfId="0" applyNumberFormat="1"/>
    <xf numFmtId="2" fontId="18" fillId="0" borderId="0" xfId="42" applyNumberFormat="1"/>
    <xf numFmtId="2" fontId="18" fillId="0" borderId="0" xfId="42" applyNumberFormat="1" applyAlignment="1">
      <alignment vertical="center"/>
    </xf>
    <xf numFmtId="2" fontId="18" fillId="34" borderId="0" xfId="42" applyNumberFormat="1" applyFont="1" applyFill="1" applyBorder="1" applyAlignment="1">
      <alignment vertical="center"/>
    </xf>
    <xf numFmtId="0" fontId="0" fillId="0" borderId="0" xfId="0" applyFill="1"/>
    <xf numFmtId="165" fontId="0" fillId="34" borderId="0" xfId="0" applyNumberFormat="1" applyFill="1"/>
    <xf numFmtId="0" fontId="19" fillId="0" borderId="0" xfId="42" applyFont="1" applyFill="1"/>
    <xf numFmtId="0" fontId="18" fillId="0" borderId="0" xfId="42" applyFill="1"/>
    <xf numFmtId="165" fontId="18" fillId="0" borderId="0" xfId="42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8F7D9E60-E6DF-45B4-9957-3DBE85DF96E8}"/>
    <cellStyle name="Normal 6" xfId="43" xr:uid="{65A9EA2B-5837-45FA-ACCB-83B0414BC0A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'08aug23'!$F$13:$F$19</c:f>
              <c:numCache>
                <c:formatCode>General</c:formatCode>
                <c:ptCount val="7"/>
                <c:pt idx="1">
                  <c:v>0</c:v>
                </c:pt>
                <c:pt idx="2">
                  <c:v>1267</c:v>
                </c:pt>
                <c:pt idx="3">
                  <c:v>4008.5</c:v>
                </c:pt>
                <c:pt idx="4">
                  <c:v>6079.2349999999997</c:v>
                </c:pt>
                <c:pt idx="5">
                  <c:v>9256.7649999999994</c:v>
                </c:pt>
                <c:pt idx="6">
                  <c:v>11957.5</c:v>
                </c:pt>
              </c:numCache>
            </c:numRef>
          </c:xVal>
          <c:yVal>
            <c:numRef>
              <c:f>'08aug23'!$E$13:$E$19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1-4CC8-A081-97CF747C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'11aug23'!$F$13:$F$19</c:f>
              <c:numCache>
                <c:formatCode>General</c:formatCode>
                <c:ptCount val="7"/>
                <c:pt idx="1">
                  <c:v>0</c:v>
                </c:pt>
                <c:pt idx="2">
                  <c:v>1267.5999999999999</c:v>
                </c:pt>
                <c:pt idx="3">
                  <c:v>3955.3</c:v>
                </c:pt>
                <c:pt idx="4">
                  <c:v>6202.8890000000001</c:v>
                </c:pt>
                <c:pt idx="5">
                  <c:v>9230.5110000000004</c:v>
                </c:pt>
                <c:pt idx="6">
                  <c:v>11726.8</c:v>
                </c:pt>
              </c:numCache>
            </c:numRef>
          </c:xVal>
          <c:yVal>
            <c:numRef>
              <c:f>'11aug23'!$E$13:$E$19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1-4851-A8EA-22A59966C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'11aug23'!$H$13:$H$19</c:f>
              <c:numCache>
                <c:formatCode>General</c:formatCode>
                <c:ptCount val="7"/>
                <c:pt idx="1">
                  <c:v>0</c:v>
                </c:pt>
                <c:pt idx="2">
                  <c:v>2257.6</c:v>
                </c:pt>
                <c:pt idx="3">
                  <c:v>7799.8</c:v>
                </c:pt>
                <c:pt idx="4">
                  <c:v>11894.683999999999</c:v>
                </c:pt>
                <c:pt idx="5">
                  <c:v>17807.716</c:v>
                </c:pt>
                <c:pt idx="6">
                  <c:v>23222.799999999999</c:v>
                </c:pt>
              </c:numCache>
            </c:numRef>
          </c:xVal>
          <c:yVal>
            <c:numRef>
              <c:f>'11aug23'!$G$13:$G$19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B-4421-8A83-82754351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'11aug23'!$J$13:$J$19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1360.6</c:v>
                </c:pt>
                <c:pt idx="3">
                  <c:v>3967.3</c:v>
                </c:pt>
                <c:pt idx="4">
                  <c:v>6529.8440000000001</c:v>
                </c:pt>
                <c:pt idx="5">
                  <c:v>9847.2160000000003</c:v>
                </c:pt>
                <c:pt idx="6">
                  <c:v>12098.3</c:v>
                </c:pt>
              </c:numCache>
            </c:numRef>
          </c:xVal>
          <c:yVal>
            <c:numRef>
              <c:f>'11aug23'!$I$13:$I$19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3-4297-A29C-F07EBE89C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'14aug23'!$F$13:$F$19</c:f>
              <c:numCache>
                <c:formatCode>General</c:formatCode>
                <c:ptCount val="7"/>
                <c:pt idx="1">
                  <c:v>0</c:v>
                </c:pt>
                <c:pt idx="2">
                  <c:v>1334.8</c:v>
                </c:pt>
                <c:pt idx="3">
                  <c:v>4153.3999999999996</c:v>
                </c:pt>
                <c:pt idx="4">
                  <c:v>6425.7169999999996</c:v>
                </c:pt>
                <c:pt idx="5">
                  <c:v>9278.9830000000002</c:v>
                </c:pt>
                <c:pt idx="6">
                  <c:v>12231.9</c:v>
                </c:pt>
              </c:numCache>
            </c:numRef>
          </c:xVal>
          <c:yVal>
            <c:numRef>
              <c:f>'14aug23'!$E$13:$E$19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9-47BB-B586-9446DD9C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'14aug23'!$H$13:$H$19</c:f>
              <c:numCache>
                <c:formatCode>General</c:formatCode>
                <c:ptCount val="7"/>
                <c:pt idx="1">
                  <c:v>0</c:v>
                </c:pt>
                <c:pt idx="2">
                  <c:v>2319.1</c:v>
                </c:pt>
                <c:pt idx="3">
                  <c:v>7902.3</c:v>
                </c:pt>
                <c:pt idx="4">
                  <c:v>12126.939</c:v>
                </c:pt>
                <c:pt idx="5">
                  <c:v>18052.960999999999</c:v>
                </c:pt>
                <c:pt idx="6">
                  <c:v>23535.8</c:v>
                </c:pt>
              </c:numCache>
            </c:numRef>
          </c:xVal>
          <c:yVal>
            <c:numRef>
              <c:f>'14aug23'!$G$13:$G$19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B-486B-BC25-43705CC3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'14aug23'!$J$13:$J$19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1307.5999999999999</c:v>
                </c:pt>
                <c:pt idx="3">
                  <c:v>4060.3</c:v>
                </c:pt>
                <c:pt idx="4">
                  <c:v>6396.4889999999996</c:v>
                </c:pt>
                <c:pt idx="5">
                  <c:v>9892.4609999999993</c:v>
                </c:pt>
                <c:pt idx="6">
                  <c:v>12207.3</c:v>
                </c:pt>
              </c:numCache>
            </c:numRef>
          </c:xVal>
          <c:yVal>
            <c:numRef>
              <c:f>'14aug23'!$I$13:$I$19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94B-894E-ACFAB6A2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blank'!$BL$37:$BL$220</c:f>
              <c:numCache>
                <c:formatCode>General</c:formatCode>
                <c:ptCount val="18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</c:numCache>
            </c:numRef>
          </c:xVal>
          <c:yVal>
            <c:numRef>
              <c:f>'rolling spiked blank'!$BG$37:$BG$220</c:f>
              <c:numCache>
                <c:formatCode>0.00</c:formatCode>
                <c:ptCount val="184"/>
                <c:pt idx="1">
                  <c:v>3.2770621901923773</c:v>
                </c:pt>
                <c:pt idx="4">
                  <c:v>2.9967358125608765</c:v>
                </c:pt>
                <c:pt idx="7">
                  <c:v>3.0200270249456898</c:v>
                </c:pt>
                <c:pt idx="10">
                  <c:v>2.3261897824622917</c:v>
                </c:pt>
                <c:pt idx="13">
                  <c:v>2.3019495403945909</c:v>
                </c:pt>
                <c:pt idx="16">
                  <c:v>2.257876372998771</c:v>
                </c:pt>
                <c:pt idx="19">
                  <c:v>2.7262716828156259</c:v>
                </c:pt>
                <c:pt idx="22">
                  <c:v>2.5362785458473258</c:v>
                </c:pt>
                <c:pt idx="25">
                  <c:v>2.5220999535362587</c:v>
                </c:pt>
                <c:pt idx="28">
                  <c:v>3.031259308173933</c:v>
                </c:pt>
                <c:pt idx="31">
                  <c:v>2.8707257929802301</c:v>
                </c:pt>
                <c:pt idx="34">
                  <c:v>3.2447159602446805</c:v>
                </c:pt>
                <c:pt idx="37">
                  <c:v>3.121228640864909</c:v>
                </c:pt>
                <c:pt idx="40">
                  <c:v>2.8450189998945348</c:v>
                </c:pt>
                <c:pt idx="43">
                  <c:v>3.108307149535988</c:v>
                </c:pt>
                <c:pt idx="46">
                  <c:v>2.7260517619083964</c:v>
                </c:pt>
                <c:pt idx="49">
                  <c:v>3.4193001398134983</c:v>
                </c:pt>
                <c:pt idx="52">
                  <c:v>3.2668162779549266</c:v>
                </c:pt>
                <c:pt idx="55">
                  <c:v>3.2277051575431503</c:v>
                </c:pt>
                <c:pt idx="58">
                  <c:v>3.1730773305698032</c:v>
                </c:pt>
                <c:pt idx="61">
                  <c:v>2.996336985474743</c:v>
                </c:pt>
                <c:pt idx="64">
                  <c:v>3.1601743582953312</c:v>
                </c:pt>
                <c:pt idx="67">
                  <c:v>2.9404458072221686</c:v>
                </c:pt>
                <c:pt idx="70">
                  <c:v>2.9941276625947264</c:v>
                </c:pt>
                <c:pt idx="73">
                  <c:v>3.2479891647176147</c:v>
                </c:pt>
                <c:pt idx="76">
                  <c:v>3.0195331974345008</c:v>
                </c:pt>
                <c:pt idx="79">
                  <c:v>3.2597879432128272</c:v>
                </c:pt>
                <c:pt idx="82">
                  <c:v>3.2869307857486003</c:v>
                </c:pt>
                <c:pt idx="85">
                  <c:v>3.9933201352078846</c:v>
                </c:pt>
                <c:pt idx="88">
                  <c:v>3.4984720368357127</c:v>
                </c:pt>
                <c:pt idx="91">
                  <c:v>3.8243163617238611</c:v>
                </c:pt>
                <c:pt idx="94">
                  <c:v>3.5092789872658678</c:v>
                </c:pt>
                <c:pt idx="97">
                  <c:v>3.6810520826582143</c:v>
                </c:pt>
                <c:pt idx="100">
                  <c:v>4.2350407064701052</c:v>
                </c:pt>
                <c:pt idx="103">
                  <c:v>3.6968349257801951</c:v>
                </c:pt>
                <c:pt idx="106">
                  <c:v>3.7506201128447207</c:v>
                </c:pt>
                <c:pt idx="109">
                  <c:v>3.3875171731963976</c:v>
                </c:pt>
                <c:pt idx="112">
                  <c:v>3.5520373852890916</c:v>
                </c:pt>
                <c:pt idx="115">
                  <c:v>3.6566382256915251</c:v>
                </c:pt>
                <c:pt idx="118">
                  <c:v>3.1899681636913297</c:v>
                </c:pt>
                <c:pt idx="121">
                  <c:v>3.5763485039317673</c:v>
                </c:pt>
                <c:pt idx="124">
                  <c:v>3.7315577038587948</c:v>
                </c:pt>
                <c:pt idx="127">
                  <c:v>3.8477832893239956</c:v>
                </c:pt>
                <c:pt idx="130">
                  <c:v>3.5163822322594416</c:v>
                </c:pt>
                <c:pt idx="133">
                  <c:v>3.3208077321065819</c:v>
                </c:pt>
                <c:pt idx="136">
                  <c:v>3.506326988035644</c:v>
                </c:pt>
                <c:pt idx="139">
                  <c:v>3.217741478812659</c:v>
                </c:pt>
                <c:pt idx="142">
                  <c:v>3.1860674595076972</c:v>
                </c:pt>
                <c:pt idx="145">
                  <c:v>3.3062276279820759</c:v>
                </c:pt>
                <c:pt idx="148">
                  <c:v>3.2358409184154944</c:v>
                </c:pt>
                <c:pt idx="151">
                  <c:v>3.4580618157614165</c:v>
                </c:pt>
                <c:pt idx="154">
                  <c:v>3.4315591356855109</c:v>
                </c:pt>
                <c:pt idx="157">
                  <c:v>3.5608686891545576</c:v>
                </c:pt>
                <c:pt idx="160">
                  <c:v>3.466584758205391</c:v>
                </c:pt>
                <c:pt idx="163">
                  <c:v>3.4741583365946829</c:v>
                </c:pt>
                <c:pt idx="166">
                  <c:v>3.4522879096635237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7-4C63-AC8D-7BFD67446AA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blank'!$BL$223:$BL$227</c:f>
              <c:numCache>
                <c:formatCode>General</c:formatCode>
                <c:ptCount val="5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blank'!$BG$227,'rolling spiked blank'!$BG$227)</c:f>
              <c:numCache>
                <c:formatCode>0.00</c:formatCode>
                <c:ptCount val="2"/>
                <c:pt idx="0">
                  <c:v>4.0714895942695923</c:v>
                </c:pt>
                <c:pt idx="1">
                  <c:v>4.0714895942695923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7-4C63-AC8D-7BFD67446AA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blank'!$BG$229,'rolling spiked blank'!$BG$229)</c:f>
              <c:numCache>
                <c:formatCode>0.00</c:formatCode>
                <c:ptCount val="2"/>
                <c:pt idx="0">
                  <c:v>4.4807368538517771</c:v>
                </c:pt>
                <c:pt idx="1">
                  <c:v>4.4807368538517771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7-4C63-AC8D-7BFD67446AA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blank'!$BG$228,'rolling spiked blank'!$BG$228)</c:f>
              <c:numCache>
                <c:formatCode>0.00</c:formatCode>
                <c:ptCount val="2"/>
                <c:pt idx="0">
                  <c:v>2.4345005559408524</c:v>
                </c:pt>
                <c:pt idx="1">
                  <c:v>2.4345005559408524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97-4C63-AC8D-7BFD67446AA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blank'!$BG$230,'rolling spiked blank'!$BG$230)</c:f>
              <c:numCache>
                <c:formatCode>0.00</c:formatCode>
                <c:ptCount val="2"/>
                <c:pt idx="0">
                  <c:v>2.0252532963586676</c:v>
                </c:pt>
                <c:pt idx="1">
                  <c:v>2.0252532963586676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97-4C63-AC8D-7BFD67446AA2}"/>
            </c:ext>
          </c:extLst>
        </c:ser>
        <c:ser>
          <c:idx val="5"/>
          <c:order val="5"/>
          <c:tx>
            <c:v>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497-4C63-AC8D-7BFD67446AA2}"/>
              </c:ext>
            </c:extLst>
          </c:dPt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4497-4C63-AC8D-7BFD67446AA2}"/>
            </c:ext>
          </c:extLst>
        </c:ser>
        <c:ser>
          <c:idx val="6"/>
          <c:order val="6"/>
          <c:tx>
            <c:v>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497-4C63-AC8D-7BFD67446AA2}"/>
              </c:ext>
            </c:extLst>
          </c:dPt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4497-4C63-AC8D-7BFD67446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blank'!$BL$37:$BL$220</c:f>
              <c:numCache>
                <c:formatCode>General</c:formatCode>
                <c:ptCount val="18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</c:numCache>
            </c:numRef>
          </c:xVal>
          <c:yVal>
            <c:numRef>
              <c:f>'rolling spiked blank'!$BH$37:$BH$220</c:f>
              <c:numCache>
                <c:formatCode>0.00</c:formatCode>
                <c:ptCount val="184"/>
                <c:pt idx="1">
                  <c:v>5.5456176553836709</c:v>
                </c:pt>
                <c:pt idx="4">
                  <c:v>5.5163011640058102</c:v>
                </c:pt>
                <c:pt idx="7">
                  <c:v>5.4962682282309387</c:v>
                </c:pt>
                <c:pt idx="10">
                  <c:v>5.455357000914919</c:v>
                </c:pt>
                <c:pt idx="13">
                  <c:v>5.4623513006901874</c:v>
                </c:pt>
                <c:pt idx="16">
                  <c:v>5.4631284451096622</c:v>
                </c:pt>
                <c:pt idx="19">
                  <c:v>5.553426253824977</c:v>
                </c:pt>
                <c:pt idx="22">
                  <c:v>5.4351311516274201</c:v>
                </c:pt>
                <c:pt idx="25">
                  <c:v>5.393769227782121</c:v>
                </c:pt>
                <c:pt idx="28">
                  <c:v>5.9120142602765444</c:v>
                </c:pt>
                <c:pt idx="31">
                  <c:v>5.9750136710746684</c:v>
                </c:pt>
                <c:pt idx="34">
                  <c:v>6.0311090368538203</c:v>
                </c:pt>
                <c:pt idx="37">
                  <c:v>5.9029527011891432</c:v>
                </c:pt>
                <c:pt idx="40">
                  <c:v>6.0049800041696511</c:v>
                </c:pt>
                <c:pt idx="43">
                  <c:v>6.3955072580135752</c:v>
                </c:pt>
                <c:pt idx="46">
                  <c:v>5.711078050245872</c:v>
                </c:pt>
                <c:pt idx="49">
                  <c:v>6.4733281286078714</c:v>
                </c:pt>
                <c:pt idx="52">
                  <c:v>6.414945478105345</c:v>
                </c:pt>
                <c:pt idx="55">
                  <c:v>6.2932740720160449</c:v>
                </c:pt>
                <c:pt idx="58">
                  <c:v>6.1049202591439542</c:v>
                </c:pt>
                <c:pt idx="61">
                  <c:v>6.0027405042698359</c:v>
                </c:pt>
                <c:pt idx="64">
                  <c:v>6.2931717482434451</c:v>
                </c:pt>
                <c:pt idx="67">
                  <c:v>5.9744562065534996</c:v>
                </c:pt>
                <c:pt idx="70">
                  <c:v>6.1524915642081677</c:v>
                </c:pt>
                <c:pt idx="73">
                  <c:v>6.4780037796895229</c:v>
                </c:pt>
                <c:pt idx="76">
                  <c:v>5.9423234511675922</c:v>
                </c:pt>
                <c:pt idx="79">
                  <c:v>6.8434716254779513</c:v>
                </c:pt>
                <c:pt idx="82">
                  <c:v>6.8313954624387616</c:v>
                </c:pt>
                <c:pt idx="85">
                  <c:v>7.61821477450078</c:v>
                </c:pt>
                <c:pt idx="88">
                  <c:v>7.2496734387425468</c:v>
                </c:pt>
                <c:pt idx="91">
                  <c:v>7.852708385873413</c:v>
                </c:pt>
                <c:pt idx="94">
                  <c:v>7.6173645274725263</c:v>
                </c:pt>
                <c:pt idx="97">
                  <c:v>7.3248018838788758</c:v>
                </c:pt>
                <c:pt idx="100">
                  <c:v>7.6060910006079139</c:v>
                </c:pt>
                <c:pt idx="103">
                  <c:v>6.9812819453102684</c:v>
                </c:pt>
                <c:pt idx="106">
                  <c:v>7.6594632511094014</c:v>
                </c:pt>
                <c:pt idx="109">
                  <c:v>7.1198792700106051</c:v>
                </c:pt>
                <c:pt idx="112">
                  <c:v>7.77357351770251</c:v>
                </c:pt>
                <c:pt idx="115">
                  <c:v>7.1054837201910157</c:v>
                </c:pt>
                <c:pt idx="118">
                  <c:v>7.6463782741625383</c:v>
                </c:pt>
                <c:pt idx="121">
                  <c:v>7.1923030140100055</c:v>
                </c:pt>
                <c:pt idx="124">
                  <c:v>7.2168907131394562</c:v>
                </c:pt>
                <c:pt idx="127">
                  <c:v>7.1656996295993522</c:v>
                </c:pt>
                <c:pt idx="130">
                  <c:v>7.3405168535308061</c:v>
                </c:pt>
                <c:pt idx="133">
                  <c:v>6.8020907059895954</c:v>
                </c:pt>
                <c:pt idx="136">
                  <c:v>7.1073197732675295</c:v>
                </c:pt>
                <c:pt idx="139">
                  <c:v>6.5828854505421148</c:v>
                </c:pt>
                <c:pt idx="142">
                  <c:v>6.5201813467379903</c:v>
                </c:pt>
                <c:pt idx="145">
                  <c:v>6.7559695056708584</c:v>
                </c:pt>
                <c:pt idx="148">
                  <c:v>6.5274363670128466</c:v>
                </c:pt>
                <c:pt idx="151">
                  <c:v>7.143594874641817</c:v>
                </c:pt>
                <c:pt idx="154">
                  <c:v>7.1415813554727183</c:v>
                </c:pt>
                <c:pt idx="157">
                  <c:v>7.140984543271899</c:v>
                </c:pt>
                <c:pt idx="160">
                  <c:v>7.1678158164469874</c:v>
                </c:pt>
                <c:pt idx="163">
                  <c:v>7.1187288721785551</c:v>
                </c:pt>
                <c:pt idx="166">
                  <c:v>6.5266837087936569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7-48CF-BD78-93C41B20F26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blank'!$BL$223:$BL$227</c:f>
              <c:numCache>
                <c:formatCode>General</c:formatCode>
                <c:ptCount val="5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blank'!$BH$227,'rolling spiked blank'!$BH$227)</c:f>
              <c:numCache>
                <c:formatCode>0.00</c:formatCode>
                <c:ptCount val="2"/>
                <c:pt idx="0">
                  <c:v>8.0347539906140586</c:v>
                </c:pt>
                <c:pt idx="1">
                  <c:v>8.0347539906140586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7-48CF-BD78-93C41B20F26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blank'!$BH$229,'rolling spiked blank'!$BH$229)</c:f>
              <c:numCache>
                <c:formatCode>0.00</c:formatCode>
                <c:ptCount val="2"/>
                <c:pt idx="0">
                  <c:v>8.7658441626248056</c:v>
                </c:pt>
                <c:pt idx="1">
                  <c:v>8.7658441626248056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7-48CF-BD78-93C41B20F26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blank'!$BH$228,'rolling spiked blank'!$BH$228)</c:f>
              <c:numCache>
                <c:formatCode>0.00</c:formatCode>
                <c:ptCount val="2"/>
                <c:pt idx="0">
                  <c:v>5.1103933025710688</c:v>
                </c:pt>
                <c:pt idx="1">
                  <c:v>5.1103933025710688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27-48CF-BD78-93C41B20F26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blank'!$BH$230,'rolling spiked blank'!$BH$230)</c:f>
              <c:numCache>
                <c:formatCode>0.00</c:formatCode>
                <c:ptCount val="2"/>
                <c:pt idx="0">
                  <c:v>4.3793031305603218</c:v>
                </c:pt>
                <c:pt idx="1">
                  <c:v>4.3793031305603218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27-48CF-BD78-93C41B20F266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F27-48CF-BD78-93C41B20F266}"/>
            </c:ext>
          </c:extLst>
        </c:ser>
        <c:ser>
          <c:idx val="6"/>
          <c:order val="6"/>
          <c:tx>
            <c:v>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F27-48CF-BD78-93C41B20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blank'!$BL$37:$BL$220</c:f>
              <c:numCache>
                <c:formatCode>General</c:formatCode>
                <c:ptCount val="18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</c:numCache>
            </c:numRef>
          </c:xVal>
          <c:yVal>
            <c:numRef>
              <c:f>'rolling spiked blank'!$BJ$37:$BJ$220</c:f>
              <c:numCache>
                <c:formatCode>0.00</c:formatCode>
                <c:ptCount val="184"/>
                <c:pt idx="1">
                  <c:v>0.29468577253455686</c:v>
                </c:pt>
                <c:pt idx="4">
                  <c:v>0.27662846695780641</c:v>
                </c:pt>
                <c:pt idx="7">
                  <c:v>0.28003646547510863</c:v>
                </c:pt>
                <c:pt idx="10">
                  <c:v>0.2476378389260363</c:v>
                </c:pt>
                <c:pt idx="13">
                  <c:v>0.24237266687396647</c:v>
                </c:pt>
                <c:pt idx="16">
                  <c:v>0.24201093749634334</c:v>
                </c:pt>
                <c:pt idx="19">
                  <c:v>0.28599924602184895</c:v>
                </c:pt>
                <c:pt idx="22">
                  <c:v>0.28390728414821764</c:v>
                </c:pt>
                <c:pt idx="25">
                  <c:v>0.2737264030298785</c:v>
                </c:pt>
                <c:pt idx="28">
                  <c:v>0.28835963756073901</c:v>
                </c:pt>
                <c:pt idx="31">
                  <c:v>0.29801623204465966</c:v>
                </c:pt>
                <c:pt idx="34">
                  <c:v>0.29578778716375487</c:v>
                </c:pt>
                <c:pt idx="37">
                  <c:v>0.29665440461744008</c:v>
                </c:pt>
                <c:pt idx="40">
                  <c:v>0.42658878582848048</c:v>
                </c:pt>
                <c:pt idx="43">
                  <c:v>0.31053258764367053</c:v>
                </c:pt>
                <c:pt idx="46">
                  <c:v>0.2874965660679113</c:v>
                </c:pt>
                <c:pt idx="49">
                  <c:v>0.30817844610460315</c:v>
                </c:pt>
                <c:pt idx="52">
                  <c:v>0.33507821523199155</c:v>
                </c:pt>
                <c:pt idx="55">
                  <c:v>0.30192949792256013</c:v>
                </c:pt>
                <c:pt idx="58">
                  <c:v>0.25774679093424452</c:v>
                </c:pt>
                <c:pt idx="61">
                  <c:v>0.26092793764501082</c:v>
                </c:pt>
                <c:pt idx="64">
                  <c:v>0.27895071210987488</c:v>
                </c:pt>
                <c:pt idx="67">
                  <c:v>0.29574877113848591</c:v>
                </c:pt>
                <c:pt idx="70">
                  <c:v>0.2853344459067278</c:v>
                </c:pt>
                <c:pt idx="73">
                  <c:v>0.28557053170004387</c:v>
                </c:pt>
                <c:pt idx="76">
                  <c:v>0.26416663860350209</c:v>
                </c:pt>
                <c:pt idx="79">
                  <c:v>0.33510790710877403</c:v>
                </c:pt>
                <c:pt idx="82">
                  <c:v>0.30776302898442298</c:v>
                </c:pt>
                <c:pt idx="85">
                  <c:v>0.35391153791171948</c:v>
                </c:pt>
                <c:pt idx="88">
                  <c:v>0.33421277237908459</c:v>
                </c:pt>
                <c:pt idx="91">
                  <c:v>0.37354628111667715</c:v>
                </c:pt>
                <c:pt idx="94">
                  <c:v>0.35232862884917487</c:v>
                </c:pt>
                <c:pt idx="97">
                  <c:v>0.32833237719034292</c:v>
                </c:pt>
                <c:pt idx="100">
                  <c:v>0.35701614433009143</c:v>
                </c:pt>
                <c:pt idx="103">
                  <c:v>0.3718397489492799</c:v>
                </c:pt>
                <c:pt idx="106">
                  <c:v>0.36969657064042993</c:v>
                </c:pt>
                <c:pt idx="109">
                  <c:v>0.34667972601460667</c:v>
                </c:pt>
                <c:pt idx="112">
                  <c:v>0.36209392970363474</c:v>
                </c:pt>
                <c:pt idx="115">
                  <c:v>0.32306701694891821</c:v>
                </c:pt>
                <c:pt idx="118">
                  <c:v>0.37909381395274289</c:v>
                </c:pt>
                <c:pt idx="121">
                  <c:v>0.33500875880979875</c:v>
                </c:pt>
                <c:pt idx="124">
                  <c:v>0.34014442227905728</c:v>
                </c:pt>
                <c:pt idx="127">
                  <c:v>0.33944552339297929</c:v>
                </c:pt>
                <c:pt idx="130">
                  <c:v>0.37411938597317418</c:v>
                </c:pt>
                <c:pt idx="133">
                  <c:v>0.33593753866928722</c:v>
                </c:pt>
                <c:pt idx="136">
                  <c:v>0.36097922977832453</c:v>
                </c:pt>
                <c:pt idx="139">
                  <c:v>0.32732104280381202</c:v>
                </c:pt>
                <c:pt idx="142">
                  <c:v>0.32096637710302406</c:v>
                </c:pt>
                <c:pt idx="145">
                  <c:v>0.34035349280034322</c:v>
                </c:pt>
                <c:pt idx="148">
                  <c:v>0.32376673825930352</c:v>
                </c:pt>
                <c:pt idx="151">
                  <c:v>0.35850198721700044</c:v>
                </c:pt>
                <c:pt idx="154">
                  <c:v>0.37607050030427347</c:v>
                </c:pt>
                <c:pt idx="157">
                  <c:v>0.34748942427430052</c:v>
                </c:pt>
                <c:pt idx="160">
                  <c:v>0.34581452406875313</c:v>
                </c:pt>
                <c:pt idx="163">
                  <c:v>0.33228359676183028</c:v>
                </c:pt>
                <c:pt idx="166">
                  <c:v>0.29533848719427463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F-48F2-AB7A-184581E1879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blank'!$BL$223:$BL$227</c:f>
              <c:numCache>
                <c:formatCode>General</c:formatCode>
                <c:ptCount val="5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blank'!$BJ$227,'rolling spiked blank'!$BJ$227)</c:f>
              <c:numCache>
                <c:formatCode>0.00</c:formatCode>
                <c:ptCount val="2"/>
                <c:pt idx="0">
                  <c:v>0.39893960835292697</c:v>
                </c:pt>
                <c:pt idx="1">
                  <c:v>0.39893960835292697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9F-48F2-AB7A-184581E1879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blank'!$BJ$229,'rolling spiked blank'!$BJ$229)</c:f>
              <c:numCache>
                <c:formatCode>0.00</c:formatCode>
                <c:ptCount val="2"/>
                <c:pt idx="0">
                  <c:v>0.43901384481995387</c:v>
                </c:pt>
                <c:pt idx="1">
                  <c:v>0.43901384481995387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9F-48F2-AB7A-184581E1879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blank'!$BJ$228,'rolling spiked blank'!$BJ$228)</c:f>
              <c:numCache>
                <c:formatCode>0.00</c:formatCode>
                <c:ptCount val="2"/>
                <c:pt idx="0">
                  <c:v>0.23864266248481944</c:v>
                </c:pt>
                <c:pt idx="1">
                  <c:v>0.23864266248481944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9F-48F2-AB7A-184581E1879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blank'!$BJ$230,'rolling spiked blank'!$BJ$230)</c:f>
              <c:numCache>
                <c:formatCode>0.00</c:formatCode>
                <c:ptCount val="2"/>
                <c:pt idx="0">
                  <c:v>0.19856842601779257</c:v>
                </c:pt>
                <c:pt idx="1">
                  <c:v>0.19856842601779257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9F-48F2-AB7A-184581E18790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0.3</c:v>
              </c:pt>
              <c:pt idx="1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09F-48F2-AB7A-184581E18790}"/>
            </c:ext>
          </c:extLst>
        </c:ser>
        <c:ser>
          <c:idx val="6"/>
          <c:order val="6"/>
          <c:tx>
            <c:v>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09F-48F2-AB7A-184581E1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blank'!$BL$37:$BL$220</c:f>
              <c:numCache>
                <c:formatCode>General</c:formatCode>
                <c:ptCount val="18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</c:numCache>
            </c:numRef>
          </c:xVal>
          <c:yVal>
            <c:numRef>
              <c:f>'rolling spiked blank'!$BI$37:$BI$220</c:f>
              <c:numCache>
                <c:formatCode>0.00</c:formatCode>
                <c:ptCount val="184"/>
                <c:pt idx="1">
                  <c:v>2.2685554651912927</c:v>
                </c:pt>
                <c:pt idx="4">
                  <c:v>2.5195653514449341</c:v>
                </c:pt>
                <c:pt idx="7">
                  <c:v>2.4762412032852499</c:v>
                </c:pt>
                <c:pt idx="10">
                  <c:v>3.1291672184526274</c:v>
                </c:pt>
                <c:pt idx="13">
                  <c:v>3.1604017602955974</c:v>
                </c:pt>
                <c:pt idx="16">
                  <c:v>3.2052520721108912</c:v>
                </c:pt>
                <c:pt idx="19">
                  <c:v>2.8271545710093511</c:v>
                </c:pt>
                <c:pt idx="22">
                  <c:v>2.8988526057800952</c:v>
                </c:pt>
                <c:pt idx="25">
                  <c:v>2.8716692742458623</c:v>
                </c:pt>
                <c:pt idx="28">
                  <c:v>2.8807549521026115</c:v>
                </c:pt>
                <c:pt idx="31">
                  <c:v>3.1042878780944383</c:v>
                </c:pt>
                <c:pt idx="34">
                  <c:v>2.7863930766091394</c:v>
                </c:pt>
                <c:pt idx="37">
                  <c:v>2.7817240603242341</c:v>
                </c:pt>
                <c:pt idx="40">
                  <c:v>3.1599610042751154</c:v>
                </c:pt>
                <c:pt idx="43">
                  <c:v>3.2872001084775864</c:v>
                </c:pt>
                <c:pt idx="46">
                  <c:v>2.9850262883374761</c:v>
                </c:pt>
                <c:pt idx="49">
                  <c:v>3.0540279887943731</c:v>
                </c:pt>
                <c:pt idx="52">
                  <c:v>3.148129200150418</c:v>
                </c:pt>
                <c:pt idx="55">
                  <c:v>3.0655689144728941</c:v>
                </c:pt>
                <c:pt idx="58">
                  <c:v>2.9318429285741514</c:v>
                </c:pt>
                <c:pt idx="61">
                  <c:v>3.0064035187950924</c:v>
                </c:pt>
                <c:pt idx="64">
                  <c:v>3.1329973899481138</c:v>
                </c:pt>
                <c:pt idx="67">
                  <c:v>3.0340103993313314</c:v>
                </c:pt>
                <c:pt idx="70">
                  <c:v>3.1583639016134417</c:v>
                </c:pt>
                <c:pt idx="73">
                  <c:v>3.2300146149719078</c:v>
                </c:pt>
                <c:pt idx="76">
                  <c:v>2.9227902537330905</c:v>
                </c:pt>
                <c:pt idx="79">
                  <c:v>3.5836836822651241</c:v>
                </c:pt>
                <c:pt idx="82">
                  <c:v>3.5444646766901613</c:v>
                </c:pt>
                <c:pt idx="85">
                  <c:v>3.6248946392928953</c:v>
                </c:pt>
                <c:pt idx="88">
                  <c:v>3.751201401906834</c:v>
                </c:pt>
                <c:pt idx="91">
                  <c:v>4.0283920241495519</c:v>
                </c:pt>
                <c:pt idx="94">
                  <c:v>4.1080855402066581</c:v>
                </c:pt>
                <c:pt idx="97">
                  <c:v>3.6437498012206615</c:v>
                </c:pt>
                <c:pt idx="100">
                  <c:v>3.3710502941378091</c:v>
                </c:pt>
                <c:pt idx="103">
                  <c:v>3.2844470195300728</c:v>
                </c:pt>
                <c:pt idx="106">
                  <c:v>3.9088431382646807</c:v>
                </c:pt>
                <c:pt idx="109">
                  <c:v>3.7323620968142075</c:v>
                </c:pt>
                <c:pt idx="112">
                  <c:v>4.2215361324134193</c:v>
                </c:pt>
                <c:pt idx="115">
                  <c:v>3.4488454944994906</c:v>
                </c:pt>
                <c:pt idx="118">
                  <c:v>4.4564101104712091</c:v>
                </c:pt>
                <c:pt idx="121">
                  <c:v>3.6159545100782382</c:v>
                </c:pt>
                <c:pt idx="124">
                  <c:v>3.4853330092806614</c:v>
                </c:pt>
                <c:pt idx="127">
                  <c:v>3.3179163402753558</c:v>
                </c:pt>
                <c:pt idx="130">
                  <c:v>3.8241346212713649</c:v>
                </c:pt>
                <c:pt idx="133">
                  <c:v>3.4812829738830136</c:v>
                </c:pt>
                <c:pt idx="136">
                  <c:v>3.6009927852318855</c:v>
                </c:pt>
                <c:pt idx="139">
                  <c:v>3.3651439717294562</c:v>
                </c:pt>
                <c:pt idx="142">
                  <c:v>3.3341138872302927</c:v>
                </c:pt>
                <c:pt idx="145">
                  <c:v>3.4497418776887829</c:v>
                </c:pt>
                <c:pt idx="148">
                  <c:v>3.2915954485973526</c:v>
                </c:pt>
                <c:pt idx="151">
                  <c:v>3.6855330588803996</c:v>
                </c:pt>
                <c:pt idx="154">
                  <c:v>3.7100222197872075</c:v>
                </c:pt>
                <c:pt idx="157">
                  <c:v>3.5801158541173415</c:v>
                </c:pt>
                <c:pt idx="160">
                  <c:v>3.7012310582415968</c:v>
                </c:pt>
                <c:pt idx="163">
                  <c:v>3.6445705355838722</c:v>
                </c:pt>
                <c:pt idx="166">
                  <c:v>3.0743957991301332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2-4DD4-AF22-78BB73D8BD6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blank'!$BL$223:$BL$227</c:f>
              <c:numCache>
                <c:formatCode>General</c:formatCode>
                <c:ptCount val="5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blank'!$BI$227,'rolling spiked blank'!$BI$227)</c:f>
              <c:numCache>
                <c:formatCode>0.00</c:formatCode>
                <c:ptCount val="2"/>
                <c:pt idx="0">
                  <c:v>4.1832444157671604</c:v>
                </c:pt>
                <c:pt idx="1">
                  <c:v>4.1832444157671604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2-4DD4-AF22-78BB73D8BD6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blank'!$BI$229,'rolling spiked blank'!$BI$229)</c:f>
              <c:numCache>
                <c:formatCode>0.00</c:formatCode>
                <c:ptCount val="2"/>
                <c:pt idx="0">
                  <c:v>4.6150773379070698</c:v>
                </c:pt>
                <c:pt idx="1">
                  <c:v>4.6150773379070698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2-4DD4-AF22-78BB73D8BD6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blank'!$BI$228,'rolling spiked blank'!$BI$228)</c:f>
              <c:numCache>
                <c:formatCode>0.00</c:formatCode>
                <c:ptCount val="2"/>
                <c:pt idx="0">
                  <c:v>2.4559127272075214</c:v>
                </c:pt>
                <c:pt idx="1">
                  <c:v>2.4559127272075214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02-4DD4-AF22-78BB73D8BD6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blank'!$BI$230,'rolling spiked blank'!$BI$230)</c:f>
              <c:numCache>
                <c:formatCode>0.00</c:formatCode>
                <c:ptCount val="2"/>
                <c:pt idx="0">
                  <c:v>2.0240798050676121</c:v>
                </c:pt>
                <c:pt idx="1">
                  <c:v>2.0240798050676121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02-4DD4-AF22-78BB73D8BD63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blank'!$BL$223:$BL$224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AB02-4DD4-AF22-78BB73D8BD63}"/>
            </c:ext>
          </c:extLst>
        </c:ser>
        <c:ser>
          <c:idx val="6"/>
          <c:order val="6"/>
          <c:tx>
            <c:v>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AB02-4DD4-AF22-78BB73D8B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'08aug23'!$H$13:$H$19</c:f>
              <c:numCache>
                <c:formatCode>General</c:formatCode>
                <c:ptCount val="7"/>
                <c:pt idx="1">
                  <c:v>0</c:v>
                </c:pt>
                <c:pt idx="2">
                  <c:v>2435.3000000000002</c:v>
                </c:pt>
                <c:pt idx="3">
                  <c:v>8226.9</c:v>
                </c:pt>
                <c:pt idx="4">
                  <c:v>11832.382</c:v>
                </c:pt>
                <c:pt idx="5">
                  <c:v>18041.317999999999</c:v>
                </c:pt>
                <c:pt idx="6">
                  <c:v>23211.9</c:v>
                </c:pt>
              </c:numCache>
            </c:numRef>
          </c:xVal>
          <c:yVal>
            <c:numRef>
              <c:f>'08aug23'!$G$13:$G$19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3-449D-8763-074EBEBA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'08aug23'!$J$13:$J$19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1183.5</c:v>
                </c:pt>
                <c:pt idx="3">
                  <c:v>4087.5</c:v>
                </c:pt>
                <c:pt idx="4">
                  <c:v>6098.81</c:v>
                </c:pt>
                <c:pt idx="5">
                  <c:v>9215.3179999999993</c:v>
                </c:pt>
                <c:pt idx="6">
                  <c:v>12367.5</c:v>
                </c:pt>
              </c:numCache>
            </c:numRef>
          </c:xVal>
          <c:yVal>
            <c:numRef>
              <c:f>'08aug23'!$I$13:$I$19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F-4EAC-8904-C995924D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'09aug23'!$F$13:$F$19</c:f>
              <c:numCache>
                <c:formatCode>General</c:formatCode>
                <c:ptCount val="7"/>
                <c:pt idx="1">
                  <c:v>0</c:v>
                </c:pt>
                <c:pt idx="2">
                  <c:v>1118.4000000000001</c:v>
                </c:pt>
                <c:pt idx="3">
                  <c:v>3663.2</c:v>
                </c:pt>
                <c:pt idx="4">
                  <c:v>5937.4059999999999</c:v>
                </c:pt>
                <c:pt idx="5">
                  <c:v>8775.1939999999995</c:v>
                </c:pt>
                <c:pt idx="6">
                  <c:v>11235.7</c:v>
                </c:pt>
              </c:numCache>
            </c:numRef>
          </c:xVal>
          <c:yVal>
            <c:numRef>
              <c:f>'09aug23'!$E$13:$E$19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E-4DA6-9A6F-DAD02E4D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'09aug23'!$H$13:$H$19</c:f>
              <c:numCache>
                <c:formatCode>General</c:formatCode>
                <c:ptCount val="7"/>
                <c:pt idx="1">
                  <c:v>0</c:v>
                </c:pt>
                <c:pt idx="2">
                  <c:v>2112.8000000000002</c:v>
                </c:pt>
                <c:pt idx="3">
                  <c:v>7397.4</c:v>
                </c:pt>
                <c:pt idx="4">
                  <c:v>11567.257</c:v>
                </c:pt>
                <c:pt idx="5">
                  <c:v>16982.442999999999</c:v>
                </c:pt>
                <c:pt idx="6">
                  <c:v>22221.9</c:v>
                </c:pt>
              </c:numCache>
            </c:numRef>
          </c:xVal>
          <c:yVal>
            <c:numRef>
              <c:f>'09aug23'!$G$13:$G$19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B-473E-AA2C-4F595FD2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'09aug23'!$J$13:$J$19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1234.7</c:v>
                </c:pt>
                <c:pt idx="3">
                  <c:v>3924.1</c:v>
                </c:pt>
                <c:pt idx="4">
                  <c:v>6563.3379999999997</c:v>
                </c:pt>
                <c:pt idx="5">
                  <c:v>9465.9429999999993</c:v>
                </c:pt>
                <c:pt idx="6">
                  <c:v>12478.6</c:v>
                </c:pt>
              </c:numCache>
            </c:numRef>
          </c:xVal>
          <c:yVal>
            <c:numRef>
              <c:f>'09aug23'!$I$13:$I$19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E-4C81-8B31-22796FE9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'10aug23'!$F$13:$F$19</c:f>
              <c:numCache>
                <c:formatCode>General</c:formatCode>
                <c:ptCount val="7"/>
                <c:pt idx="1">
                  <c:v>0</c:v>
                </c:pt>
                <c:pt idx="2">
                  <c:v>1208</c:v>
                </c:pt>
                <c:pt idx="3">
                  <c:v>3932</c:v>
                </c:pt>
                <c:pt idx="4">
                  <c:v>6232.02</c:v>
                </c:pt>
                <c:pt idx="5">
                  <c:v>8965.48</c:v>
                </c:pt>
                <c:pt idx="6">
                  <c:v>11243.5</c:v>
                </c:pt>
              </c:numCache>
            </c:numRef>
          </c:xVal>
          <c:yVal>
            <c:numRef>
              <c:f>'10aug23'!$E$13:$E$19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F-4CF4-9539-F7B1EED2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'10aug23'!$H$13:$H$19</c:f>
              <c:numCache>
                <c:formatCode>General</c:formatCode>
                <c:ptCount val="7"/>
                <c:pt idx="1">
                  <c:v>0</c:v>
                </c:pt>
                <c:pt idx="2">
                  <c:v>2159.1</c:v>
                </c:pt>
                <c:pt idx="3">
                  <c:v>7490.8</c:v>
                </c:pt>
                <c:pt idx="4">
                  <c:v>11630.819</c:v>
                </c:pt>
                <c:pt idx="5">
                  <c:v>17014.580999999998</c:v>
                </c:pt>
                <c:pt idx="6">
                  <c:v>22424.799999999999</c:v>
                </c:pt>
              </c:numCache>
            </c:numRef>
          </c:xVal>
          <c:yVal>
            <c:numRef>
              <c:f>'10aug23'!$G$13:$G$19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B-492C-8B72-7638510F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'10aug23'!$J$13:$J$19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1242.4000000000001</c:v>
                </c:pt>
                <c:pt idx="3">
                  <c:v>3975.2</c:v>
                </c:pt>
                <c:pt idx="4">
                  <c:v>6270.5060000000003</c:v>
                </c:pt>
                <c:pt idx="5">
                  <c:v>9440.5810000000001</c:v>
                </c:pt>
                <c:pt idx="6">
                  <c:v>12367.2</c:v>
                </c:pt>
              </c:numCache>
            </c:numRef>
          </c:xVal>
          <c:yVal>
            <c:numRef>
              <c:f>'10aug23'!$I$13:$I$19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0-45A9-A13D-914FFD6A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B4EB3-92B8-4C46-97BA-1A158E80D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70BD1-D730-4146-8AF6-E485FB98B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3CFBD-0CDE-4204-AA71-1DC867DFA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594E4-6F57-4E79-9CDB-0AD4AA0C0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E79DB-5BE6-4F51-8F4B-166D8EF09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15869-36FA-4FAE-A987-5775D3B1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3DF02-4F2F-42C4-BE16-AE901E82A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37136-890E-47F7-B214-BAF8D243A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D5B152-B3AF-4545-B892-7F74A8532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89026-A4A5-4C17-8AC0-9EF1A8197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72880-FA5D-4108-90B8-374281BB5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F6CC6-C8DD-4DE4-A6FF-09A6C4CD3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66B21-A7A2-4E00-AB02-C6014B41B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096E1-FCB3-414E-ACC0-6072AD086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0E496-820A-444D-B47B-1B6E32875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14942</xdr:colOff>
      <xdr:row>5</xdr:row>
      <xdr:rowOff>172944</xdr:rowOff>
    </xdr:from>
    <xdr:to>
      <xdr:col>10</xdr:col>
      <xdr:colOff>59765</xdr:colOff>
      <xdr:row>20</xdr:row>
      <xdr:rowOff>58643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0AFDF-E38E-4567-BABB-008683AF1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145677</xdr:colOff>
      <xdr:row>5</xdr:row>
      <xdr:rowOff>156884</xdr:rowOff>
    </xdr:from>
    <xdr:to>
      <xdr:col>21</xdr:col>
      <xdr:colOff>231588</xdr:colOff>
      <xdr:row>20</xdr:row>
      <xdr:rowOff>38848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071E8-4B26-4228-BC89-A4A43A372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126997</xdr:colOff>
      <xdr:row>20</xdr:row>
      <xdr:rowOff>100851</xdr:rowOff>
    </xdr:from>
    <xdr:to>
      <xdr:col>21</xdr:col>
      <xdr:colOff>265201</xdr:colOff>
      <xdr:row>34</xdr:row>
      <xdr:rowOff>180786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1DA78-AF5E-492B-9500-FEFE21BD3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22412</xdr:colOff>
      <xdr:row>20</xdr:row>
      <xdr:rowOff>67236</xdr:rowOff>
    </xdr:from>
    <xdr:to>
      <xdr:col>10</xdr:col>
      <xdr:colOff>37354</xdr:colOff>
      <xdr:row>34</xdr:row>
      <xdr:rowOff>143436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157D6C-126B-4881-AB14-55A21CAD1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EE1-D8FD-4D95-BED1-4E54D9D5FEE7}">
  <dimension ref="A2:L4"/>
  <sheetViews>
    <sheetView workbookViewId="0">
      <selection activeCell="E33" sqref="E33"/>
    </sheetView>
  </sheetViews>
  <sheetFormatPr defaultRowHeight="14.5" x14ac:dyDescent="0.35"/>
  <cols>
    <col min="1" max="1" width="34.08984375" customWidth="1"/>
  </cols>
  <sheetData>
    <row r="2" spans="1:12" ht="58" x14ac:dyDescent="0.35">
      <c r="A2" s="2" t="s">
        <v>2</v>
      </c>
      <c r="B2" s="54" t="s">
        <v>140</v>
      </c>
      <c r="C2" s="54" t="s">
        <v>141</v>
      </c>
      <c r="D2" s="54" t="s">
        <v>142</v>
      </c>
      <c r="E2" s="54" t="s">
        <v>143</v>
      </c>
      <c r="F2" s="2"/>
    </row>
    <row r="3" spans="1:12" x14ac:dyDescent="0.35">
      <c r="A3" t="s">
        <v>144</v>
      </c>
      <c r="B3" s="55">
        <v>0.668770121377948</v>
      </c>
      <c r="C3" s="55">
        <v>0.978596355912705</v>
      </c>
      <c r="D3" s="55">
        <v>0.76005300213356308</v>
      </c>
      <c r="E3" s="3">
        <v>4.8519341455722266E-2</v>
      </c>
      <c r="I3">
        <v>0.64115698769461327</v>
      </c>
      <c r="J3">
        <v>0.93551540518145693</v>
      </c>
      <c r="K3">
        <v>0.72764279459945413</v>
      </c>
      <c r="L3">
        <v>4.8521132241646663E-2</v>
      </c>
    </row>
    <row r="4" spans="1:12" x14ac:dyDescent="0.35">
      <c r="A4" t="s">
        <v>145</v>
      </c>
      <c r="B4" s="55">
        <v>2.6834964960350831</v>
      </c>
      <c r="C4" s="55">
        <v>3.9267003835543015</v>
      </c>
      <c r="D4" s="55">
        <v>3.0497767511262741</v>
      </c>
      <c r="E4" s="3">
        <v>0.19468794825655578</v>
      </c>
      <c r="I4">
        <v>2.5867395832656137</v>
      </c>
      <c r="J4">
        <v>3.7743248155789773</v>
      </c>
      <c r="K4">
        <v>2.9356654538481486</v>
      </c>
      <c r="L4">
        <v>0.19575788114800158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7EEC-52FF-4B91-B634-1E0CC77B8D02}">
  <dimension ref="A1:BJ136"/>
  <sheetViews>
    <sheetView topLeftCell="A37" zoomScaleNormal="100" workbookViewId="0">
      <selection activeCell="T60" sqref="T60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64</v>
      </c>
    </row>
    <row r="12" spans="1:16" ht="58" x14ac:dyDescent="0.35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16" x14ac:dyDescent="0.35">
      <c r="A13" s="7" t="s">
        <v>71</v>
      </c>
      <c r="H13" s="2"/>
      <c r="J13" s="2"/>
    </row>
    <row r="14" spans="1:16" x14ac:dyDescent="0.35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8.2068883233021694E-2</v>
      </c>
      <c r="N14" s="3">
        <f>((H14*$H$21)+$H$22)*1000/L14</f>
        <v>7.7331485444392944E-2</v>
      </c>
      <c r="O14" s="3">
        <f>N14-M14</f>
        <v>-4.7373977886287499E-3</v>
      </c>
      <c r="P14" s="3">
        <f>((J14*$J$21)+$J$22)*1000/L14</f>
        <v>1.5599229179677824E-2</v>
      </c>
    </row>
    <row r="15" spans="1:16" x14ac:dyDescent="0.35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AVERAGE(I37) - (A16*G36/0.5)</f>
        <v>1267</v>
      </c>
      <c r="G15">
        <f>6*H36/1000</f>
        <v>1.2000000000000001E-3</v>
      </c>
      <c r="H15" s="2">
        <f>AVERAGE(J36:J37) - (B16*H36/0.5)</f>
        <v>2435.3000000000002</v>
      </c>
      <c r="I15">
        <f>0.3*H36/1000</f>
        <v>5.9999999999999995E-5</v>
      </c>
      <c r="J15" s="2">
        <f>AVERAGE(L36:L37) - (C16*H36/0.5)</f>
        <v>1183.5</v>
      </c>
      <c r="L15">
        <v>0.2</v>
      </c>
      <c r="M15" s="3">
        <f t="shared" ref="M15:M19" si="0">((F15*$F$21)+$F$22)*1000/L15</f>
        <v>3.0749342785838412</v>
      </c>
      <c r="N15" s="3">
        <f t="shared" ref="N15:N19" si="1">((H15*$H$21)+$H$22)*1000/L15</f>
        <v>5.8793307325427575</v>
      </c>
      <c r="O15" s="3">
        <f t="shared" ref="O15:O19" si="2">N15-M15</f>
        <v>2.8043964539589163</v>
      </c>
      <c r="P15" s="3">
        <f t="shared" ref="P15:P19" si="3">((J15*$J$21)+$J$22)*1000/L15</f>
        <v>0.29995828176737349</v>
      </c>
    </row>
    <row r="16" spans="1:16" x14ac:dyDescent="0.35">
      <c r="A16">
        <f>AVERAGE(I33:I34)</f>
        <v>102.5</v>
      </c>
      <c r="B16">
        <f>AVERAGE(J33:J34)</f>
        <v>323</v>
      </c>
      <c r="C16">
        <f>AVERAGE(L33:L34)</f>
        <v>215</v>
      </c>
      <c r="E16">
        <f>3*G39/1000</f>
        <v>1.7999999999999997E-3</v>
      </c>
      <c r="F16" s="2">
        <f>AVERAGE(I39:I40) - (A16*G39/0.5)</f>
        <v>4008.5</v>
      </c>
      <c r="G16">
        <f>6*H39/1000</f>
        <v>3.5999999999999995E-3</v>
      </c>
      <c r="H16" s="2">
        <f>AVERAGE(J39:J40) - (B16*H39/0.5)</f>
        <v>8226.9</v>
      </c>
      <c r="I16">
        <f>0.3*H39/1000</f>
        <v>1.7999999999999998E-4</v>
      </c>
      <c r="J16" s="2">
        <f>AVERAGE(L39:L40) - (C16*H39/0.5)</f>
        <v>4087.5</v>
      </c>
      <c r="L16">
        <v>0.6</v>
      </c>
      <c r="M16" s="3">
        <f t="shared" si="0"/>
        <v>3.0948156925138139</v>
      </c>
      <c r="N16" s="3">
        <f t="shared" si="1"/>
        <v>6.4672365383876933</v>
      </c>
      <c r="O16" s="3">
        <f t="shared" si="2"/>
        <v>3.3724208458738794</v>
      </c>
      <c r="P16" s="3">
        <f t="shared" si="3"/>
        <v>0.31342883336985727</v>
      </c>
    </row>
    <row r="17" spans="1:62" x14ac:dyDescent="0.35">
      <c r="E17">
        <f>9*G42/1000</f>
        <v>2.9970000000000005E-3</v>
      </c>
      <c r="F17" s="2">
        <f>AVERAGE(I42:I43) - (A16*G42/0.5)</f>
        <v>6079.2349999999997</v>
      </c>
      <c r="G17">
        <f>18*H42/1000</f>
        <v>5.9940000000000011E-3</v>
      </c>
      <c r="H17" s="2">
        <f>AVERAGE(J42:J43) - (B16*H42/0.5)</f>
        <v>11832.382</v>
      </c>
      <c r="I17">
        <f>0.9*H42/1000</f>
        <v>2.9970000000000002E-4</v>
      </c>
      <c r="J17" s="2">
        <f>AVERAGE(L42:L43) - (C16*H42/0.5)</f>
        <v>6098.81</v>
      </c>
      <c r="L17">
        <v>0.33300000000000002</v>
      </c>
      <c r="M17" s="3">
        <f t="shared" si="0"/>
        <v>8.3931972422167185</v>
      </c>
      <c r="N17" s="3">
        <f t="shared" si="1"/>
        <v>16.70863850925096</v>
      </c>
      <c r="O17" s="3">
        <f t="shared" si="2"/>
        <v>8.3154412670342417</v>
      </c>
      <c r="P17" s="3">
        <f t="shared" si="3"/>
        <v>0.83109773929963915</v>
      </c>
    </row>
    <row r="18" spans="1:62" x14ac:dyDescent="0.35">
      <c r="E18">
        <f>9*G45/1000</f>
        <v>4.2030000000000001E-3</v>
      </c>
      <c r="F18" s="2">
        <f>AVERAGE(I45:I46) - (A16*G45/0.5)</f>
        <v>9256.7649999999994</v>
      </c>
      <c r="G18">
        <f>18*H45/1000</f>
        <v>8.4060000000000003E-3</v>
      </c>
      <c r="H18" s="2">
        <f>AVERAGE(J45:J46) - (B16*H45/0.5)</f>
        <v>18041.317999999999</v>
      </c>
      <c r="I18">
        <f>0.9*H45/1000</f>
        <v>4.2030000000000002E-4</v>
      </c>
      <c r="J18" s="2">
        <f>AVERAGE(L45:L46) - (B16*H45/0.5)</f>
        <v>9215.3179999999993</v>
      </c>
      <c r="L18">
        <v>0.46700000000000003</v>
      </c>
      <c r="M18" s="3">
        <f t="shared" si="0"/>
        <v>9.0671505740970151</v>
      </c>
      <c r="N18" s="3">
        <f t="shared" si="1"/>
        <v>18.122770444886161</v>
      </c>
      <c r="O18" s="3">
        <f t="shared" si="2"/>
        <v>9.0556198707891458</v>
      </c>
      <c r="P18" s="3">
        <f t="shared" si="3"/>
        <v>0.8869223518385998</v>
      </c>
    </row>
    <row r="19" spans="1:62" x14ac:dyDescent="0.35">
      <c r="E19">
        <f>9*G48/1000</f>
        <v>5.3999999999999994E-3</v>
      </c>
      <c r="F19" s="2">
        <f>AVERAGE(I48:I49) - (A16*G48/0.5)</f>
        <v>11957.5</v>
      </c>
      <c r="G19">
        <f>18*H48/1000</f>
        <v>1.0799999999999999E-2</v>
      </c>
      <c r="H19" s="2">
        <f>AVERAGE(J48:J49) - (B16*H48/0.5)</f>
        <v>23211.9</v>
      </c>
      <c r="I19">
        <f>0.9*H48/1000</f>
        <v>5.4000000000000001E-4</v>
      </c>
      <c r="J19" s="2">
        <f>AVERAGE(L48:L49) - (C16*H48/0.5)</f>
        <v>12367.5</v>
      </c>
      <c r="L19">
        <v>0.6</v>
      </c>
      <c r="M19" s="3">
        <f t="shared" si="0"/>
        <v>9.0963254789949346</v>
      </c>
      <c r="N19" s="3">
        <f t="shared" si="1"/>
        <v>18.129692943990381</v>
      </c>
      <c r="O19" s="3">
        <f t="shared" si="2"/>
        <v>9.0333674649954467</v>
      </c>
      <c r="P19" s="3">
        <f t="shared" si="3"/>
        <v>0.92200523923227717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4.5300111610122924E-7</v>
      </c>
      <c r="G21" s="5"/>
      <c r="H21" s="5">
        <f>SLOPE(G13:G19,H13:H19)</f>
        <v>4.6696522144555297E-7</v>
      </c>
      <c r="I21" s="5"/>
      <c r="J21" s="5">
        <f>SLOPE(I13:I19,J13:J19)</f>
        <v>4.4099739555247816E-8</v>
      </c>
    </row>
    <row r="22" spans="1:62" x14ac:dyDescent="0.35">
      <c r="D22" t="s">
        <v>34</v>
      </c>
      <c r="F22" s="5">
        <f>INTERCEPT(E13:E19,F13:F19)</f>
        <v>4.1034441616510844E-5</v>
      </c>
      <c r="G22" s="5"/>
      <c r="H22" s="5">
        <f>INTERCEPT(G13:G19,H13:H19)</f>
        <v>3.8665742722196472E-5</v>
      </c>
      <c r="I22" s="5"/>
      <c r="J22" s="5">
        <f>INTERCEPT(I13:I19,J13:J19)</f>
        <v>7.7996145898389117E-6</v>
      </c>
    </row>
    <row r="23" spans="1:62" x14ac:dyDescent="0.35">
      <c r="D23" t="s">
        <v>35</v>
      </c>
      <c r="F23" s="4">
        <f>RSQ(E13:E19,F13:F19)</f>
        <v>0.99770400185940034</v>
      </c>
      <c r="G23" s="4"/>
      <c r="H23" s="4">
        <f>RSQ(G13:G19,H13:H19)</f>
        <v>0.99686254504694849</v>
      </c>
      <c r="I23" s="4"/>
      <c r="J23" s="4">
        <f>RSQ(I13:I19,J13:J19)</f>
        <v>0.99605689914348872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3733</v>
      </c>
      <c r="J25">
        <v>12131</v>
      </c>
      <c r="L25">
        <v>6781</v>
      </c>
      <c r="M25">
        <v>5.4649999999999999</v>
      </c>
      <c r="N25">
        <v>17.593</v>
      </c>
      <c r="O25">
        <v>12.127000000000001</v>
      </c>
      <c r="Q25">
        <v>0.98899999999999999</v>
      </c>
      <c r="R25">
        <v>1</v>
      </c>
      <c r="S25">
        <v>0</v>
      </c>
      <c r="T25">
        <v>0</v>
      </c>
      <c r="V25">
        <v>0</v>
      </c>
      <c r="Y25" s="1">
        <v>45146</v>
      </c>
      <c r="Z25" s="6">
        <v>0.53788194444444437</v>
      </c>
      <c r="AB25">
        <v>1</v>
      </c>
      <c r="AD25" s="3">
        <f t="shared" ref="AD25:AD89" si="4">((I25*$F$21)+$F$22)*1000/G25</f>
        <v>5.7736253600746652</v>
      </c>
      <c r="AE25" s="3">
        <f t="shared" ref="AE25:AE89" si="5">((J25*$H$21)+$H$22)*1000/H25</f>
        <v>19.011402813594</v>
      </c>
      <c r="AF25" s="3">
        <f t="shared" ref="AF25:AF89" si="6">AE25-AD25</f>
        <v>13.237777453519335</v>
      </c>
      <c r="AG25" s="3">
        <f t="shared" ref="AG25:AG89" si="7">((L25*$J$21)+$J$22)*1000/H25</f>
        <v>1.0227998283799145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5578</v>
      </c>
      <c r="J26">
        <v>12234</v>
      </c>
      <c r="L26">
        <v>6351</v>
      </c>
      <c r="M26">
        <v>7.8239999999999998</v>
      </c>
      <c r="N26">
        <v>17.739000000000001</v>
      </c>
      <c r="O26">
        <v>9.9149999999999991</v>
      </c>
      <c r="Q26">
        <v>0.91400000000000003</v>
      </c>
      <c r="R26">
        <v>1</v>
      </c>
      <c r="S26">
        <v>0</v>
      </c>
      <c r="T26">
        <v>0</v>
      </c>
      <c r="V26">
        <v>0</v>
      </c>
      <c r="Y26" s="1">
        <v>45146</v>
      </c>
      <c r="Z26" s="6">
        <v>0.54513888888888895</v>
      </c>
      <c r="AB26">
        <v>1</v>
      </c>
      <c r="AD26" s="3">
        <f t="shared" si="4"/>
        <v>8.5595822240972268</v>
      </c>
      <c r="AE26" s="3">
        <f t="shared" si="5"/>
        <v>19.171727539623639</v>
      </c>
      <c r="AF26" s="3">
        <f t="shared" si="6"/>
        <v>10.612145315526412</v>
      </c>
      <c r="AG26" s="3">
        <f t="shared" si="7"/>
        <v>0.95959020168405929</v>
      </c>
      <c r="AH26" s="3"/>
      <c r="AK26">
        <f>ABS(100*(AD26-AD27)/(AVERAGE(AD26:AD27)))</f>
        <v>3.9089636723961374</v>
      </c>
      <c r="AQ26">
        <f>ABS(100*(AE26-AE27)/(AVERAGE(AE26:AE27)))</f>
        <v>8.934879374047705E-2</v>
      </c>
      <c r="AW26">
        <f>ABS(100*(AF26-AF27)/(AVERAGE(AF26:AF27)))</f>
        <v>3.4351047988576831</v>
      </c>
      <c r="BC26">
        <f>ABS(100*(AG26-AG27)/(AVERAGE(AG26:AG27)))</f>
        <v>5.2669949370793736</v>
      </c>
      <c r="BG26" s="3">
        <f>AVERAGE(AD26:AD27)</f>
        <v>8.7302126444953565</v>
      </c>
      <c r="BH26" s="3">
        <f>AVERAGE(AE26:AE27)</f>
        <v>19.163166510563805</v>
      </c>
      <c r="BI26" s="3">
        <f>AVERAGE(AF26:AF27)</f>
        <v>10.432953866068448</v>
      </c>
      <c r="BJ26" s="3">
        <f>AVERAGE(AG26:AG27)</f>
        <v>0.9349678470990459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5804</v>
      </c>
      <c r="J27">
        <v>12223</v>
      </c>
      <c r="L27">
        <v>6016</v>
      </c>
      <c r="M27">
        <v>8.1129999999999995</v>
      </c>
      <c r="N27">
        <v>17.722999999999999</v>
      </c>
      <c r="O27">
        <v>9.61</v>
      </c>
      <c r="Q27">
        <v>0.85499999999999998</v>
      </c>
      <c r="R27">
        <v>1</v>
      </c>
      <c r="S27">
        <v>0</v>
      </c>
      <c r="T27">
        <v>0</v>
      </c>
      <c r="V27">
        <v>0</v>
      </c>
      <c r="Y27" s="1">
        <v>45146</v>
      </c>
      <c r="Z27" s="6">
        <v>0.55260416666666667</v>
      </c>
      <c r="AB27">
        <v>1</v>
      </c>
      <c r="AD27" s="3">
        <f t="shared" si="4"/>
        <v>8.9008430648934844</v>
      </c>
      <c r="AE27" s="3">
        <f t="shared" si="5"/>
        <v>19.154605481503971</v>
      </c>
      <c r="AF27" s="3">
        <f t="shared" si="6"/>
        <v>10.253762416610487</v>
      </c>
      <c r="AG27" s="3">
        <f t="shared" si="7"/>
        <v>0.91034549251403252</v>
      </c>
      <c r="AH27" s="3"/>
    </row>
    <row r="28" spans="1:62" x14ac:dyDescent="0.35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2656</v>
      </c>
      <c r="J28">
        <v>1286</v>
      </c>
      <c r="L28">
        <v>734</v>
      </c>
      <c r="M28">
        <v>2.452</v>
      </c>
      <c r="N28">
        <v>1.3680000000000001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45146</v>
      </c>
      <c r="Z28" s="6">
        <v>0.56457175925925929</v>
      </c>
      <c r="AB28">
        <v>1</v>
      </c>
      <c r="AD28" s="3">
        <f t="shared" si="4"/>
        <v>2.4884108119627513</v>
      </c>
      <c r="AE28" s="3">
        <f t="shared" si="5"/>
        <v>1.2783660350023551</v>
      </c>
      <c r="AF28" s="3">
        <f t="shared" si="6"/>
        <v>-1.2100447769603961</v>
      </c>
      <c r="AG28" s="3">
        <f t="shared" si="7"/>
        <v>8.033764684678163E-2</v>
      </c>
      <c r="AH28" s="3"/>
    </row>
    <row r="29" spans="1:62" x14ac:dyDescent="0.35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697</v>
      </c>
      <c r="J29">
        <v>1138</v>
      </c>
      <c r="L29">
        <v>462</v>
      </c>
      <c r="M29">
        <v>0.95</v>
      </c>
      <c r="N29">
        <v>1.242</v>
      </c>
      <c r="O29">
        <v>0.29199999999999998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45146</v>
      </c>
      <c r="Z29" s="6">
        <v>0.5706944444444445</v>
      </c>
      <c r="AB29">
        <v>1</v>
      </c>
      <c r="AD29" s="3">
        <f t="shared" si="4"/>
        <v>0.71355243907813526</v>
      </c>
      <c r="AE29" s="3">
        <f t="shared" si="5"/>
        <v>1.1401443294544715</v>
      </c>
      <c r="AF29" s="3">
        <f t="shared" si="6"/>
        <v>0.42659189037633627</v>
      </c>
      <c r="AG29" s="3">
        <f t="shared" si="7"/>
        <v>5.6347388528726804E-2</v>
      </c>
      <c r="AH29" s="3"/>
      <c r="AK29">
        <f>ABS(100*(AD29-AD30)/(AVERAGE(AD29:AD30)))</f>
        <v>18.293100373854603</v>
      </c>
      <c r="AQ29">
        <f>ABS(100*(AE29-AE30)/(AVERAGE(AE29:AE30)))</f>
        <v>0.16396101083723449</v>
      </c>
      <c r="AW29">
        <f>ABS(100*(AF29-AF30)/(AVERAGE(AF29:AF30)))</f>
        <v>24.250373414222754</v>
      </c>
      <c r="BC29">
        <f>ABS(100*(AG29-AG30)/(AVERAGE(AG29:AG30)))</f>
        <v>44.839349805715337</v>
      </c>
      <c r="BG29" s="3">
        <f>AVERAGE(AD29:AD30)</f>
        <v>0.65375629175277306</v>
      </c>
      <c r="BH29" s="3">
        <f>AVERAGE(AE29:AE30)</f>
        <v>1.1392103990115805</v>
      </c>
      <c r="BI29" s="3">
        <f>AVERAGE(AF29:AF30)</f>
        <v>0.48545410725880739</v>
      </c>
      <c r="BJ29" s="3">
        <f>AVERAGE(AG29:AG30)</f>
        <v>4.6028049472798815E-2</v>
      </c>
    </row>
    <row r="30" spans="1:62" x14ac:dyDescent="0.35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565</v>
      </c>
      <c r="J30">
        <v>1136</v>
      </c>
      <c r="L30">
        <v>228</v>
      </c>
      <c r="M30">
        <v>0.84799999999999998</v>
      </c>
      <c r="N30">
        <v>1.2410000000000001</v>
      </c>
      <c r="O30">
        <v>0.39200000000000002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45146</v>
      </c>
      <c r="Z30" s="6">
        <v>0.57722222222222219</v>
      </c>
      <c r="AB30">
        <v>1</v>
      </c>
      <c r="AD30" s="3">
        <f t="shared" si="4"/>
        <v>0.59396014442741074</v>
      </c>
      <c r="AE30" s="3">
        <f t="shared" si="5"/>
        <v>1.1382764685686892</v>
      </c>
      <c r="AF30" s="3">
        <f t="shared" si="6"/>
        <v>0.54431632414127851</v>
      </c>
      <c r="AG30" s="3">
        <f t="shared" si="7"/>
        <v>3.5708710416870827E-2</v>
      </c>
      <c r="AH30" s="3"/>
    </row>
    <row r="31" spans="1:62" x14ac:dyDescent="0.35">
      <c r="A31">
        <v>7</v>
      </c>
      <c r="B31">
        <v>3</v>
      </c>
      <c r="D31" t="s">
        <v>85</v>
      </c>
      <c r="Y31" s="1">
        <v>45146</v>
      </c>
      <c r="Z31" s="6">
        <v>0.5811574074074074</v>
      </c>
      <c r="AB31">
        <v>1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92</v>
      </c>
      <c r="J32">
        <v>372</v>
      </c>
      <c r="L32">
        <v>452</v>
      </c>
      <c r="M32">
        <v>0.48599999999999999</v>
      </c>
      <c r="N32">
        <v>0.59299999999999997</v>
      </c>
      <c r="O32">
        <v>0.108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45146</v>
      </c>
      <c r="Z32" s="6">
        <v>0.59229166666666666</v>
      </c>
      <c r="AB32">
        <v>1</v>
      </c>
      <c r="AD32" s="3">
        <f t="shared" si="4"/>
        <v>0.16542108859564786</v>
      </c>
      <c r="AE32" s="3">
        <f t="shared" si="5"/>
        <v>0.42475361019988439</v>
      </c>
      <c r="AF32" s="3">
        <f t="shared" si="6"/>
        <v>0.25933252160423653</v>
      </c>
      <c r="AG32" s="3">
        <f t="shared" si="7"/>
        <v>5.5465393737621847E-2</v>
      </c>
      <c r="AH32" s="3"/>
    </row>
    <row r="33" spans="1:62" x14ac:dyDescent="0.35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90</v>
      </c>
      <c r="J33">
        <v>344</v>
      </c>
      <c r="L33">
        <v>265</v>
      </c>
      <c r="M33">
        <v>0.48399999999999999</v>
      </c>
      <c r="N33">
        <v>0.56999999999999995</v>
      </c>
      <c r="O33">
        <v>8.5999999999999993E-2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45146</v>
      </c>
      <c r="Z33" s="6">
        <v>0.5980092592592593</v>
      </c>
      <c r="AB33">
        <v>1</v>
      </c>
      <c r="AD33" s="3">
        <f t="shared" si="4"/>
        <v>0.16360908413124292</v>
      </c>
      <c r="AE33" s="3">
        <f t="shared" si="5"/>
        <v>0.39860355779893336</v>
      </c>
      <c r="AF33" s="3">
        <f t="shared" si="6"/>
        <v>0.23499447366769044</v>
      </c>
      <c r="AG33" s="3">
        <f t="shared" si="7"/>
        <v>3.8972091143959164E-2</v>
      </c>
      <c r="AH33" s="3"/>
      <c r="AK33">
        <f>ABS(100*(AD33-AD34)/(AVERAGE(AD33:AD34)))</f>
        <v>12.9477638990665</v>
      </c>
      <c r="AQ33">
        <f>ABS(100*(AE33-AE34)/(AVERAGE(AE33:AE34)))</f>
        <v>10.349870230924918</v>
      </c>
      <c r="AW33">
        <f>ABS(100*(AF33-AF34)/(AVERAGE(AF33:AF34)))</f>
        <v>30.322489681214805</v>
      </c>
      <c r="BC33">
        <f>ABS(100*(AG33-AG34)/(AVERAGE(AG33:AG34)))</f>
        <v>25.519119280114609</v>
      </c>
      <c r="BG33" s="3">
        <f>AVERAGE(AD33:AD34)</f>
        <v>0.17493411203377368</v>
      </c>
      <c r="BH33" s="3">
        <f>AVERAGE(AE33:AE34)</f>
        <v>0.37899101849822014</v>
      </c>
      <c r="BI33" s="3">
        <f>AVERAGE(AF33:AF34)</f>
        <v>0.20405690646444646</v>
      </c>
      <c r="BJ33" s="3">
        <f>AVERAGE(AG33:AG34)</f>
        <v>3.4562117188434383E-2</v>
      </c>
    </row>
    <row r="34" spans="1:62" x14ac:dyDescent="0.35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115</v>
      </c>
      <c r="J34">
        <v>302</v>
      </c>
      <c r="L34">
        <v>165</v>
      </c>
      <c r="M34">
        <v>0.503</v>
      </c>
      <c r="N34">
        <v>0.53500000000000003</v>
      </c>
      <c r="O34">
        <v>3.1E-2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45146</v>
      </c>
      <c r="Z34" s="6">
        <v>0.6040740740740741</v>
      </c>
      <c r="AB34">
        <v>1</v>
      </c>
      <c r="AD34" s="3">
        <f t="shared" si="4"/>
        <v>0.18625913993630441</v>
      </c>
      <c r="AE34" s="3">
        <f t="shared" si="5"/>
        <v>0.35937847919750693</v>
      </c>
      <c r="AF34" s="3">
        <f t="shared" si="6"/>
        <v>0.17311933926120252</v>
      </c>
      <c r="AG34" s="3">
        <f t="shared" si="7"/>
        <v>3.0152143232909601E-2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643</v>
      </c>
      <c r="J35">
        <v>2397</v>
      </c>
      <c r="L35">
        <v>1369</v>
      </c>
      <c r="M35">
        <v>2.27</v>
      </c>
      <c r="N35">
        <v>5.7729999999999997</v>
      </c>
      <c r="O35">
        <v>3.5030000000000001</v>
      </c>
      <c r="Q35">
        <v>6.8000000000000005E-2</v>
      </c>
      <c r="R35">
        <v>1</v>
      </c>
      <c r="S35">
        <v>0</v>
      </c>
      <c r="T35">
        <v>0</v>
      </c>
      <c r="V35">
        <v>0</v>
      </c>
      <c r="Y35" s="1">
        <v>45146</v>
      </c>
      <c r="Z35" s="6">
        <v>0.61540509259259257</v>
      </c>
      <c r="AB35">
        <v>1</v>
      </c>
      <c r="AD35" s="3">
        <f>((I35*$F$21)+$F$22)*1000/G35</f>
        <v>1.661570796348006</v>
      </c>
      <c r="AE35" s="3">
        <f t="shared" si="5"/>
        <v>5.7899068926359352</v>
      </c>
      <c r="AF35" s="3">
        <f t="shared" si="6"/>
        <v>4.1283360962879296</v>
      </c>
      <c r="AG35" s="3">
        <f t="shared" si="7"/>
        <v>0.34086079020486582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1211</v>
      </c>
      <c r="J36">
        <v>2545</v>
      </c>
      <c r="L36">
        <v>1327</v>
      </c>
      <c r="M36">
        <v>3.3610000000000002</v>
      </c>
      <c r="N36">
        <v>6.0869999999999997</v>
      </c>
      <c r="O36">
        <v>2.7269999999999999</v>
      </c>
      <c r="Q36">
        <v>5.7000000000000002E-2</v>
      </c>
      <c r="R36">
        <v>1</v>
      </c>
      <c r="S36">
        <v>0</v>
      </c>
      <c r="T36">
        <v>0</v>
      </c>
      <c r="V36">
        <v>0</v>
      </c>
      <c r="Y36" s="1">
        <v>45146</v>
      </c>
      <c r="Z36" s="6">
        <v>0.62162037037037032</v>
      </c>
      <c r="AB36">
        <v>1</v>
      </c>
      <c r="AD36" s="3">
        <f t="shared" si="4"/>
        <v>2.948093966075497</v>
      </c>
      <c r="AE36" s="3">
        <f t="shared" si="5"/>
        <v>6.1354611565056434</v>
      </c>
      <c r="AF36" s="3">
        <f t="shared" si="6"/>
        <v>3.1873671904301464</v>
      </c>
      <c r="AG36" s="3">
        <f t="shared" si="7"/>
        <v>0.33159984489826383</v>
      </c>
      <c r="AH36" s="3"/>
      <c r="AJ36">
        <f>ABS(100*((AVERAGE(AD37))-3)/3)</f>
        <v>5.593316912819783</v>
      </c>
      <c r="AK36">
        <f>ABS(100*(AD36-AD37)/(AVERAGE(AD36:AD37)))</f>
        <v>7.184740619257294</v>
      </c>
      <c r="AP36">
        <f>ABS(100*((AVERAGE(AE36:AE37))-6)/6)</f>
        <v>3.0165044266097527</v>
      </c>
      <c r="AQ36">
        <f>ABS(100*(AE36-AE37)/(AVERAGE(AE36:AE37)))</f>
        <v>1.4731978901295786</v>
      </c>
      <c r="AV36">
        <f>ABS(100*((AVERAGE(AF37))-3)/3)</f>
        <v>1.9573289100977813</v>
      </c>
      <c r="AW36">
        <f>ABS(100*(AF36-AF37)/(AVERAGE(AF36:AF37)))</f>
        <v>4.1192933091747044</v>
      </c>
      <c r="BB36">
        <f>ABS(100*((AVERAGE(AG36:AG37))-0.3)/0.3)</f>
        <v>6.307056592043355</v>
      </c>
      <c r="BC36">
        <f>ABS(100*(AG36-AG37)/(AVERAGE(AG36:AG37)))</f>
        <v>7.9509774349778661</v>
      </c>
      <c r="BG36" s="3">
        <f>AVERAGE(AD36:AD37)</f>
        <v>3.0579467367300452</v>
      </c>
      <c r="BH36" s="3">
        <f>AVERAGE(AE36:AE37)</f>
        <v>6.1809902655965852</v>
      </c>
      <c r="BI36" s="3">
        <f>AVERAGE(AF36:AF37)</f>
        <v>3.1230435288665399</v>
      </c>
      <c r="BJ36" s="3">
        <f>AVERAGE(AG36:AG37)</f>
        <v>0.31892116977613005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1308</v>
      </c>
      <c r="J37">
        <v>2584</v>
      </c>
      <c r="L37">
        <v>1212</v>
      </c>
      <c r="M37">
        <v>3.5459999999999998</v>
      </c>
      <c r="N37">
        <v>6.1689999999999996</v>
      </c>
      <c r="O37">
        <v>2.6230000000000002</v>
      </c>
      <c r="Q37">
        <v>2.7E-2</v>
      </c>
      <c r="R37">
        <v>1</v>
      </c>
      <c r="S37">
        <v>0</v>
      </c>
      <c r="T37">
        <v>0</v>
      </c>
      <c r="V37">
        <v>0</v>
      </c>
      <c r="Y37" s="1">
        <v>45146</v>
      </c>
      <c r="Z37" s="6">
        <v>0.62839120370370372</v>
      </c>
      <c r="AB37">
        <v>1</v>
      </c>
      <c r="AD37" s="3">
        <f t="shared" si="4"/>
        <v>3.1677995073845935</v>
      </c>
      <c r="AE37" s="3">
        <f t="shared" si="5"/>
        <v>6.2265193746875269</v>
      </c>
      <c r="AF37" s="3">
        <f t="shared" si="6"/>
        <v>3.0587198673029334</v>
      </c>
      <c r="AG37" s="3">
        <f t="shared" si="7"/>
        <v>0.30624249465399628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4059</v>
      </c>
      <c r="J38">
        <v>8564</v>
      </c>
      <c r="L38">
        <v>4475</v>
      </c>
      <c r="M38">
        <v>2.9409999999999998</v>
      </c>
      <c r="N38">
        <v>6.2779999999999996</v>
      </c>
      <c r="O38">
        <v>3.3370000000000002</v>
      </c>
      <c r="Q38">
        <v>0.29299999999999998</v>
      </c>
      <c r="R38">
        <v>1</v>
      </c>
      <c r="S38">
        <v>0</v>
      </c>
      <c r="T38">
        <v>0</v>
      </c>
      <c r="V38">
        <v>0</v>
      </c>
      <c r="Y38" s="1">
        <v>45146</v>
      </c>
      <c r="Z38" s="6">
        <v>0.6416087962962963</v>
      </c>
      <c r="AB38">
        <v>1</v>
      </c>
      <c r="AD38" s="3">
        <f t="shared" si="4"/>
        <v>3.1329432864523339</v>
      </c>
      <c r="AE38" s="3">
        <f t="shared" si="5"/>
        <v>6.7295931653031866</v>
      </c>
      <c r="AF38" s="3">
        <f t="shared" si="6"/>
        <v>3.5966498788508527</v>
      </c>
      <c r="AG38" s="3">
        <f t="shared" si="7"/>
        <v>0.34190991516595487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4082</v>
      </c>
      <c r="J39">
        <v>8660</v>
      </c>
      <c r="L39">
        <v>4343</v>
      </c>
      <c r="M39">
        <v>2.9550000000000001</v>
      </c>
      <c r="N39">
        <v>6.3460000000000001</v>
      </c>
      <c r="O39">
        <v>3.391</v>
      </c>
      <c r="Q39">
        <v>0.28199999999999997</v>
      </c>
      <c r="R39">
        <v>1</v>
      </c>
      <c r="S39">
        <v>0</v>
      </c>
      <c r="T39">
        <v>0</v>
      </c>
      <c r="V39">
        <v>0</v>
      </c>
      <c r="Y39" s="1">
        <v>45146</v>
      </c>
      <c r="Z39" s="6">
        <v>0.64844907407407404</v>
      </c>
      <c r="AB39">
        <v>1</v>
      </c>
      <c r="AD39" s="3">
        <f t="shared" si="4"/>
        <v>3.1503083292362142</v>
      </c>
      <c r="AE39" s="3">
        <f t="shared" si="5"/>
        <v>6.804307600734476</v>
      </c>
      <c r="AF39" s="3">
        <f t="shared" si="6"/>
        <v>3.6539992714982619</v>
      </c>
      <c r="AG39" s="3">
        <f t="shared" si="7"/>
        <v>0.33220797246380029</v>
      </c>
      <c r="AH39" s="3"/>
      <c r="AJ39">
        <f>ABS(100*((AVERAGE(AD39:AD40))-3)/3)</f>
        <v>6.2560307104855122</v>
      </c>
      <c r="AK39">
        <f>ABS(100*(AD39-AD40)/(AVERAGE(AD39:AD40)))</f>
        <v>2.3448138631729405</v>
      </c>
      <c r="AP39">
        <f>ABS(100*((AVERAGE(AE39:AE40))-6)/6)</f>
        <v>12.814934524025348</v>
      </c>
      <c r="AQ39">
        <f>ABS(100*(AE39-AE40)/(AVERAGE(AE39:AE40)))</f>
        <v>1.0463014624307367</v>
      </c>
      <c r="AV39">
        <f>ABS(100*((AVERAGE(AF39:AF40))-3)/3)</f>
        <v>19.373838337565186</v>
      </c>
      <c r="AW39">
        <f>ABS(100*(AF39-AF40)/(AVERAGE(AF39:AF40)))</f>
        <v>4.0647723367709894</v>
      </c>
      <c r="BB39">
        <f>ABS(100*((AVERAGE(AG39:AG40))-0.3)/0.3)</f>
        <v>10.797240459537949</v>
      </c>
      <c r="BC39">
        <f>ABS(100*(AG39-AG40)/(AVERAGE(AG39:AG40)))</f>
        <v>0.11056166745154339</v>
      </c>
      <c r="BG39" s="3">
        <f>AVERAGE(AD39:AD40)</f>
        <v>3.1876809213145654</v>
      </c>
      <c r="BH39" s="3">
        <f>AVERAGE(AE39:AE40)</f>
        <v>6.7688960714415209</v>
      </c>
      <c r="BI39" s="3">
        <f>AVERAGE(AF39:AF40)</f>
        <v>3.5812151501269556</v>
      </c>
      <c r="BJ39" s="3">
        <f>AVERAGE(AG39:AG40)</f>
        <v>0.33239172137861384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4181</v>
      </c>
      <c r="J40">
        <v>8569</v>
      </c>
      <c r="L40">
        <v>4348</v>
      </c>
      <c r="M40">
        <v>3.0190000000000001</v>
      </c>
      <c r="N40">
        <v>6.282</v>
      </c>
      <c r="O40">
        <v>3.2629999999999999</v>
      </c>
      <c r="Q40">
        <v>0.28199999999999997</v>
      </c>
      <c r="R40">
        <v>1</v>
      </c>
      <c r="S40">
        <v>0</v>
      </c>
      <c r="T40">
        <v>0</v>
      </c>
      <c r="V40">
        <v>0</v>
      </c>
      <c r="Y40" s="1">
        <v>45146</v>
      </c>
      <c r="Z40" s="6">
        <v>0.65615740740740736</v>
      </c>
      <c r="AB40">
        <v>1</v>
      </c>
      <c r="AD40" s="3">
        <f t="shared" si="4"/>
        <v>3.225053513392917</v>
      </c>
      <c r="AE40" s="3">
        <f t="shared" si="5"/>
        <v>6.7334845421485667</v>
      </c>
      <c r="AF40" s="3">
        <f t="shared" si="6"/>
        <v>3.5084310287556497</v>
      </c>
      <c r="AG40" s="3">
        <f t="shared" si="7"/>
        <v>0.33257547029342738</v>
      </c>
      <c r="AH40" s="3"/>
    </row>
    <row r="41" spans="1:62" x14ac:dyDescent="0.35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4967</v>
      </c>
      <c r="J41">
        <v>11677</v>
      </c>
      <c r="L41">
        <v>6053</v>
      </c>
      <c r="M41">
        <v>6.3449999999999998</v>
      </c>
      <c r="N41">
        <v>15.272</v>
      </c>
      <c r="O41">
        <v>8.9269999999999996</v>
      </c>
      <c r="Q41">
        <v>0.77600000000000002</v>
      </c>
      <c r="R41">
        <v>1</v>
      </c>
      <c r="S41">
        <v>0</v>
      </c>
      <c r="T41">
        <v>0</v>
      </c>
      <c r="V41">
        <v>0</v>
      </c>
      <c r="Y41" s="1">
        <v>45146</v>
      </c>
      <c r="Z41" s="6">
        <v>0.67718750000000005</v>
      </c>
      <c r="AB41">
        <v>1</v>
      </c>
      <c r="AD41" s="3">
        <f t="shared" si="4"/>
        <v>6.880153108982932</v>
      </c>
      <c r="AE41" s="3">
        <f t="shared" si="5"/>
        <v>16.490746647273028</v>
      </c>
      <c r="AF41" s="3">
        <f t="shared" si="6"/>
        <v>9.6105935382900967</v>
      </c>
      <c r="AG41" s="3">
        <f t="shared" si="7"/>
        <v>0.82503104539866057</v>
      </c>
      <c r="AH41" s="3"/>
    </row>
    <row r="42" spans="1:62" x14ac:dyDescent="0.35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6085</v>
      </c>
      <c r="J42">
        <v>11937</v>
      </c>
      <c r="L42">
        <v>6368</v>
      </c>
      <c r="M42">
        <v>7.633</v>
      </c>
      <c r="N42">
        <v>15.603</v>
      </c>
      <c r="O42">
        <v>7.97</v>
      </c>
      <c r="Q42">
        <v>0.82599999999999996</v>
      </c>
      <c r="R42">
        <v>1</v>
      </c>
      <c r="S42">
        <v>0</v>
      </c>
      <c r="T42">
        <v>0</v>
      </c>
      <c r="V42">
        <v>0</v>
      </c>
      <c r="Y42" s="1">
        <v>45146</v>
      </c>
      <c r="Z42" s="6">
        <v>0.68415509259259266</v>
      </c>
      <c r="AB42">
        <v>1</v>
      </c>
      <c r="AD42" s="3">
        <f t="shared" si="4"/>
        <v>8.4010397390164879</v>
      </c>
      <c r="AE42" s="3">
        <f t="shared" si="5"/>
        <v>16.855344117470757</v>
      </c>
      <c r="AF42" s="3">
        <f t="shared" si="6"/>
        <v>8.4543043784542693</v>
      </c>
      <c r="AG42" s="3">
        <f t="shared" si="7"/>
        <v>0.86674701524821929</v>
      </c>
      <c r="AH42" s="3"/>
      <c r="AJ42">
        <f>ABS(100*((AVERAGE(AD42:AD43))-9)/9)</f>
        <v>5.7104169886947886</v>
      </c>
      <c r="AK42">
        <f>ABS(100*(AD42-AD43)/(AVERAGE(AD42:AD43)))</f>
        <v>2.0038205537930209</v>
      </c>
      <c r="AP42">
        <f>ABS(100*((AVERAGE(AE42:AE43))-18)/18)</f>
        <v>5.4983442094178354</v>
      </c>
      <c r="AQ42">
        <f>ABS(100*(AE42-AE43)/(AVERAGE(AE42:AE43)))</f>
        <v>1.8218837136029258</v>
      </c>
      <c r="AV42">
        <f>ABS(100*((AVERAGE(AF42:AF43))-9)/9)</f>
        <v>5.2862714301408822</v>
      </c>
      <c r="AW42">
        <f>ABS(100*(AF42-AF43)/(AVERAGE(AF42:AF43)))</f>
        <v>1.6407616201646391</v>
      </c>
      <c r="BB42">
        <f>ABS(100*((AVERAGE(AG42:AG43))-0.9)/0.9)</f>
        <v>5.5488191879560347</v>
      </c>
      <c r="BC42">
        <f>ABS(100*(AG42-AG43)/(AVERAGE(AG42:AG43)))</f>
        <v>3.9259289052496906</v>
      </c>
      <c r="BG42" s="3">
        <f>AVERAGE(AD42:AD43)</f>
        <v>8.486062471017469</v>
      </c>
      <c r="BH42" s="3">
        <f>AVERAGE(AE42:AE43)</f>
        <v>17.01029804230479</v>
      </c>
      <c r="BI42" s="3">
        <f>AVERAGE(AF42:AF43)</f>
        <v>8.5242355712873206</v>
      </c>
      <c r="BJ42" s="3">
        <f>AVERAGE(AG42:AG43)</f>
        <v>0.85006062730839571</v>
      </c>
    </row>
    <row r="43" spans="1:62" x14ac:dyDescent="0.35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6210</v>
      </c>
      <c r="J43">
        <v>12158</v>
      </c>
      <c r="L43">
        <v>6116</v>
      </c>
      <c r="M43">
        <v>7.7759999999999998</v>
      </c>
      <c r="N43">
        <v>15.882999999999999</v>
      </c>
      <c r="O43">
        <v>8.1069999999999993</v>
      </c>
      <c r="Q43">
        <v>0.78600000000000003</v>
      </c>
      <c r="R43">
        <v>1</v>
      </c>
      <c r="S43">
        <v>0</v>
      </c>
      <c r="T43">
        <v>0</v>
      </c>
      <c r="V43">
        <v>0</v>
      </c>
      <c r="Y43" s="1">
        <v>45146</v>
      </c>
      <c r="Z43" s="6">
        <v>0.69150462962962955</v>
      </c>
      <c r="AB43">
        <v>1</v>
      </c>
      <c r="AD43" s="3">
        <f t="shared" si="4"/>
        <v>8.5710852030184519</v>
      </c>
      <c r="AE43" s="3">
        <f t="shared" si="5"/>
        <v>17.165251967138826</v>
      </c>
      <c r="AF43" s="3">
        <f t="shared" si="6"/>
        <v>8.5941667641203736</v>
      </c>
      <c r="AG43" s="3">
        <f t="shared" si="7"/>
        <v>0.83337423936857213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9115</v>
      </c>
      <c r="J44">
        <v>18255</v>
      </c>
      <c r="L44">
        <v>9500</v>
      </c>
      <c r="M44">
        <v>7.931</v>
      </c>
      <c r="N44">
        <v>16.856000000000002</v>
      </c>
      <c r="O44">
        <v>8.9250000000000007</v>
      </c>
      <c r="Q44">
        <v>0.94</v>
      </c>
      <c r="R44">
        <v>1</v>
      </c>
      <c r="S44">
        <v>0</v>
      </c>
      <c r="T44">
        <v>0</v>
      </c>
      <c r="V44">
        <v>0</v>
      </c>
      <c r="Y44" s="1">
        <v>45146</v>
      </c>
      <c r="Z44" s="6">
        <v>0.70537037037037031</v>
      </c>
      <c r="AB44">
        <v>1</v>
      </c>
      <c r="AD44" s="3">
        <f t="shared" si="4"/>
        <v>8.9296351496342918</v>
      </c>
      <c r="AE44" s="3">
        <f t="shared" si="5"/>
        <v>18.336436531500567</v>
      </c>
      <c r="AF44" s="3">
        <f t="shared" si="6"/>
        <v>9.4068013818662752</v>
      </c>
      <c r="AG44" s="3">
        <f t="shared" si="7"/>
        <v>0.91380543975309025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9404</v>
      </c>
      <c r="J45">
        <v>18291</v>
      </c>
      <c r="L45">
        <v>9608</v>
      </c>
      <c r="M45">
        <v>8.1679999999999993</v>
      </c>
      <c r="N45">
        <v>16.888999999999999</v>
      </c>
      <c r="O45">
        <v>8.7210000000000001</v>
      </c>
      <c r="Q45">
        <v>0.95199999999999996</v>
      </c>
      <c r="R45">
        <v>1</v>
      </c>
      <c r="S45">
        <v>0</v>
      </c>
      <c r="T45">
        <v>0</v>
      </c>
      <c r="V45">
        <v>0</v>
      </c>
      <c r="Y45" s="1">
        <v>45146</v>
      </c>
      <c r="Z45" s="6">
        <v>0.71291666666666664</v>
      </c>
      <c r="AB45">
        <v>1</v>
      </c>
      <c r="AD45" s="3">
        <f t="shared" si="4"/>
        <v>9.2099720287633211</v>
      </c>
      <c r="AE45" s="3">
        <f t="shared" si="5"/>
        <v>18.372433850498513</v>
      </c>
      <c r="AF45" s="3">
        <f t="shared" si="6"/>
        <v>9.1624618217351923</v>
      </c>
      <c r="AG45" s="3">
        <f t="shared" si="7"/>
        <v>0.92400409472518186</v>
      </c>
      <c r="AH45" s="3"/>
      <c r="AJ45">
        <f>ABS(100*((AVERAGE(AD45:AD46))-9)/9)</f>
        <v>1.7779533655307489</v>
      </c>
      <c r="AK45">
        <f>ABS(100*(AD45-AD46)/(AVERAGE(AD45:AD46)))</f>
        <v>1.090745407879121</v>
      </c>
      <c r="AP45">
        <f>ABS(100*((AVERAGE(AE45:AE46))-18)/18)</f>
        <v>2.357944321888815</v>
      </c>
      <c r="AQ45">
        <f>ABS(100*(AE45-AE46)/(AVERAGE(AE45:AE46)))</f>
        <v>0.56442590086889544</v>
      </c>
      <c r="AV45">
        <f>ABS(100*((AVERAGE(AF45:AF46))-9)/9)</f>
        <v>2.9379352782468811</v>
      </c>
      <c r="AW45">
        <f>ABS(100*(AF45-AF46)/(AVERAGE(AF45:AF46)))</f>
        <v>2.2009454970543412</v>
      </c>
      <c r="BB45">
        <f>ABS(100*((AVERAGE(AG45:AG46))-0.9)/0.9)</f>
        <v>1.7123092879210864</v>
      </c>
      <c r="BC45">
        <f>ABS(100*(AG45-AG46)/(AVERAGE(AG45:AG46)))</f>
        <v>1.8774764920682374</v>
      </c>
      <c r="BG45" s="3">
        <f>AVERAGE(AD45:AD46)</f>
        <v>9.1600158028977674</v>
      </c>
      <c r="BH45" s="3">
        <f>AVERAGE(AE45:AE46)</f>
        <v>18.424429977939987</v>
      </c>
      <c r="BI45" s="3">
        <f>AVERAGE(AF45:AF46)</f>
        <v>9.2644141750422193</v>
      </c>
      <c r="BJ45" s="3">
        <f>AVERAGE(AG45:AG46)</f>
        <v>0.9154107835912898</v>
      </c>
    </row>
    <row r="46" spans="1:62" x14ac:dyDescent="0.35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9301</v>
      </c>
      <c r="J46">
        <v>18395</v>
      </c>
      <c r="L46">
        <v>9426</v>
      </c>
      <c r="M46">
        <v>8.0839999999999996</v>
      </c>
      <c r="N46">
        <v>16.984000000000002</v>
      </c>
      <c r="O46">
        <v>8.9</v>
      </c>
      <c r="Q46">
        <v>0.93100000000000005</v>
      </c>
      <c r="R46">
        <v>1</v>
      </c>
      <c r="S46">
        <v>0</v>
      </c>
      <c r="T46">
        <v>0</v>
      </c>
      <c r="V46">
        <v>0</v>
      </c>
      <c r="Y46" s="1">
        <v>45146</v>
      </c>
      <c r="Z46" s="6">
        <v>0.72090277777777778</v>
      </c>
      <c r="AB46">
        <v>1</v>
      </c>
      <c r="AD46" s="3">
        <f t="shared" si="4"/>
        <v>9.1100595770322119</v>
      </c>
      <c r="AE46" s="3">
        <f t="shared" si="5"/>
        <v>18.47642610538146</v>
      </c>
      <c r="AF46" s="3">
        <f t="shared" si="6"/>
        <v>9.3663665283492481</v>
      </c>
      <c r="AG46" s="3">
        <f t="shared" si="7"/>
        <v>0.90681747245739774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11991</v>
      </c>
      <c r="J47">
        <v>23607</v>
      </c>
      <c r="L47">
        <v>12692</v>
      </c>
      <c r="M47">
        <v>8.0109999999999992</v>
      </c>
      <c r="N47">
        <v>16.898</v>
      </c>
      <c r="O47">
        <v>8.8870000000000005</v>
      </c>
      <c r="Q47">
        <v>1.01</v>
      </c>
      <c r="R47">
        <v>1</v>
      </c>
      <c r="S47">
        <v>0</v>
      </c>
      <c r="T47">
        <v>0</v>
      </c>
      <c r="V47">
        <v>0</v>
      </c>
      <c r="Y47" s="1">
        <v>45146</v>
      </c>
      <c r="Z47" s="6">
        <v>0.73524305555555547</v>
      </c>
      <c r="AB47">
        <v>1</v>
      </c>
      <c r="AD47" s="3">
        <f t="shared" si="4"/>
        <v>9.1216180413105867</v>
      </c>
      <c r="AE47" s="3">
        <f t="shared" si="5"/>
        <v>18.437189542312279</v>
      </c>
      <c r="AF47" s="3">
        <f t="shared" si="6"/>
        <v>9.315571501001692</v>
      </c>
      <c r="AG47" s="3">
        <f t="shared" si="7"/>
        <v>0.94585584837507364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12128</v>
      </c>
      <c r="J48">
        <v>23606</v>
      </c>
      <c r="L48">
        <v>12809</v>
      </c>
      <c r="M48">
        <v>8.0990000000000002</v>
      </c>
      <c r="N48">
        <v>16.898</v>
      </c>
      <c r="O48">
        <v>8.798</v>
      </c>
      <c r="Q48">
        <v>1.02</v>
      </c>
      <c r="R48">
        <v>1</v>
      </c>
      <c r="S48">
        <v>0</v>
      </c>
      <c r="T48">
        <v>0</v>
      </c>
      <c r="V48">
        <v>0</v>
      </c>
      <c r="Y48" s="1">
        <v>45146</v>
      </c>
      <c r="Z48" s="6">
        <v>0.74307870370370377</v>
      </c>
      <c r="AB48">
        <v>1</v>
      </c>
      <c r="AD48" s="3">
        <f t="shared" si="4"/>
        <v>9.2250532961536997</v>
      </c>
      <c r="AE48" s="3">
        <f t="shared" si="5"/>
        <v>18.436411266943203</v>
      </c>
      <c r="AF48" s="3">
        <f t="shared" si="6"/>
        <v>9.2113579707895035</v>
      </c>
      <c r="AG48" s="3">
        <f t="shared" si="7"/>
        <v>0.95445529758834713</v>
      </c>
      <c r="AH48" s="3"/>
      <c r="AJ48">
        <f>ABS(100*((AVERAGE(AD48:AD49))-9)/9)</f>
        <v>2.1021189755076128</v>
      </c>
      <c r="AK48">
        <f>ABS(100*(AD48-AD49)/(AVERAGE(AD48:AD49)))</f>
        <v>0.78053855880018741</v>
      </c>
      <c r="AP48">
        <f>ABS(100*((AVERAGE(AE48:AE49))-18)/18)</f>
        <v>2.3964026502455957</v>
      </c>
      <c r="AQ48">
        <f>ABS(100*(AE48-AE49)/(AVERAGE(AE48:AE49)))</f>
        <v>5.4893311874932613E-2</v>
      </c>
      <c r="AV48">
        <f>ABS(100*((AVERAGE(AF48:AF49))-9)/9)</f>
        <v>2.6906863249835786</v>
      </c>
      <c r="AW48">
        <f>ABS(100*(AF48-AF49)/(AVERAGE(AF48:AF49)))</f>
        <v>0.66659292983838869</v>
      </c>
      <c r="BB48">
        <f>ABS(100*((AVERAGE(AG48:AG49))-0.9)/0.9)</f>
        <v>4.552014137892634</v>
      </c>
      <c r="BC48">
        <f>ABS(100*(AG48-AG49)/(AVERAGE(AG48:AG49)))</f>
        <v>2.8666582760583954</v>
      </c>
      <c r="BG48" s="3">
        <f>AVERAGE(AD48:AD49)</f>
        <v>9.1891907077956851</v>
      </c>
      <c r="BH48" s="3">
        <f>AVERAGE(AE48:AE49)</f>
        <v>18.431352477044207</v>
      </c>
      <c r="BI48" s="3">
        <f>AVERAGE(AF48:AF49)</f>
        <v>9.2421617692485221</v>
      </c>
      <c r="BJ48" s="3">
        <f>AVERAGE(AG48:AG49)</f>
        <v>0.94096812724103374</v>
      </c>
    </row>
    <row r="49" spans="1:62" x14ac:dyDescent="0.35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12033</v>
      </c>
      <c r="J49">
        <v>23593</v>
      </c>
      <c r="L49">
        <v>12442</v>
      </c>
      <c r="M49">
        <v>8.0389999999999997</v>
      </c>
      <c r="N49">
        <v>16.888999999999999</v>
      </c>
      <c r="O49">
        <v>8.85</v>
      </c>
      <c r="Q49">
        <v>0.98799999999999999</v>
      </c>
      <c r="R49">
        <v>1</v>
      </c>
      <c r="S49">
        <v>0</v>
      </c>
      <c r="T49">
        <v>0</v>
      </c>
      <c r="V49">
        <v>0</v>
      </c>
      <c r="Y49" s="1">
        <v>45146</v>
      </c>
      <c r="Z49" s="6">
        <v>0.75120370370370371</v>
      </c>
      <c r="AB49">
        <v>1</v>
      </c>
      <c r="AD49" s="3">
        <f t="shared" si="4"/>
        <v>9.1533281194376706</v>
      </c>
      <c r="AE49" s="3">
        <f t="shared" si="5"/>
        <v>18.426293687145211</v>
      </c>
      <c r="AF49" s="3">
        <f t="shared" si="6"/>
        <v>9.2729655677075407</v>
      </c>
      <c r="AG49" s="3">
        <f t="shared" si="7"/>
        <v>0.92748095689372034</v>
      </c>
      <c r="AH49" s="3"/>
    </row>
    <row r="50" spans="1:62" x14ac:dyDescent="0.35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5574</v>
      </c>
      <c r="J50">
        <v>12011</v>
      </c>
      <c r="L50">
        <v>7015</v>
      </c>
      <c r="M50">
        <v>7.819</v>
      </c>
      <c r="N50">
        <v>17.423999999999999</v>
      </c>
      <c r="O50">
        <v>9.6050000000000004</v>
      </c>
      <c r="Q50">
        <v>1.0289999999999999</v>
      </c>
      <c r="R50">
        <v>1</v>
      </c>
      <c r="S50">
        <v>0</v>
      </c>
      <c r="T50">
        <v>0</v>
      </c>
      <c r="V50">
        <v>0</v>
      </c>
      <c r="Y50" s="1">
        <v>45146</v>
      </c>
      <c r="Z50" s="6">
        <v>0.76453703703703713</v>
      </c>
      <c r="AB50">
        <v>1</v>
      </c>
      <c r="AD50" s="3">
        <f t="shared" si="4"/>
        <v>8.5535422092158768</v>
      </c>
      <c r="AE50" s="3">
        <f t="shared" si="5"/>
        <v>18.82461672501578</v>
      </c>
      <c r="AF50" s="3">
        <f t="shared" si="6"/>
        <v>10.271074515799903</v>
      </c>
      <c r="AG50" s="3">
        <f t="shared" si="7"/>
        <v>1.057197625233008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5535</v>
      </c>
      <c r="J51">
        <v>12363</v>
      </c>
      <c r="L51">
        <v>7081</v>
      </c>
      <c r="M51">
        <v>7.7679999999999998</v>
      </c>
      <c r="N51">
        <v>17.920000000000002</v>
      </c>
      <c r="O51">
        <v>10.151999999999999</v>
      </c>
      <c r="Q51">
        <v>1.0409999999999999</v>
      </c>
      <c r="R51">
        <v>1</v>
      </c>
      <c r="S51">
        <v>0</v>
      </c>
      <c r="T51">
        <v>0</v>
      </c>
      <c r="V51">
        <v>0</v>
      </c>
      <c r="Y51" s="1">
        <v>45146</v>
      </c>
      <c r="Z51" s="6">
        <v>0.77151620370370377</v>
      </c>
      <c r="AB51">
        <v>1</v>
      </c>
      <c r="AD51" s="3">
        <f t="shared" si="4"/>
        <v>8.4946520641227163</v>
      </c>
      <c r="AE51" s="3">
        <f t="shared" si="5"/>
        <v>19.372522584845228</v>
      </c>
      <c r="AF51" s="3">
        <f t="shared" si="6"/>
        <v>10.877870520722512</v>
      </c>
      <c r="AG51" s="3">
        <f t="shared" si="7"/>
        <v>1.0668995679351621</v>
      </c>
      <c r="AH51" s="3"/>
      <c r="AI51">
        <f>100*(AVERAGE(I51:I52))/(AVERAGE(I$51:I$52))</f>
        <v>100</v>
      </c>
      <c r="AK51">
        <f>ABS(100*(AD51-AD52)/(AVERAGE(AD51:AD52)))</f>
        <v>0.33717335134843768</v>
      </c>
      <c r="AO51">
        <f>100*(AVERAGE(J51:J52))/(AVERAGE(J$51:J$52))</f>
        <v>100</v>
      </c>
      <c r="AQ51">
        <f>ABS(100*(AE51-AE52)/(AVERAGE(AE51:AE52)))</f>
        <v>0.7500422086599251</v>
      </c>
      <c r="AU51">
        <f>100*(((AVERAGE(J51:J52))-(AVERAGE(I51:I52)))/((AVERAGE(J$51:J$52))-(AVERAGE($I$51:I52))))</f>
        <v>100</v>
      </c>
      <c r="AW51">
        <f>ABS(100*(AF51-AF52)/(AVERAGE(AF51:AF52)))</f>
        <v>1.6073296694042853</v>
      </c>
      <c r="BA51">
        <f>100*(AVERAGE(L51:L52))/(AVERAGE(L$51:L$52))</f>
        <v>100</v>
      </c>
      <c r="BC51">
        <f>ABS(100*(AG51-AG52)/(AVERAGE(AG51:AG52)))</f>
        <v>2.9500739605362325</v>
      </c>
      <c r="BG51" s="3">
        <f>AVERAGE(AD51:AD52)</f>
        <v>8.5089970994659225</v>
      </c>
      <c r="BH51" s="3">
        <f>AVERAGE(AE51:AE52)</f>
        <v>19.300142975521169</v>
      </c>
      <c r="BI51" s="3">
        <f>AVERAGE(AF51:AF52)</f>
        <v>10.791145876055246</v>
      </c>
      <c r="BJ51" s="3">
        <f>AVERAGE(AG51:AG52)</f>
        <v>1.0513911595249001</v>
      </c>
    </row>
    <row r="52" spans="1:62" x14ac:dyDescent="0.35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5554</v>
      </c>
      <c r="J52">
        <v>12270</v>
      </c>
      <c r="L52">
        <v>6870</v>
      </c>
      <c r="M52">
        <v>7.7930000000000001</v>
      </c>
      <c r="N52">
        <v>17.79</v>
      </c>
      <c r="O52">
        <v>9.9969999999999999</v>
      </c>
      <c r="Q52">
        <v>1.004</v>
      </c>
      <c r="R52">
        <v>1</v>
      </c>
      <c r="S52">
        <v>0</v>
      </c>
      <c r="T52">
        <v>0</v>
      </c>
      <c r="V52">
        <v>0</v>
      </c>
      <c r="Y52" s="1">
        <v>45146</v>
      </c>
      <c r="Z52" s="6">
        <v>0.77909722222222222</v>
      </c>
      <c r="AB52">
        <v>1</v>
      </c>
      <c r="AD52" s="3">
        <f t="shared" si="4"/>
        <v>8.5233421348091269</v>
      </c>
      <c r="AE52" s="3">
        <f t="shared" si="5"/>
        <v>19.227763366197106</v>
      </c>
      <c r="AF52" s="3">
        <f t="shared" si="6"/>
        <v>10.704421231387979</v>
      </c>
      <c r="AG52" s="3">
        <f t="shared" si="7"/>
        <v>1.035882751114638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4964</v>
      </c>
      <c r="J53">
        <v>7507</v>
      </c>
      <c r="L53">
        <v>4058</v>
      </c>
      <c r="M53">
        <v>4.2229999999999999</v>
      </c>
      <c r="N53">
        <v>6.6379999999999999</v>
      </c>
      <c r="O53">
        <v>2.415</v>
      </c>
      <c r="Q53">
        <v>0.308</v>
      </c>
      <c r="R53">
        <v>1</v>
      </c>
      <c r="S53">
        <v>0</v>
      </c>
      <c r="T53">
        <v>0</v>
      </c>
      <c r="V53">
        <v>0</v>
      </c>
      <c r="Y53" s="1">
        <v>45146</v>
      </c>
      <c r="Z53" s="6">
        <v>0.79231481481481481</v>
      </c>
      <c r="AB53">
        <v>1</v>
      </c>
      <c r="AD53" s="3">
        <f t="shared" si="4"/>
        <v>4.5794639638860257</v>
      </c>
      <c r="AE53" s="3">
        <f t="shared" si="5"/>
        <v>7.0883473202279248</v>
      </c>
      <c r="AF53" s="3">
        <f t="shared" si="6"/>
        <v>2.5088833563418991</v>
      </c>
      <c r="AG53" s="3">
        <f t="shared" si="7"/>
        <v>0.37351271541006908</v>
      </c>
      <c r="AH53" s="3"/>
    </row>
    <row r="54" spans="1:62" x14ac:dyDescent="0.35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3691</v>
      </c>
      <c r="J54">
        <v>7502</v>
      </c>
      <c r="L54">
        <v>4068</v>
      </c>
      <c r="M54">
        <v>3.2469999999999999</v>
      </c>
      <c r="N54">
        <v>6.6340000000000003</v>
      </c>
      <c r="O54">
        <v>3.3879999999999999</v>
      </c>
      <c r="Q54">
        <v>0.309</v>
      </c>
      <c r="R54">
        <v>1</v>
      </c>
      <c r="S54">
        <v>0</v>
      </c>
      <c r="T54">
        <v>0</v>
      </c>
      <c r="V54">
        <v>0</v>
      </c>
      <c r="Y54" s="1">
        <v>45146</v>
      </c>
      <c r="Z54" s="6">
        <v>0.79939814814814814</v>
      </c>
      <c r="AB54">
        <v>1</v>
      </c>
      <c r="AD54" s="3">
        <f t="shared" si="4"/>
        <v>3.4261231222922959</v>
      </c>
      <c r="AE54" s="3">
        <f t="shared" si="5"/>
        <v>7.0836776680134701</v>
      </c>
      <c r="AF54" s="3">
        <f t="shared" si="6"/>
        <v>3.6575545457211742</v>
      </c>
      <c r="AG54" s="3">
        <f t="shared" si="7"/>
        <v>0.37439471020117404</v>
      </c>
      <c r="AH54" s="3"/>
      <c r="AK54">
        <f>ABS(100*(AD54-AD55)/(AVERAGE(AD54:AD55)))</f>
        <v>0.3168246956134021</v>
      </c>
      <c r="AQ54">
        <f>ABS(100*(AE54-AE55)/(AVERAGE(AE54:AE55)))</f>
        <v>1.6215928819427543</v>
      </c>
      <c r="AW54">
        <f>ABS(100*(AF54-AF55)/(AVERAGE(AF54:AF55)))</f>
        <v>2.828429101378418</v>
      </c>
      <c r="BC54">
        <f>ABS(100*(AG54-AG55)/(AVERAGE(AG54:AG55)))</f>
        <v>0.89121061170369353</v>
      </c>
      <c r="BG54" s="3">
        <f>AVERAGE(AD54:AD55)</f>
        <v>3.4315591356855109</v>
      </c>
      <c r="BH54" s="3">
        <f>AVERAGE(AE54:AE55)</f>
        <v>7.1415813554727183</v>
      </c>
      <c r="BI54" s="3">
        <f>AVERAGE(AF54:AF55)</f>
        <v>3.7100222197872075</v>
      </c>
      <c r="BJ54" s="3">
        <f>AVERAGE(AG54:AG55)</f>
        <v>0.37607050030427347</v>
      </c>
    </row>
    <row r="55" spans="1:62" x14ac:dyDescent="0.35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3703</v>
      </c>
      <c r="J55">
        <v>7626</v>
      </c>
      <c r="L55">
        <v>4106</v>
      </c>
      <c r="M55">
        <v>3.2559999999999998</v>
      </c>
      <c r="N55">
        <v>6.7389999999999999</v>
      </c>
      <c r="O55">
        <v>3.4830000000000001</v>
      </c>
      <c r="Q55">
        <v>0.313</v>
      </c>
      <c r="R55">
        <v>1</v>
      </c>
      <c r="S55">
        <v>0</v>
      </c>
      <c r="T55">
        <v>0</v>
      </c>
      <c r="V55">
        <v>0</v>
      </c>
      <c r="Y55" s="1">
        <v>45146</v>
      </c>
      <c r="Z55" s="6">
        <v>0.80701388888888881</v>
      </c>
      <c r="AB55">
        <v>1</v>
      </c>
      <c r="AD55" s="3">
        <f t="shared" si="4"/>
        <v>3.4369951490787254</v>
      </c>
      <c r="AE55" s="3">
        <f t="shared" si="5"/>
        <v>7.1994850429319666</v>
      </c>
      <c r="AF55" s="3">
        <f t="shared" si="6"/>
        <v>3.7624898938532412</v>
      </c>
      <c r="AG55" s="3">
        <f t="shared" si="7"/>
        <v>0.3777462904073729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3</v>
      </c>
      <c r="D56" t="s">
        <v>85</v>
      </c>
      <c r="Y56" s="1">
        <v>45146</v>
      </c>
      <c r="Z56" s="6">
        <v>0.81115740740740738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146</v>
      </c>
      <c r="D57" t="s">
        <v>27</v>
      </c>
      <c r="G57">
        <v>0.5</v>
      </c>
      <c r="H57">
        <v>0.5</v>
      </c>
      <c r="I57">
        <v>3217</v>
      </c>
      <c r="J57">
        <v>6441</v>
      </c>
      <c r="L57">
        <v>1735</v>
      </c>
      <c r="M57">
        <v>2.883</v>
      </c>
      <c r="N57">
        <v>5.7359999999999998</v>
      </c>
      <c r="O57">
        <v>2.8530000000000002</v>
      </c>
      <c r="Q57">
        <v>6.5000000000000002E-2</v>
      </c>
      <c r="R57">
        <v>1</v>
      </c>
      <c r="S57">
        <v>0</v>
      </c>
      <c r="T57">
        <v>0</v>
      </c>
      <c r="V57">
        <v>0</v>
      </c>
      <c r="Y57" s="1">
        <v>45146</v>
      </c>
      <c r="Z57" s="6">
        <v>0.82384259259259263</v>
      </c>
      <c r="AB57">
        <v>1</v>
      </c>
      <c r="AD57" s="3">
        <f t="shared" si="4"/>
        <v>2.9966780642283304</v>
      </c>
      <c r="AE57" s="3">
        <f t="shared" si="5"/>
        <v>6.0927774681060063</v>
      </c>
      <c r="AF57" s="3">
        <f t="shared" si="6"/>
        <v>3.0960994038776759</v>
      </c>
      <c r="AG57" s="3">
        <f t="shared" si="7"/>
        <v>0.16862532543638772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9</v>
      </c>
      <c r="C58" t="s">
        <v>146</v>
      </c>
      <c r="D58" t="s">
        <v>27</v>
      </c>
      <c r="G58">
        <v>0.5</v>
      </c>
      <c r="H58">
        <v>0.5</v>
      </c>
      <c r="I58">
        <v>3940</v>
      </c>
      <c r="J58">
        <v>6453</v>
      </c>
      <c r="L58">
        <v>1741</v>
      </c>
      <c r="M58">
        <v>3.4380000000000002</v>
      </c>
      <c r="N58">
        <v>5.7450000000000001</v>
      </c>
      <c r="O58">
        <v>2.3079999999999998</v>
      </c>
      <c r="Q58">
        <v>6.6000000000000003E-2</v>
      </c>
      <c r="R58">
        <v>1</v>
      </c>
      <c r="S58">
        <v>0</v>
      </c>
      <c r="T58">
        <v>0</v>
      </c>
      <c r="V58">
        <v>0</v>
      </c>
      <c r="Y58" s="1">
        <v>45146</v>
      </c>
      <c r="Z58" s="6">
        <v>0.83078703703703705</v>
      </c>
      <c r="AB58">
        <v>1</v>
      </c>
      <c r="AD58" s="3">
        <f t="shared" si="4"/>
        <v>3.6517176781107081</v>
      </c>
      <c r="AE58" s="3">
        <f t="shared" si="5"/>
        <v>6.1039846334206995</v>
      </c>
      <c r="AF58" s="3">
        <f t="shared" si="6"/>
        <v>2.4522669553099914</v>
      </c>
      <c r="AG58" s="3">
        <f t="shared" si="7"/>
        <v>0.16915452231105071</v>
      </c>
      <c r="AH58" s="3"/>
      <c r="AK58">
        <f>ABS(100*(AD58-AD59)/(AVERAGE(AD58:AD59)))</f>
        <v>2.4022059899916988</v>
      </c>
      <c r="AQ58">
        <f>ABS(100*(AE58-AE59)/(AVERAGE(AE58:AE59)))</f>
        <v>2.1193489599804947</v>
      </c>
      <c r="AW58">
        <f>ABS(100*(AF58-AF59)/(AVERAGE(AF58:AF59)))</f>
        <v>1.6966371201049475</v>
      </c>
      <c r="BC58">
        <f>ABS(100*(AG58-AG59)/(AVERAGE(AG58:AG59)))</f>
        <v>2.695043105477005</v>
      </c>
      <c r="BG58" s="3">
        <f>AVERAGE(AD58:AD59)</f>
        <v>3.6961117874886287</v>
      </c>
      <c r="BH58" s="3">
        <f>AVERAGE(AE58:AE59)</f>
        <v>6.1693597644230778</v>
      </c>
      <c r="BI58" s="3">
        <f>AVERAGE(AF58:AF59)</f>
        <v>2.4732479769344486</v>
      </c>
      <c r="BJ58" s="3">
        <f>AVERAGE(AG58:AG59)</f>
        <v>0.16690543559373308</v>
      </c>
    </row>
    <row r="59" spans="1:62" x14ac:dyDescent="0.35">
      <c r="A59">
        <v>35</v>
      </c>
      <c r="B59">
        <v>9</v>
      </c>
      <c r="C59" t="s">
        <v>146</v>
      </c>
      <c r="D59" t="s">
        <v>27</v>
      </c>
      <c r="G59">
        <v>0.5</v>
      </c>
      <c r="H59">
        <v>0.5</v>
      </c>
      <c r="I59">
        <v>4038</v>
      </c>
      <c r="J59">
        <v>6593</v>
      </c>
      <c r="L59">
        <v>1690</v>
      </c>
      <c r="M59">
        <v>3.5129999999999999</v>
      </c>
      <c r="N59">
        <v>5.8639999999999999</v>
      </c>
      <c r="O59">
        <v>2.351</v>
      </c>
      <c r="Q59">
        <v>6.0999999999999999E-2</v>
      </c>
      <c r="R59">
        <v>1</v>
      </c>
      <c r="S59">
        <v>0</v>
      </c>
      <c r="T59">
        <v>0</v>
      </c>
      <c r="V59">
        <v>0</v>
      </c>
      <c r="Y59" s="1">
        <v>45146</v>
      </c>
      <c r="Z59" s="6">
        <v>0.83835648148148145</v>
      </c>
      <c r="AB59">
        <v>1</v>
      </c>
      <c r="AD59" s="3">
        <f t="shared" si="4"/>
        <v>3.7405058968665492</v>
      </c>
      <c r="AE59" s="3">
        <f t="shared" si="5"/>
        <v>6.2347348954254551</v>
      </c>
      <c r="AF59" s="3">
        <f t="shared" si="6"/>
        <v>2.4942289985589059</v>
      </c>
      <c r="AG59" s="3">
        <f t="shared" si="7"/>
        <v>0.16465634887641545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147</v>
      </c>
      <c r="D60" t="s">
        <v>27</v>
      </c>
      <c r="G60">
        <v>0.5</v>
      </c>
      <c r="H60">
        <v>0.5</v>
      </c>
      <c r="I60">
        <v>2866</v>
      </c>
      <c r="J60">
        <v>5813</v>
      </c>
      <c r="L60">
        <v>2257</v>
      </c>
      <c r="M60">
        <v>2.6139999999999999</v>
      </c>
      <c r="N60">
        <v>5.2030000000000003</v>
      </c>
      <c r="O60">
        <v>2.59</v>
      </c>
      <c r="Q60">
        <v>0.12</v>
      </c>
      <c r="R60">
        <v>1</v>
      </c>
      <c r="S60">
        <v>0</v>
      </c>
      <c r="T60">
        <v>0</v>
      </c>
      <c r="V60">
        <v>0</v>
      </c>
      <c r="Y60" s="1">
        <v>45146</v>
      </c>
      <c r="Z60" s="6">
        <v>0.851099537037037</v>
      </c>
      <c r="AB60">
        <v>1</v>
      </c>
      <c r="AD60" s="3">
        <f t="shared" si="4"/>
        <v>2.6786712807252679</v>
      </c>
      <c r="AE60" s="3">
        <f t="shared" si="5"/>
        <v>5.5062691499703913</v>
      </c>
      <c r="AF60" s="3">
        <f t="shared" si="6"/>
        <v>2.8275978692451234</v>
      </c>
      <c r="AG60" s="3">
        <f t="shared" si="7"/>
        <v>0.21466545353206645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10</v>
      </c>
      <c r="C61" t="s">
        <v>147</v>
      </c>
      <c r="D61" t="s">
        <v>27</v>
      </c>
      <c r="G61">
        <v>0.5</v>
      </c>
      <c r="H61">
        <v>0.5</v>
      </c>
      <c r="I61">
        <v>2538</v>
      </c>
      <c r="J61">
        <v>5814</v>
      </c>
      <c r="L61">
        <v>2229</v>
      </c>
      <c r="M61">
        <v>2.3620000000000001</v>
      </c>
      <c r="N61">
        <v>5.2039999999999997</v>
      </c>
      <c r="O61">
        <v>2.8420000000000001</v>
      </c>
      <c r="Q61">
        <v>0.11700000000000001</v>
      </c>
      <c r="R61">
        <v>1</v>
      </c>
      <c r="S61">
        <v>0</v>
      </c>
      <c r="T61">
        <v>0</v>
      </c>
      <c r="V61">
        <v>0</v>
      </c>
      <c r="Y61" s="1">
        <v>45146</v>
      </c>
      <c r="Z61" s="6">
        <v>0.85791666666666666</v>
      </c>
      <c r="AB61">
        <v>1</v>
      </c>
      <c r="AD61" s="3">
        <f t="shared" si="4"/>
        <v>2.3815025485628611</v>
      </c>
      <c r="AE61" s="3">
        <f t="shared" si="5"/>
        <v>5.5072030804132837</v>
      </c>
      <c r="AF61" s="3">
        <f t="shared" si="6"/>
        <v>3.1257005318504225</v>
      </c>
      <c r="AG61" s="3">
        <f t="shared" si="7"/>
        <v>0.21219586811697258</v>
      </c>
      <c r="AH61" s="3"/>
      <c r="AK61">
        <f>ABS(100*(AD61-AD62)/(AVERAGE(AD61:AD62)))</f>
        <v>3.0716401634115647</v>
      </c>
      <c r="AQ61">
        <f>ABS(100*(AE61-AE62)/(AVERAGE(AE61:AE62)))</f>
        <v>1.4175186406240006</v>
      </c>
      <c r="AW61">
        <f>ABS(100*(AF61-AF62)/(AVERAGE(AF61:AF62)))</f>
        <v>4.9776573097383077</v>
      </c>
      <c r="BC61">
        <f>ABS(100*(AG61-AG62)/(AVERAGE(AG61:AG62)))</f>
        <v>2.482785612944868</v>
      </c>
      <c r="BG61" s="3">
        <f>AVERAGE(AD61:AD62)</f>
        <v>2.4186486400831622</v>
      </c>
      <c r="BH61" s="3">
        <f>AVERAGE(AE61:AE62)</f>
        <v>5.4684449670333031</v>
      </c>
      <c r="BI61" s="3">
        <f>AVERAGE(AF61:AF62)</f>
        <v>3.0497963269501405</v>
      </c>
      <c r="BJ61" s="3">
        <f>AVERAGE(AG61:AG62)</f>
        <v>0.20959398348321295</v>
      </c>
    </row>
    <row r="62" spans="1:62" x14ac:dyDescent="0.35">
      <c r="A62">
        <v>38</v>
      </c>
      <c r="B62">
        <v>10</v>
      </c>
      <c r="C62" t="s">
        <v>147</v>
      </c>
      <c r="D62" t="s">
        <v>27</v>
      </c>
      <c r="G62">
        <v>0.5</v>
      </c>
      <c r="H62">
        <v>0.5</v>
      </c>
      <c r="I62">
        <v>2620</v>
      </c>
      <c r="J62">
        <v>5731</v>
      </c>
      <c r="L62">
        <v>2170</v>
      </c>
      <c r="M62">
        <v>2.4249999999999998</v>
      </c>
      <c r="N62">
        <v>5.1340000000000003</v>
      </c>
      <c r="O62">
        <v>2.7090000000000001</v>
      </c>
      <c r="Q62">
        <v>0.111</v>
      </c>
      <c r="R62">
        <v>1</v>
      </c>
      <c r="S62">
        <v>0</v>
      </c>
      <c r="T62">
        <v>0</v>
      </c>
      <c r="V62">
        <v>0</v>
      </c>
      <c r="Y62" s="1">
        <v>45146</v>
      </c>
      <c r="Z62" s="6">
        <v>0.86526620370370377</v>
      </c>
      <c r="AB62">
        <v>1</v>
      </c>
      <c r="AD62" s="3">
        <f t="shared" si="4"/>
        <v>2.4557947316034632</v>
      </c>
      <c r="AE62" s="3">
        <f t="shared" si="5"/>
        <v>5.4296868536533216</v>
      </c>
      <c r="AF62" s="3">
        <f t="shared" si="6"/>
        <v>2.9738921220498584</v>
      </c>
      <c r="AG62" s="3">
        <f t="shared" si="7"/>
        <v>0.20699209884945333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148</v>
      </c>
      <c r="D63" t="s">
        <v>27</v>
      </c>
      <c r="G63">
        <v>0.5</v>
      </c>
      <c r="H63">
        <v>0.5</v>
      </c>
      <c r="I63">
        <v>2506</v>
      </c>
      <c r="J63">
        <v>5920</v>
      </c>
      <c r="L63">
        <v>2465</v>
      </c>
      <c r="M63">
        <v>2.3370000000000002</v>
      </c>
      <c r="N63">
        <v>5.2939999999999996</v>
      </c>
      <c r="O63">
        <v>2.9569999999999999</v>
      </c>
      <c r="Q63">
        <v>0.14199999999999999</v>
      </c>
      <c r="R63">
        <v>1</v>
      </c>
      <c r="S63">
        <v>0</v>
      </c>
      <c r="T63">
        <v>0</v>
      </c>
      <c r="V63">
        <v>0</v>
      </c>
      <c r="Y63" s="1">
        <v>45146</v>
      </c>
      <c r="Z63" s="6">
        <v>0.87785879629629626</v>
      </c>
      <c r="AB63">
        <v>1</v>
      </c>
      <c r="AD63" s="3">
        <f t="shared" si="4"/>
        <v>2.3525104771323826</v>
      </c>
      <c r="AE63" s="3">
        <f t="shared" si="5"/>
        <v>5.6061997073597407</v>
      </c>
      <c r="AF63" s="3">
        <f t="shared" si="6"/>
        <v>3.2536892302273581</v>
      </c>
      <c r="AG63" s="3">
        <f t="shared" si="7"/>
        <v>0.23301094518704954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11</v>
      </c>
      <c r="C64" t="s">
        <v>148</v>
      </c>
      <c r="D64" t="s">
        <v>27</v>
      </c>
      <c r="G64">
        <v>0.5</v>
      </c>
      <c r="H64">
        <v>0.5</v>
      </c>
      <c r="I64">
        <v>2485</v>
      </c>
      <c r="J64">
        <v>6159</v>
      </c>
      <c r="L64">
        <v>2451</v>
      </c>
      <c r="M64">
        <v>2.3210000000000002</v>
      </c>
      <c r="N64">
        <v>5.4969999999999999</v>
      </c>
      <c r="O64">
        <v>3.1760000000000002</v>
      </c>
      <c r="Q64">
        <v>0.14000000000000001</v>
      </c>
      <c r="R64">
        <v>1</v>
      </c>
      <c r="S64">
        <v>0</v>
      </c>
      <c r="T64">
        <v>0</v>
      </c>
      <c r="V64">
        <v>0</v>
      </c>
      <c r="Y64" s="1">
        <v>45146</v>
      </c>
      <c r="Z64" s="6">
        <v>0.88511574074074073</v>
      </c>
      <c r="AB64">
        <v>1</v>
      </c>
      <c r="AD64" s="3">
        <f t="shared" si="4"/>
        <v>2.3334844302561311</v>
      </c>
      <c r="AE64" s="3">
        <f t="shared" si="5"/>
        <v>5.8294090832107139</v>
      </c>
      <c r="AF64" s="3">
        <f t="shared" si="6"/>
        <v>3.4959246529545829</v>
      </c>
      <c r="AG64" s="3">
        <f t="shared" si="7"/>
        <v>0.23177615247950262</v>
      </c>
      <c r="AH64" s="3"/>
      <c r="AK64">
        <f>ABS(100*(AD64-AD65)/(AVERAGE(AD64:AD65)))</f>
        <v>4.441772575836489</v>
      </c>
      <c r="AQ64">
        <f>ABS(100*(AE64-AE65)/(AVERAGE(AE64:AE65)))</f>
        <v>4.4547791029159161</v>
      </c>
      <c r="AW64">
        <f>ABS(100*(AF64-AF65)/(AVERAGE(AF64:AF65)))</f>
        <v>10.857696745402805</v>
      </c>
      <c r="BC64">
        <f>ABS(100*(AG64-AG65)/(AVERAGE(AG64:AG65)))</f>
        <v>3.7606183384647851</v>
      </c>
      <c r="BG64" s="3">
        <f>AVERAGE(AD64:AD65)</f>
        <v>2.3864855608399749</v>
      </c>
      <c r="BH64" s="3">
        <f>AVERAGE(AE64:AE65)</f>
        <v>5.7023945429775242</v>
      </c>
      <c r="BI64" s="3">
        <f>AVERAGE(AF64:AF65)</f>
        <v>3.3159089821375489</v>
      </c>
      <c r="BJ64" s="3">
        <f>AVERAGE(AG64:AG65)</f>
        <v>0.22749847774264359</v>
      </c>
    </row>
    <row r="65" spans="1:62" x14ac:dyDescent="0.35">
      <c r="A65">
        <v>41</v>
      </c>
      <c r="B65">
        <v>11</v>
      </c>
      <c r="C65" t="s">
        <v>148</v>
      </c>
      <c r="D65" t="s">
        <v>27</v>
      </c>
      <c r="G65">
        <v>0.5</v>
      </c>
      <c r="H65">
        <v>0.5</v>
      </c>
      <c r="I65">
        <v>2602</v>
      </c>
      <c r="J65">
        <v>5887</v>
      </c>
      <c r="L65">
        <v>2354</v>
      </c>
      <c r="M65">
        <v>2.411</v>
      </c>
      <c r="N65">
        <v>5.266</v>
      </c>
      <c r="O65">
        <v>2.855</v>
      </c>
      <c r="Q65">
        <v>0.13</v>
      </c>
      <c r="R65">
        <v>1</v>
      </c>
      <c r="S65">
        <v>0</v>
      </c>
      <c r="T65">
        <v>0</v>
      </c>
      <c r="V65">
        <v>0</v>
      </c>
      <c r="Y65" s="1">
        <v>45146</v>
      </c>
      <c r="Z65" s="6">
        <v>0.89250000000000007</v>
      </c>
      <c r="AB65">
        <v>1</v>
      </c>
      <c r="AD65" s="3">
        <f t="shared" si="4"/>
        <v>2.4394866914238187</v>
      </c>
      <c r="AE65" s="3">
        <f t="shared" si="5"/>
        <v>5.5753800027443337</v>
      </c>
      <c r="AF65" s="3">
        <f t="shared" si="6"/>
        <v>3.135893311320515</v>
      </c>
      <c r="AG65" s="3">
        <f t="shared" si="7"/>
        <v>0.22322080300578453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149</v>
      </c>
      <c r="D66" t="s">
        <v>27</v>
      </c>
      <c r="G66">
        <v>0.5</v>
      </c>
      <c r="H66">
        <v>0.5</v>
      </c>
      <c r="I66">
        <v>2787</v>
      </c>
      <c r="J66">
        <v>5569</v>
      </c>
      <c r="L66">
        <v>3353</v>
      </c>
      <c r="M66">
        <v>2.5529999999999999</v>
      </c>
      <c r="N66">
        <v>4.9960000000000004</v>
      </c>
      <c r="O66">
        <v>2.4430000000000001</v>
      </c>
      <c r="Q66">
        <v>0.23499999999999999</v>
      </c>
      <c r="R66">
        <v>1</v>
      </c>
      <c r="S66">
        <v>0</v>
      </c>
      <c r="T66">
        <v>0</v>
      </c>
      <c r="V66">
        <v>0</v>
      </c>
      <c r="Y66" s="1">
        <v>45146</v>
      </c>
      <c r="Z66" s="6">
        <v>0.90512731481481479</v>
      </c>
      <c r="AB66">
        <v>1</v>
      </c>
      <c r="AD66" s="3">
        <f t="shared" si="4"/>
        <v>2.6070971043812738</v>
      </c>
      <c r="AE66" s="3">
        <f t="shared" si="5"/>
        <v>5.2783901219049616</v>
      </c>
      <c r="AF66" s="3">
        <f t="shared" si="6"/>
        <v>2.6712930175236878</v>
      </c>
      <c r="AG66" s="3">
        <f t="shared" si="7"/>
        <v>0.31133208263716966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12</v>
      </c>
      <c r="C67" t="s">
        <v>149</v>
      </c>
      <c r="D67" t="s">
        <v>27</v>
      </c>
      <c r="G67">
        <v>0.5</v>
      </c>
      <c r="H67">
        <v>0.5</v>
      </c>
      <c r="I67">
        <v>2843</v>
      </c>
      <c r="J67">
        <v>5540</v>
      </c>
      <c r="L67">
        <v>3355</v>
      </c>
      <c r="M67">
        <v>2.5960000000000001</v>
      </c>
      <c r="N67">
        <v>4.9720000000000004</v>
      </c>
      <c r="O67">
        <v>2.375</v>
      </c>
      <c r="Q67">
        <v>0.23499999999999999</v>
      </c>
      <c r="R67">
        <v>1</v>
      </c>
      <c r="S67">
        <v>0</v>
      </c>
      <c r="T67">
        <v>0</v>
      </c>
      <c r="V67">
        <v>0</v>
      </c>
      <c r="Y67" s="1">
        <v>45146</v>
      </c>
      <c r="Z67" s="6">
        <v>0.91197916666666667</v>
      </c>
      <c r="AB67">
        <v>1</v>
      </c>
      <c r="AD67" s="3">
        <f t="shared" si="4"/>
        <v>2.6578332293846114</v>
      </c>
      <c r="AE67" s="3">
        <f t="shared" si="5"/>
        <v>5.2513061390611204</v>
      </c>
      <c r="AF67" s="3">
        <f t="shared" si="6"/>
        <v>2.593472909676509</v>
      </c>
      <c r="AG67" s="3">
        <f t="shared" si="7"/>
        <v>0.31150848159539068</v>
      </c>
      <c r="AH67" s="3"/>
      <c r="AK67">
        <f>ABS(100*(AD67-AD68)/(AVERAGE(AD67:AD68)))</f>
        <v>0.89023305462433078</v>
      </c>
      <c r="AQ67">
        <f>ABS(100*(AE67-AE68)/(AVERAGE(AE67:AE68)))</f>
        <v>0.77947815571658863</v>
      </c>
      <c r="AW67">
        <f>ABS(100*(AF67-AF68)/(AVERAGE(AF67:AF68)))</f>
        <v>2.4620710385616214</v>
      </c>
      <c r="BC67">
        <f>ABS(100*(AG67-AG68)/(AVERAGE(AG67:AG68)))</f>
        <v>3.4270610005791533</v>
      </c>
      <c r="BG67" s="3">
        <f>AVERAGE(AD67:AD68)</f>
        <v>2.6460552003659794</v>
      </c>
      <c r="BH67" s="3">
        <f>AVERAGE(AE67:AE68)</f>
        <v>5.2718526088047248</v>
      </c>
      <c r="BI67" s="3">
        <f>AVERAGE(AF67:AF68)</f>
        <v>2.625797408438745</v>
      </c>
      <c r="BJ67" s="3">
        <f>AVERAGE(AG67:AG68)</f>
        <v>0.30626061258831616</v>
      </c>
    </row>
    <row r="68" spans="1:62" x14ac:dyDescent="0.35">
      <c r="A68">
        <v>44</v>
      </c>
      <c r="B68">
        <v>12</v>
      </c>
      <c r="C68" t="s">
        <v>149</v>
      </c>
      <c r="D68" t="s">
        <v>27</v>
      </c>
      <c r="G68">
        <v>0.5</v>
      </c>
      <c r="H68">
        <v>0.5</v>
      </c>
      <c r="I68">
        <v>2817</v>
      </c>
      <c r="J68">
        <v>5584</v>
      </c>
      <c r="L68">
        <v>3236</v>
      </c>
      <c r="M68">
        <v>2.5760000000000001</v>
      </c>
      <c r="N68">
        <v>5.01</v>
      </c>
      <c r="O68">
        <v>2.4329999999999998</v>
      </c>
      <c r="Q68">
        <v>0.222</v>
      </c>
      <c r="R68">
        <v>1</v>
      </c>
      <c r="S68">
        <v>0</v>
      </c>
      <c r="T68">
        <v>0</v>
      </c>
      <c r="V68">
        <v>0</v>
      </c>
      <c r="Y68" s="1">
        <v>45146</v>
      </c>
      <c r="Z68" s="6">
        <v>0.91922453703703699</v>
      </c>
      <c r="AB68">
        <v>1</v>
      </c>
      <c r="AD68" s="3">
        <f t="shared" si="4"/>
        <v>2.6342771713473474</v>
      </c>
      <c r="AE68" s="3">
        <f t="shared" si="5"/>
        <v>5.2923990785483284</v>
      </c>
      <c r="AF68" s="3">
        <f t="shared" si="6"/>
        <v>2.658121907200981</v>
      </c>
      <c r="AG68" s="3">
        <f t="shared" si="7"/>
        <v>0.30101274358124169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150</v>
      </c>
      <c r="D69" t="s">
        <v>27</v>
      </c>
      <c r="G69">
        <v>0.5</v>
      </c>
      <c r="H69">
        <v>0.5</v>
      </c>
      <c r="I69">
        <v>4026</v>
      </c>
      <c r="J69">
        <v>6492</v>
      </c>
      <c r="L69">
        <v>3985</v>
      </c>
      <c r="M69">
        <v>3.504</v>
      </c>
      <c r="N69">
        <v>5.7779999999999996</v>
      </c>
      <c r="O69">
        <v>2.274</v>
      </c>
      <c r="Q69">
        <v>0.30099999999999999</v>
      </c>
      <c r="R69">
        <v>1</v>
      </c>
      <c r="S69">
        <v>0</v>
      </c>
      <c r="T69">
        <v>0</v>
      </c>
      <c r="V69">
        <v>0</v>
      </c>
      <c r="Y69" s="1">
        <v>45146</v>
      </c>
      <c r="Z69" s="6">
        <v>0.9321180555555556</v>
      </c>
      <c r="AB69">
        <v>1</v>
      </c>
      <c r="AD69" s="3">
        <f t="shared" si="4"/>
        <v>3.7296338700801197</v>
      </c>
      <c r="AE69" s="3">
        <f t="shared" si="5"/>
        <v>6.1404079206934528</v>
      </c>
      <c r="AF69" s="3">
        <f t="shared" si="6"/>
        <v>2.4107740506133331</v>
      </c>
      <c r="AG69" s="3">
        <f t="shared" si="7"/>
        <v>0.36707415343500294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13</v>
      </c>
      <c r="C70" t="s">
        <v>150</v>
      </c>
      <c r="D70" t="s">
        <v>27</v>
      </c>
      <c r="G70">
        <v>0.5</v>
      </c>
      <c r="H70">
        <v>0.5</v>
      </c>
      <c r="I70">
        <v>4387</v>
      </c>
      <c r="J70">
        <v>6495</v>
      </c>
      <c r="L70">
        <v>3916</v>
      </c>
      <c r="M70">
        <v>3.78</v>
      </c>
      <c r="N70">
        <v>5.7809999999999997</v>
      </c>
      <c r="O70">
        <v>2</v>
      </c>
      <c r="Q70">
        <v>0.29399999999999998</v>
      </c>
      <c r="R70">
        <v>1</v>
      </c>
      <c r="S70">
        <v>0</v>
      </c>
      <c r="T70">
        <v>0</v>
      </c>
      <c r="V70">
        <v>0</v>
      </c>
      <c r="Y70" s="1">
        <v>45146</v>
      </c>
      <c r="Z70" s="6">
        <v>0.93913194444444448</v>
      </c>
      <c r="AB70">
        <v>1</v>
      </c>
      <c r="AD70" s="3">
        <f t="shared" si="4"/>
        <v>4.0567006759052067</v>
      </c>
      <c r="AE70" s="3">
        <f t="shared" si="5"/>
        <v>6.1432097120221263</v>
      </c>
      <c r="AF70" s="3">
        <f t="shared" si="6"/>
        <v>2.0865090361169196</v>
      </c>
      <c r="AG70" s="3">
        <f t="shared" si="7"/>
        <v>0.36098838937637873</v>
      </c>
      <c r="AH70" s="3"/>
      <c r="AK70">
        <f>ABS(100*(AD70-AD71)/(AVERAGE(AD70:AD71)))</f>
        <v>0.49013235105308933</v>
      </c>
      <c r="AQ70">
        <f>ABS(100*(AE70-AE71)/(AVERAGE(AE70:AE71)))</f>
        <v>0.54879703625853715</v>
      </c>
      <c r="AW70">
        <f>ABS(100*(AF70-AF71)/(AVERAGE(AF70:AF71)))</f>
        <v>2.6000245759697758</v>
      </c>
      <c r="BC70">
        <f>ABS(100*(AG70-AG71)/(AVERAGE(AG70:AG71)))</f>
        <v>0.97255851899527312</v>
      </c>
      <c r="BG70" s="3">
        <f>AVERAGE(AD70:AD71)</f>
        <v>4.0666667004594341</v>
      </c>
      <c r="BH70" s="3">
        <f>AVERAGE(AE70:AE71)</f>
        <v>6.126398964050086</v>
      </c>
      <c r="BI70" s="3">
        <f>AVERAGE(AF70:AF71)</f>
        <v>2.0597322635906519</v>
      </c>
      <c r="BJ70" s="3">
        <f>AVERAGE(AG70:AG71)</f>
        <v>0.36275237895858858</v>
      </c>
    </row>
    <row r="71" spans="1:62" x14ac:dyDescent="0.35">
      <c r="A71">
        <v>47</v>
      </c>
      <c r="B71">
        <v>13</v>
      </c>
      <c r="C71" t="s">
        <v>150</v>
      </c>
      <c r="D71" t="s">
        <v>27</v>
      </c>
      <c r="G71">
        <v>0.5</v>
      </c>
      <c r="H71">
        <v>0.5</v>
      </c>
      <c r="I71">
        <v>4409</v>
      </c>
      <c r="J71">
        <v>6459</v>
      </c>
      <c r="L71">
        <v>3956</v>
      </c>
      <c r="M71">
        <v>3.7970000000000002</v>
      </c>
      <c r="N71">
        <v>5.7510000000000003</v>
      </c>
      <c r="O71">
        <v>1.954</v>
      </c>
      <c r="Q71">
        <v>0.29799999999999999</v>
      </c>
      <c r="R71">
        <v>1</v>
      </c>
      <c r="S71">
        <v>0</v>
      </c>
      <c r="T71">
        <v>0</v>
      </c>
      <c r="V71">
        <v>0</v>
      </c>
      <c r="Y71" s="1">
        <v>45146</v>
      </c>
      <c r="Z71" s="6">
        <v>0.94658564814814816</v>
      </c>
      <c r="AB71">
        <v>1</v>
      </c>
      <c r="AD71" s="3">
        <f t="shared" si="4"/>
        <v>4.0766327250136616</v>
      </c>
      <c r="AE71" s="3">
        <f t="shared" si="5"/>
        <v>6.1095882160780457</v>
      </c>
      <c r="AF71" s="3">
        <f t="shared" si="6"/>
        <v>2.0329554910643841</v>
      </c>
      <c r="AG71" s="3">
        <f t="shared" si="7"/>
        <v>0.3645163685407985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151</v>
      </c>
      <c r="D72" t="s">
        <v>27</v>
      </c>
      <c r="G72">
        <v>0.5</v>
      </c>
      <c r="H72">
        <v>0.5</v>
      </c>
      <c r="I72">
        <v>3036</v>
      </c>
      <c r="J72">
        <v>6069</v>
      </c>
      <c r="L72">
        <v>2449</v>
      </c>
      <c r="M72">
        <v>2.7440000000000002</v>
      </c>
      <c r="N72">
        <v>5.42</v>
      </c>
      <c r="O72">
        <v>2.6760000000000002</v>
      </c>
      <c r="Q72">
        <v>0.14000000000000001</v>
      </c>
      <c r="R72">
        <v>1</v>
      </c>
      <c r="S72">
        <v>0</v>
      </c>
      <c r="T72">
        <v>0</v>
      </c>
      <c r="V72">
        <v>0</v>
      </c>
      <c r="Y72" s="1">
        <v>45146</v>
      </c>
      <c r="Z72" s="6">
        <v>0.95954861111111101</v>
      </c>
      <c r="AB72">
        <v>1</v>
      </c>
      <c r="AD72" s="3">
        <f t="shared" si="4"/>
        <v>2.8326916601996857</v>
      </c>
      <c r="AE72" s="3">
        <f t="shared" si="5"/>
        <v>5.7453553433505151</v>
      </c>
      <c r="AF72" s="3">
        <f t="shared" si="6"/>
        <v>2.9126636831508295</v>
      </c>
      <c r="AG72" s="3">
        <f t="shared" si="7"/>
        <v>0.23159975352128162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14</v>
      </c>
      <c r="C73" t="s">
        <v>151</v>
      </c>
      <c r="D73" t="s">
        <v>27</v>
      </c>
      <c r="G73">
        <v>0.5</v>
      </c>
      <c r="H73">
        <v>0.5</v>
      </c>
      <c r="I73">
        <v>2691</v>
      </c>
      <c r="J73">
        <v>5968</v>
      </c>
      <c r="L73">
        <v>2464</v>
      </c>
      <c r="M73">
        <v>2.48</v>
      </c>
      <c r="N73">
        <v>5.335</v>
      </c>
      <c r="O73">
        <v>2.855</v>
      </c>
      <c r="Q73">
        <v>0.14199999999999999</v>
      </c>
      <c r="R73">
        <v>1</v>
      </c>
      <c r="S73">
        <v>0</v>
      </c>
      <c r="T73">
        <v>0</v>
      </c>
      <c r="V73">
        <v>0</v>
      </c>
      <c r="Y73" s="1">
        <v>45146</v>
      </c>
      <c r="Z73" s="6">
        <v>0.96635416666666663</v>
      </c>
      <c r="AB73">
        <v>1</v>
      </c>
      <c r="AD73" s="3">
        <f t="shared" si="4"/>
        <v>2.5201208900898378</v>
      </c>
      <c r="AE73" s="3">
        <f t="shared" si="5"/>
        <v>5.6510283686185128</v>
      </c>
      <c r="AF73" s="3">
        <f t="shared" si="6"/>
        <v>3.130907478528675</v>
      </c>
      <c r="AG73" s="3">
        <f t="shared" si="7"/>
        <v>0.23292274570793908</v>
      </c>
      <c r="AH73" s="3"/>
      <c r="AK73">
        <f>ABS(100*(AD73-AD74)/(AVERAGE(AD73:AD74)))</f>
        <v>0.90282577974733857</v>
      </c>
      <c r="AQ73">
        <f>ABS(100*(AE73-AE74)/(AVERAGE(AE73:AE74)))</f>
        <v>1.1502181277204098</v>
      </c>
      <c r="AW73">
        <f>ABS(100*(AF73-AF74)/(AVERAGE(AF73:AF74)))</f>
        <v>2.7725166244535973</v>
      </c>
      <c r="BC73">
        <f>ABS(100*(AG73-AG74)/(AVERAGE(AG73:AG74)))</f>
        <v>4.8480372008673234</v>
      </c>
      <c r="BG73" s="3">
        <f>AVERAGE(AD73:AD74)</f>
        <v>2.508795862187307</v>
      </c>
      <c r="BH73" s="3">
        <f>AVERAGE(AE73:AE74)</f>
        <v>5.6837159341197019</v>
      </c>
      <c r="BI73" s="3">
        <f>AVERAGE(AF73:AF74)</f>
        <v>3.1749200719323949</v>
      </c>
      <c r="BJ73" s="3">
        <f>AVERAGE(AG73:AG74)</f>
        <v>0.22741027826353311</v>
      </c>
    </row>
    <row r="74" spans="1:62" x14ac:dyDescent="0.35">
      <c r="A74">
        <v>50</v>
      </c>
      <c r="B74">
        <v>14</v>
      </c>
      <c r="C74" t="s">
        <v>151</v>
      </c>
      <c r="D74" t="s">
        <v>27</v>
      </c>
      <c r="G74">
        <v>0.5</v>
      </c>
      <c r="H74">
        <v>0.5</v>
      </c>
      <c r="I74">
        <v>2666</v>
      </c>
      <c r="J74">
        <v>6038</v>
      </c>
      <c r="L74">
        <v>2339</v>
      </c>
      <c r="M74">
        <v>2.4609999999999999</v>
      </c>
      <c r="N74">
        <v>5.3940000000000001</v>
      </c>
      <c r="O74">
        <v>2.9340000000000002</v>
      </c>
      <c r="Q74">
        <v>0.129</v>
      </c>
      <c r="R74">
        <v>1</v>
      </c>
      <c r="S74">
        <v>0</v>
      </c>
      <c r="T74">
        <v>0</v>
      </c>
      <c r="V74">
        <v>0</v>
      </c>
      <c r="Y74" s="1">
        <v>45146</v>
      </c>
      <c r="Z74" s="6">
        <v>0.97387731481481488</v>
      </c>
      <c r="AB74">
        <v>1</v>
      </c>
      <c r="AD74" s="3">
        <f t="shared" si="4"/>
        <v>2.4974708342847762</v>
      </c>
      <c r="AE74" s="3">
        <f t="shared" si="5"/>
        <v>5.716403499620891</v>
      </c>
      <c r="AF74" s="3">
        <f t="shared" si="6"/>
        <v>3.2189326653361148</v>
      </c>
      <c r="AG74" s="3">
        <f t="shared" si="7"/>
        <v>0.2218978108191271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152</v>
      </c>
      <c r="D75" t="s">
        <v>27</v>
      </c>
      <c r="G75">
        <v>0.5</v>
      </c>
      <c r="H75">
        <v>0.5</v>
      </c>
      <c r="I75">
        <v>3329</v>
      </c>
      <c r="J75">
        <v>9826</v>
      </c>
      <c r="L75">
        <v>5014</v>
      </c>
      <c r="M75">
        <v>2.9689999999999999</v>
      </c>
      <c r="N75">
        <v>8.6029999999999998</v>
      </c>
      <c r="O75">
        <v>5.6340000000000003</v>
      </c>
      <c r="Q75">
        <v>0.40799999999999997</v>
      </c>
      <c r="R75">
        <v>1</v>
      </c>
      <c r="S75">
        <v>0</v>
      </c>
      <c r="T75">
        <v>0</v>
      </c>
      <c r="V75">
        <v>0</v>
      </c>
      <c r="Y75" s="1">
        <v>45146</v>
      </c>
      <c r="Z75" s="6">
        <v>0.98679398148148145</v>
      </c>
      <c r="AB75">
        <v>1</v>
      </c>
      <c r="AD75" s="3">
        <f t="shared" si="4"/>
        <v>3.098150314235006</v>
      </c>
      <c r="AE75" s="3">
        <f t="shared" si="5"/>
        <v>9.2541320172924006</v>
      </c>
      <c r="AF75" s="3">
        <f t="shared" si="6"/>
        <v>6.1559817030573942</v>
      </c>
      <c r="AG75" s="3">
        <f t="shared" si="7"/>
        <v>0.45783141743970296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15</v>
      </c>
      <c r="C76" t="s">
        <v>152</v>
      </c>
      <c r="D76" t="s">
        <v>27</v>
      </c>
      <c r="G76">
        <v>0.5</v>
      </c>
      <c r="H76">
        <v>0.5</v>
      </c>
      <c r="I76">
        <v>3728</v>
      </c>
      <c r="J76">
        <v>9807</v>
      </c>
      <c r="L76">
        <v>4801</v>
      </c>
      <c r="M76">
        <v>3.2749999999999999</v>
      </c>
      <c r="N76">
        <v>8.5869999999999997</v>
      </c>
      <c r="O76">
        <v>5.3120000000000003</v>
      </c>
      <c r="Q76">
        <v>0.38600000000000001</v>
      </c>
      <c r="R76">
        <v>1</v>
      </c>
      <c r="S76">
        <v>0</v>
      </c>
      <c r="T76">
        <v>0</v>
      </c>
      <c r="V76">
        <v>0</v>
      </c>
      <c r="Y76" s="1">
        <v>45146</v>
      </c>
      <c r="Z76" s="6">
        <v>0.99391203703703701</v>
      </c>
      <c r="AB76">
        <v>1</v>
      </c>
      <c r="AD76" s="3">
        <f t="shared" si="4"/>
        <v>3.4596452048837869</v>
      </c>
      <c r="AE76" s="3">
        <f t="shared" si="5"/>
        <v>9.2363873388774689</v>
      </c>
      <c r="AF76" s="3">
        <f t="shared" si="6"/>
        <v>5.7767421339936824</v>
      </c>
      <c r="AG76" s="3">
        <f t="shared" si="7"/>
        <v>0.43904492838916731</v>
      </c>
      <c r="AH76" s="3"/>
      <c r="AK76">
        <f>ABS(100*(AD76-AD77)/(AVERAGE(AD76:AD77)))</f>
        <v>2.5997566876613445</v>
      </c>
      <c r="AQ76">
        <f>ABS(100*(AE76-AE77)/(AVERAGE(AE76:AE77)))</f>
        <v>0.14166022684311946</v>
      </c>
      <c r="AW76">
        <f>ABS(100*(AF76-AF77)/(AVERAGE(AF76:AF77)))</f>
        <v>1.3021224003162173</v>
      </c>
      <c r="BC76">
        <f>ABS(100*(AG76-AG77)/(AVERAGE(AG76:AG77)))</f>
        <v>0.58088724097339484</v>
      </c>
      <c r="BG76" s="3">
        <f>AVERAGE(AD76:AD77)</f>
        <v>3.4152510955058664</v>
      </c>
      <c r="BH76" s="3">
        <f>AVERAGE(AE76:AE77)</f>
        <v>9.2298498257772312</v>
      </c>
      <c r="BI76" s="3">
        <f>AVERAGE(AF76:AF77)</f>
        <v>5.8145987302713653</v>
      </c>
      <c r="BJ76" s="3">
        <f>AVERAGE(AG76:AG77)</f>
        <v>0.44032382083626953</v>
      </c>
    </row>
    <row r="77" spans="1:62" x14ac:dyDescent="0.35">
      <c r="A77">
        <v>53</v>
      </c>
      <c r="B77">
        <v>15</v>
      </c>
      <c r="C77" t="s">
        <v>152</v>
      </c>
      <c r="D77" t="s">
        <v>27</v>
      </c>
      <c r="G77">
        <v>0.5</v>
      </c>
      <c r="H77">
        <v>0.5</v>
      </c>
      <c r="I77">
        <v>3630</v>
      </c>
      <c r="J77">
        <v>9793</v>
      </c>
      <c r="L77">
        <v>4830</v>
      </c>
      <c r="M77">
        <v>3.2</v>
      </c>
      <c r="N77">
        <v>8.5749999999999993</v>
      </c>
      <c r="O77">
        <v>5.375</v>
      </c>
      <c r="Q77">
        <v>0.38900000000000001</v>
      </c>
      <c r="R77">
        <v>1</v>
      </c>
      <c r="S77">
        <v>0</v>
      </c>
      <c r="T77">
        <v>0</v>
      </c>
      <c r="V77">
        <v>0</v>
      </c>
      <c r="Y77" s="1">
        <v>45147</v>
      </c>
      <c r="Z77" s="6">
        <v>1.4583333333333334E-3</v>
      </c>
      <c r="AB77">
        <v>1</v>
      </c>
      <c r="AD77" s="3">
        <f t="shared" si="4"/>
        <v>3.3708569861279458</v>
      </c>
      <c r="AE77" s="3">
        <f t="shared" si="5"/>
        <v>9.2233123126769936</v>
      </c>
      <c r="AF77" s="3">
        <f t="shared" si="6"/>
        <v>5.8524553265490482</v>
      </c>
      <c r="AG77" s="3">
        <f t="shared" si="7"/>
        <v>0.44160271328337175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153</v>
      </c>
      <c r="D78" t="s">
        <v>27</v>
      </c>
      <c r="G78">
        <v>0.5</v>
      </c>
      <c r="H78">
        <v>0.5</v>
      </c>
      <c r="I78">
        <v>3720</v>
      </c>
      <c r="J78">
        <v>6677</v>
      </c>
      <c r="L78">
        <v>2223</v>
      </c>
      <c r="M78">
        <v>3.2690000000000001</v>
      </c>
      <c r="N78">
        <v>5.9349999999999996</v>
      </c>
      <c r="O78">
        <v>2.6669999999999998</v>
      </c>
      <c r="Q78">
        <v>0.11600000000000001</v>
      </c>
      <c r="R78">
        <v>1</v>
      </c>
      <c r="S78">
        <v>0</v>
      </c>
      <c r="T78">
        <v>0</v>
      </c>
      <c r="V78">
        <v>0</v>
      </c>
      <c r="Y78" s="1">
        <v>45147</v>
      </c>
      <c r="Z78" s="6">
        <v>1.4305555555555557E-2</v>
      </c>
      <c r="AB78">
        <v>1</v>
      </c>
      <c r="AD78" s="3">
        <f t="shared" si="4"/>
        <v>3.4523971870261674</v>
      </c>
      <c r="AE78" s="3">
        <f t="shared" si="5"/>
        <v>6.3131850526283069</v>
      </c>
      <c r="AF78" s="3">
        <f t="shared" si="6"/>
        <v>2.8607878656021395</v>
      </c>
      <c r="AG78" s="3">
        <f t="shared" si="7"/>
        <v>0.21166667124230962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16</v>
      </c>
      <c r="C79" t="s">
        <v>153</v>
      </c>
      <c r="D79" t="s">
        <v>27</v>
      </c>
      <c r="G79">
        <v>0.5</v>
      </c>
      <c r="H79">
        <v>0.5</v>
      </c>
      <c r="I79">
        <v>3746</v>
      </c>
      <c r="J79">
        <v>6608</v>
      </c>
      <c r="L79">
        <v>2164</v>
      </c>
      <c r="M79">
        <v>3.2879999999999998</v>
      </c>
      <c r="N79">
        <v>5.8769999999999998</v>
      </c>
      <c r="O79">
        <v>2.589</v>
      </c>
      <c r="Q79">
        <v>0.11</v>
      </c>
      <c r="R79">
        <v>1</v>
      </c>
      <c r="S79">
        <v>0</v>
      </c>
      <c r="T79">
        <v>0</v>
      </c>
      <c r="V79">
        <v>0</v>
      </c>
      <c r="Y79" s="1">
        <v>45147</v>
      </c>
      <c r="Z79" s="6">
        <v>2.1238425925925924E-2</v>
      </c>
      <c r="AB79">
        <v>1</v>
      </c>
      <c r="AD79" s="3">
        <f t="shared" si="4"/>
        <v>3.4759532450634314</v>
      </c>
      <c r="AE79" s="3">
        <f t="shared" si="5"/>
        <v>6.248743852068821</v>
      </c>
      <c r="AF79" s="3">
        <f t="shared" si="6"/>
        <v>2.7727906070053896</v>
      </c>
      <c r="AG79" s="3">
        <f t="shared" si="7"/>
        <v>0.20646290197479039</v>
      </c>
      <c r="AH79" s="3"/>
      <c r="AK79">
        <f>ABS(100*(AD79-AD80)/(AVERAGE(AD79:AD80)))</f>
        <v>2.3695562301373569</v>
      </c>
      <c r="AQ79">
        <f>ABS(100*(AE79-AE80)/(AVERAGE(AE79:AE80)))</f>
        <v>0.43249355779557996</v>
      </c>
      <c r="AW79">
        <f>ABS(100*(AF79-AF80)/(AVERAGE(AF79:AF80)))</f>
        <v>2.050100717739904</v>
      </c>
      <c r="BC79">
        <f>ABS(100*(AG79-AG80)/(AVERAGE(AG79:AG80)))</f>
        <v>3.6982843017762264</v>
      </c>
      <c r="BG79" s="3">
        <f>AVERAGE(AD79:AD80)</f>
        <v>3.5176293477447445</v>
      </c>
      <c r="BH79" s="3">
        <f>AVERAGE(AE79:AE80)</f>
        <v>6.2622858434907425</v>
      </c>
      <c r="BI79" s="3">
        <f>AVERAGE(AF79:AF80)</f>
        <v>2.744656495745998</v>
      </c>
      <c r="BJ79" s="3">
        <f>AVERAGE(AG79:AG80)</f>
        <v>0.20271442411259433</v>
      </c>
    </row>
    <row r="80" spans="1:62" x14ac:dyDescent="0.35">
      <c r="A80">
        <v>56</v>
      </c>
      <c r="B80">
        <v>16</v>
      </c>
      <c r="C80" t="s">
        <v>153</v>
      </c>
      <c r="D80" t="s">
        <v>27</v>
      </c>
      <c r="G80">
        <v>0.5</v>
      </c>
      <c r="H80">
        <v>0.5</v>
      </c>
      <c r="I80">
        <v>3838</v>
      </c>
      <c r="J80">
        <v>6637</v>
      </c>
      <c r="L80">
        <v>2079</v>
      </c>
      <c r="M80">
        <v>3.359</v>
      </c>
      <c r="N80">
        <v>5.9009999999999998</v>
      </c>
      <c r="O80">
        <v>2.5419999999999998</v>
      </c>
      <c r="Q80">
        <v>0.10100000000000001</v>
      </c>
      <c r="R80">
        <v>1</v>
      </c>
      <c r="S80">
        <v>0</v>
      </c>
      <c r="T80">
        <v>0</v>
      </c>
      <c r="V80">
        <v>0</v>
      </c>
      <c r="Y80" s="1">
        <v>45147</v>
      </c>
      <c r="Z80" s="6">
        <v>2.8715277777777781E-2</v>
      </c>
      <c r="AB80">
        <v>1</v>
      </c>
      <c r="AD80" s="3">
        <f t="shared" si="4"/>
        <v>3.5593054504260571</v>
      </c>
      <c r="AE80" s="3">
        <f t="shared" si="5"/>
        <v>6.2758278349126631</v>
      </c>
      <c r="AF80" s="3">
        <f t="shared" si="6"/>
        <v>2.716522384486606</v>
      </c>
      <c r="AG80" s="3">
        <f t="shared" si="7"/>
        <v>0.19896594625039823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154</v>
      </c>
      <c r="D81" t="s">
        <v>27</v>
      </c>
      <c r="G81">
        <v>0.5</v>
      </c>
      <c r="H81">
        <v>0.5</v>
      </c>
      <c r="I81">
        <v>3891</v>
      </c>
      <c r="J81">
        <v>6965</v>
      </c>
      <c r="L81">
        <v>2103</v>
      </c>
      <c r="M81">
        <v>3.4</v>
      </c>
      <c r="N81">
        <v>6.1790000000000003</v>
      </c>
      <c r="O81">
        <v>2.7789999999999999</v>
      </c>
      <c r="Q81">
        <v>0.104</v>
      </c>
      <c r="R81">
        <v>1</v>
      </c>
      <c r="S81">
        <v>0</v>
      </c>
      <c r="T81">
        <v>0</v>
      </c>
      <c r="V81">
        <v>0</v>
      </c>
      <c r="Y81" s="1">
        <v>45147</v>
      </c>
      <c r="Z81" s="6">
        <v>4.1863425925925929E-2</v>
      </c>
      <c r="AB81">
        <v>1</v>
      </c>
      <c r="AD81" s="3">
        <f t="shared" si="4"/>
        <v>3.607323568732788</v>
      </c>
      <c r="AE81" s="3">
        <f t="shared" si="5"/>
        <v>6.5821570201809454</v>
      </c>
      <c r="AF81" s="3">
        <f t="shared" si="6"/>
        <v>2.9748334514481574</v>
      </c>
      <c r="AG81" s="3">
        <f t="shared" si="7"/>
        <v>0.20108273374905014</v>
      </c>
      <c r="AH81" s="3"/>
      <c r="BG81" s="3"/>
      <c r="BH81" s="3"/>
      <c r="BI81" s="3"/>
      <c r="BJ81" s="3"/>
    </row>
    <row r="82" spans="1:62" x14ac:dyDescent="0.35">
      <c r="A82">
        <v>58</v>
      </c>
      <c r="B82">
        <v>17</v>
      </c>
      <c r="C82" t="s">
        <v>154</v>
      </c>
      <c r="D82" t="s">
        <v>27</v>
      </c>
      <c r="G82">
        <v>0.5</v>
      </c>
      <c r="H82">
        <v>0.5</v>
      </c>
      <c r="I82">
        <v>4013</v>
      </c>
      <c r="J82">
        <v>6909</v>
      </c>
      <c r="L82">
        <v>1944</v>
      </c>
      <c r="M82">
        <v>3.4940000000000002</v>
      </c>
      <c r="N82">
        <v>6.1319999999999997</v>
      </c>
      <c r="O82">
        <v>2.6379999999999999</v>
      </c>
      <c r="Q82">
        <v>8.6999999999999994E-2</v>
      </c>
      <c r="R82">
        <v>1</v>
      </c>
      <c r="S82">
        <v>0</v>
      </c>
      <c r="T82">
        <v>0</v>
      </c>
      <c r="V82">
        <v>0</v>
      </c>
      <c r="Y82" s="1">
        <v>45147</v>
      </c>
      <c r="Z82" s="6">
        <v>4.8969907407407413E-2</v>
      </c>
      <c r="AB82">
        <v>1</v>
      </c>
      <c r="AD82" s="3">
        <f t="shared" si="4"/>
        <v>3.7178558410614877</v>
      </c>
      <c r="AE82" s="3">
        <f t="shared" si="5"/>
        <v>6.5298569153790442</v>
      </c>
      <c r="AF82" s="3">
        <f t="shared" si="6"/>
        <v>2.8120010743175565</v>
      </c>
      <c r="AG82" s="3">
        <f t="shared" si="7"/>
        <v>0.18705901657048135</v>
      </c>
      <c r="AH82" s="3"/>
      <c r="AK82">
        <f>ABS(100*(AD82-AD83)/(AVERAGE(AD82:AD83)))</f>
        <v>3.3196389694304811</v>
      </c>
      <c r="AQ82">
        <f>ABS(100*(AE82-AE83)/(AVERAGE(AE82:AE83)))</f>
        <v>0.80415839618506979</v>
      </c>
      <c r="AW82">
        <f>ABS(100*(AF82-AF83)/(AVERAGE(AF82:AF83)))</f>
        <v>2.4276445985879498</v>
      </c>
      <c r="BC82">
        <f>ABS(100*(AG82-AG83)/(AVERAGE(AG82:AG83)))</f>
        <v>0.42345706470237299</v>
      </c>
      <c r="BG82" s="3">
        <f>AVERAGE(AD82:AD83)</f>
        <v>3.6571536915039227</v>
      </c>
      <c r="BH82" s="3">
        <f>AVERAGE(AE82:AE83)</f>
        <v>6.5037068629780928</v>
      </c>
      <c r="BI82" s="3">
        <f>AVERAGE(AF82:AF83)</f>
        <v>2.8465531714741701</v>
      </c>
      <c r="BJ82" s="3">
        <f>AVERAGE(AG82:AG83)</f>
        <v>0.18745591422647856</v>
      </c>
    </row>
    <row r="83" spans="1:62" x14ac:dyDescent="0.35">
      <c r="A83">
        <v>59</v>
      </c>
      <c r="B83">
        <v>17</v>
      </c>
      <c r="C83" t="s">
        <v>154</v>
      </c>
      <c r="D83" t="s">
        <v>27</v>
      </c>
      <c r="G83">
        <v>0.5</v>
      </c>
      <c r="H83">
        <v>0.5</v>
      </c>
      <c r="I83">
        <v>3879</v>
      </c>
      <c r="J83">
        <v>6853</v>
      </c>
      <c r="L83">
        <v>1953</v>
      </c>
      <c r="M83">
        <v>3.391</v>
      </c>
      <c r="N83">
        <v>6.085</v>
      </c>
      <c r="O83">
        <v>2.6930000000000001</v>
      </c>
      <c r="Q83">
        <v>8.7999999999999995E-2</v>
      </c>
      <c r="R83">
        <v>1</v>
      </c>
      <c r="S83">
        <v>0</v>
      </c>
      <c r="T83">
        <v>0</v>
      </c>
      <c r="V83">
        <v>0</v>
      </c>
      <c r="Y83" s="1">
        <v>45147</v>
      </c>
      <c r="Z83" s="6">
        <v>5.6504629629629627E-2</v>
      </c>
      <c r="AB83">
        <v>1</v>
      </c>
      <c r="AD83" s="3">
        <f t="shared" si="4"/>
        <v>3.5964515419463581</v>
      </c>
      <c r="AE83" s="3">
        <f t="shared" si="5"/>
        <v>6.4775568105771413</v>
      </c>
      <c r="AF83" s="3">
        <f t="shared" si="6"/>
        <v>2.8811052686307832</v>
      </c>
      <c r="AG83" s="3">
        <f t="shared" si="7"/>
        <v>0.1878528118824758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155</v>
      </c>
      <c r="D84" t="s">
        <v>27</v>
      </c>
      <c r="G84">
        <v>0.5</v>
      </c>
      <c r="H84">
        <v>0.5</v>
      </c>
      <c r="I84">
        <v>3777</v>
      </c>
      <c r="J84">
        <v>5595</v>
      </c>
      <c r="L84">
        <v>1149</v>
      </c>
      <c r="M84">
        <v>3.3119999999999998</v>
      </c>
      <c r="N84">
        <v>5.0179999999999998</v>
      </c>
      <c r="O84">
        <v>1.706</v>
      </c>
      <c r="Q84">
        <v>4.0000000000000001E-3</v>
      </c>
      <c r="R84">
        <v>1</v>
      </c>
      <c r="S84">
        <v>0</v>
      </c>
      <c r="T84">
        <v>0</v>
      </c>
      <c r="V84">
        <v>0</v>
      </c>
      <c r="Y84" s="1">
        <v>45147</v>
      </c>
      <c r="Z84" s="6">
        <v>6.9363425925925926E-2</v>
      </c>
      <c r="AB84">
        <v>1</v>
      </c>
      <c r="AD84" s="3">
        <f t="shared" si="4"/>
        <v>3.5040393142617074</v>
      </c>
      <c r="AE84" s="3">
        <f t="shared" si="5"/>
        <v>5.302672313420131</v>
      </c>
      <c r="AF84" s="3">
        <f t="shared" si="6"/>
        <v>1.7986329991584236</v>
      </c>
      <c r="AG84" s="3">
        <f t="shared" si="7"/>
        <v>0.11694043067763731</v>
      </c>
      <c r="AH84" s="3"/>
      <c r="BG84" s="3"/>
      <c r="BH84" s="3"/>
      <c r="BI84" s="3"/>
      <c r="BJ84" s="3"/>
    </row>
    <row r="85" spans="1:62" x14ac:dyDescent="0.35">
      <c r="A85">
        <v>61</v>
      </c>
      <c r="B85">
        <v>18</v>
      </c>
      <c r="C85" t="s">
        <v>155</v>
      </c>
      <c r="D85" t="s">
        <v>27</v>
      </c>
      <c r="G85">
        <v>0.5</v>
      </c>
      <c r="H85">
        <v>0.5</v>
      </c>
      <c r="I85">
        <v>3740</v>
      </c>
      <c r="J85">
        <v>5628</v>
      </c>
      <c r="L85">
        <v>1153</v>
      </c>
      <c r="M85">
        <v>3.2839999999999998</v>
      </c>
      <c r="N85">
        <v>5.0469999999999997</v>
      </c>
      <c r="O85">
        <v>1.7629999999999999</v>
      </c>
      <c r="Q85">
        <v>5.0000000000000001E-3</v>
      </c>
      <c r="R85">
        <v>1</v>
      </c>
      <c r="S85">
        <v>0</v>
      </c>
      <c r="T85">
        <v>0</v>
      </c>
      <c r="V85">
        <v>0</v>
      </c>
      <c r="Y85" s="1">
        <v>45147</v>
      </c>
      <c r="Z85" s="6">
        <v>7.6307870370370359E-2</v>
      </c>
      <c r="AB85">
        <v>1</v>
      </c>
      <c r="AD85" s="3">
        <f t="shared" si="4"/>
        <v>3.4705172316702164</v>
      </c>
      <c r="AE85" s="3">
        <f t="shared" si="5"/>
        <v>5.3334920180355372</v>
      </c>
      <c r="AF85" s="3">
        <f t="shared" si="6"/>
        <v>1.8629747863653208</v>
      </c>
      <c r="AG85" s="3">
        <f t="shared" si="7"/>
        <v>0.11729322859407929</v>
      </c>
      <c r="AH85" s="3"/>
      <c r="AK85">
        <f>ABS(100*(AD85-AD86)/(AVERAGE(AD85:AD86)))</f>
        <v>4.4165512054056224</v>
      </c>
      <c r="AQ85">
        <f>ABS(100*(AE85-AE86)/(AVERAGE(AE85:AE86)))</f>
        <v>0.5091022041250679</v>
      </c>
      <c r="AW85">
        <f>ABS(100*(AF85-AF86)/(AVERAGE(AF85:AF86)))</f>
        <v>10.379207659286418</v>
      </c>
      <c r="BC85">
        <f>ABS(100*(AG85-AG86)/(AVERAGE(AG85:AG86)))</f>
        <v>6.1223079655515011</v>
      </c>
      <c r="BG85" s="3">
        <f>AVERAGE(AD85:AD86)</f>
        <v>3.5488864247557292</v>
      </c>
      <c r="BH85" s="3">
        <f>AVERAGE(AE85:AE86)</f>
        <v>5.3199500266136166</v>
      </c>
      <c r="BI85" s="3">
        <f>AVERAGE(AF85:AF86)</f>
        <v>1.7710636018578869</v>
      </c>
      <c r="BJ85" s="3">
        <f>AVERAGE(AG85:AG86)</f>
        <v>0.1138093491692147</v>
      </c>
    </row>
    <row r="86" spans="1:62" x14ac:dyDescent="0.35">
      <c r="A86">
        <v>62</v>
      </c>
      <c r="B86">
        <v>18</v>
      </c>
      <c r="C86" t="s">
        <v>155</v>
      </c>
      <c r="D86" t="s">
        <v>27</v>
      </c>
      <c r="G86">
        <v>0.5</v>
      </c>
      <c r="H86">
        <v>0.5</v>
      </c>
      <c r="I86">
        <v>3913</v>
      </c>
      <c r="J86">
        <v>5599</v>
      </c>
      <c r="L86">
        <v>1074</v>
      </c>
      <c r="M86">
        <v>3.4169999999999998</v>
      </c>
      <c r="N86">
        <v>5.0220000000000002</v>
      </c>
      <c r="O86">
        <v>1.605</v>
      </c>
      <c r="Q86">
        <v>0</v>
      </c>
      <c r="R86">
        <v>1</v>
      </c>
      <c r="S86">
        <v>0</v>
      </c>
      <c r="T86">
        <v>0</v>
      </c>
      <c r="V86">
        <v>0</v>
      </c>
      <c r="Y86" s="1">
        <v>45147</v>
      </c>
      <c r="Z86" s="6">
        <v>8.3935185185185182E-2</v>
      </c>
      <c r="AB86">
        <v>1</v>
      </c>
      <c r="AD86" s="3">
        <f t="shared" si="4"/>
        <v>3.6272556178412421</v>
      </c>
      <c r="AE86" s="3">
        <f t="shared" si="5"/>
        <v>5.3064080351916951</v>
      </c>
      <c r="AF86" s="3">
        <f t="shared" si="6"/>
        <v>1.6791524173504531</v>
      </c>
      <c r="AG86" s="3">
        <f t="shared" si="7"/>
        <v>0.11032546974435013</v>
      </c>
      <c r="AH86" s="3"/>
    </row>
    <row r="87" spans="1:62" x14ac:dyDescent="0.35">
      <c r="A87">
        <v>63</v>
      </c>
      <c r="B87">
        <v>19</v>
      </c>
      <c r="C87" t="s">
        <v>156</v>
      </c>
      <c r="D87" t="s">
        <v>27</v>
      </c>
      <c r="G87">
        <v>0.5</v>
      </c>
      <c r="H87">
        <v>0.5</v>
      </c>
      <c r="I87">
        <v>6619</v>
      </c>
      <c r="J87">
        <v>12054</v>
      </c>
      <c r="L87">
        <v>4510</v>
      </c>
      <c r="M87">
        <v>5.4930000000000003</v>
      </c>
      <c r="N87">
        <v>10.49</v>
      </c>
      <c r="O87">
        <v>4.9969999999999999</v>
      </c>
      <c r="Q87">
        <v>0.35599999999999998</v>
      </c>
      <c r="R87">
        <v>1</v>
      </c>
      <c r="S87">
        <v>0</v>
      </c>
      <c r="T87">
        <v>0</v>
      </c>
      <c r="V87">
        <v>0</v>
      </c>
      <c r="Y87" s="1">
        <v>45147</v>
      </c>
      <c r="Z87" s="6">
        <v>9.7268518518518518E-2</v>
      </c>
      <c r="AB87">
        <v>1</v>
      </c>
      <c r="AD87" s="3">
        <f t="shared" si="4"/>
        <v>6.0788976581810941</v>
      </c>
      <c r="AE87" s="3">
        <f t="shared" si="5"/>
        <v>11.334929044053784</v>
      </c>
      <c r="AF87" s="3">
        <f t="shared" si="6"/>
        <v>5.2560313858726895</v>
      </c>
      <c r="AG87" s="3">
        <f t="shared" si="7"/>
        <v>0.41337887996801309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19</v>
      </c>
      <c r="C88" t="s">
        <v>156</v>
      </c>
      <c r="D88" t="s">
        <v>27</v>
      </c>
      <c r="G88">
        <v>0.5</v>
      </c>
      <c r="H88">
        <v>0.5</v>
      </c>
      <c r="I88">
        <v>7405</v>
      </c>
      <c r="J88">
        <v>11927</v>
      </c>
      <c r="L88">
        <v>4517</v>
      </c>
      <c r="M88">
        <v>6.0960000000000001</v>
      </c>
      <c r="N88">
        <v>10.382999999999999</v>
      </c>
      <c r="O88">
        <v>4.2869999999999999</v>
      </c>
      <c r="Q88">
        <v>0.35599999999999998</v>
      </c>
      <c r="R88">
        <v>1</v>
      </c>
      <c r="S88">
        <v>0</v>
      </c>
      <c r="T88">
        <v>0</v>
      </c>
      <c r="V88">
        <v>0</v>
      </c>
      <c r="Y88" s="1">
        <v>45147</v>
      </c>
      <c r="Z88" s="6">
        <v>0.10432870370370372</v>
      </c>
      <c r="AB88">
        <v>1</v>
      </c>
      <c r="AD88" s="3">
        <f t="shared" si="4"/>
        <v>6.7910154126922269</v>
      </c>
      <c r="AE88" s="3">
        <f t="shared" si="5"/>
        <v>11.216319877806614</v>
      </c>
      <c r="AF88" s="3">
        <f t="shared" si="6"/>
        <v>4.4253044651143867</v>
      </c>
      <c r="AG88" s="3">
        <f t="shared" si="7"/>
        <v>0.41399627632178659</v>
      </c>
      <c r="AH88" s="3"/>
      <c r="AK88">
        <f>ABS(100*(AD88-AD89)/(AVERAGE(AD88:AD89)))</f>
        <v>4.0903892207149912</v>
      </c>
      <c r="AM88">
        <f>100*((AVERAGE(AD88:AD89)*25.24)-(AVERAGE(AD85:AD86)*25))/(1000*0.08)</f>
        <v>107.82728946849025</v>
      </c>
      <c r="AQ88">
        <f>ABS(100*(AE88-AE89)/(AVERAGE(AE88:AE89)))</f>
        <v>2.3696288248835224</v>
      </c>
      <c r="AS88">
        <f>100*((AVERAGE(AE88:AE89)*25.24)-(AVERAGE(AE85:AE86)*25))/(2000*0.08)</f>
        <v>95.934743300632974</v>
      </c>
      <c r="AW88">
        <f>ABS(100*(AF88-AF89)/(AVERAGE(AF88:AF89)))</f>
        <v>0.33061854892285303</v>
      </c>
      <c r="AY88">
        <f>100*((AVERAGE(AF88:AF89)*25.24)-(AVERAGE(AF85:AF86)*25))/(1000*0.08)</f>
        <v>84.042197132775726</v>
      </c>
      <c r="BC88">
        <f>ABS(100*(AG88-AG89)/(AVERAGE(AG88:AG89)))</f>
        <v>2.0446099219782732</v>
      </c>
      <c r="BE88">
        <f>100*((AVERAGE(AG88:AG89)*25.24)-(AVERAGE(AG85:AG86)*25))/(100*0.08)</f>
        <v>93.728624120324412</v>
      </c>
      <c r="BG88" s="3">
        <f>AVERAGE(AD88:AD89)</f>
        <v>6.9328047620319113</v>
      </c>
      <c r="BH88" s="3">
        <f>AVERAGE(AE88:AE89)</f>
        <v>11.350805861582932</v>
      </c>
      <c r="BI88" s="3">
        <f>AVERAGE(AF88:AF89)</f>
        <v>4.418001099551021</v>
      </c>
      <c r="BJ88" s="3">
        <f>AVERAGE(AG88:AG89)</f>
        <v>0.40980680106403805</v>
      </c>
    </row>
    <row r="89" spans="1:62" x14ac:dyDescent="0.35">
      <c r="A89">
        <v>65</v>
      </c>
      <c r="B89">
        <v>19</v>
      </c>
      <c r="C89" t="s">
        <v>156</v>
      </c>
      <c r="D89" t="s">
        <v>27</v>
      </c>
      <c r="G89">
        <v>0.5</v>
      </c>
      <c r="H89">
        <v>0.5</v>
      </c>
      <c r="I89">
        <v>7718</v>
      </c>
      <c r="J89">
        <v>12215</v>
      </c>
      <c r="L89">
        <v>4422</v>
      </c>
      <c r="M89">
        <v>6.3360000000000003</v>
      </c>
      <c r="N89">
        <v>10.627000000000001</v>
      </c>
      <c r="O89">
        <v>4.2910000000000004</v>
      </c>
      <c r="Q89">
        <v>0.34599999999999997</v>
      </c>
      <c r="R89">
        <v>1</v>
      </c>
      <c r="S89">
        <v>0</v>
      </c>
      <c r="T89">
        <v>0</v>
      </c>
      <c r="V89">
        <v>0</v>
      </c>
      <c r="Y89" s="1">
        <v>45147</v>
      </c>
      <c r="Z89" s="6">
        <v>0.11217592592592592</v>
      </c>
      <c r="AB89">
        <v>1</v>
      </c>
      <c r="AD89" s="3">
        <f t="shared" si="4"/>
        <v>7.0745941113715958</v>
      </c>
      <c r="AE89" s="3">
        <f t="shared" si="5"/>
        <v>11.485291845359251</v>
      </c>
      <c r="AF89" s="3">
        <f t="shared" si="6"/>
        <v>4.4106977339876554</v>
      </c>
      <c r="AG89" s="3">
        <f t="shared" si="7"/>
        <v>0.40561732580628951</v>
      </c>
      <c r="AH89" s="3"/>
    </row>
    <row r="90" spans="1:62" x14ac:dyDescent="0.35">
      <c r="A90">
        <v>66</v>
      </c>
      <c r="B90">
        <v>20</v>
      </c>
      <c r="C90" t="s">
        <v>157</v>
      </c>
      <c r="D90" t="s">
        <v>27</v>
      </c>
      <c r="G90">
        <v>0.5</v>
      </c>
      <c r="H90">
        <v>0.5</v>
      </c>
      <c r="I90">
        <v>5209</v>
      </c>
      <c r="J90">
        <v>6720</v>
      </c>
      <c r="L90">
        <v>3969</v>
      </c>
      <c r="M90">
        <v>4.4109999999999996</v>
      </c>
      <c r="N90">
        <v>5.9720000000000004</v>
      </c>
      <c r="O90">
        <v>1.5609999999999999</v>
      </c>
      <c r="Q90">
        <v>0.29899999999999999</v>
      </c>
      <c r="R90">
        <v>1</v>
      </c>
      <c r="S90">
        <v>0</v>
      </c>
      <c r="T90">
        <v>0</v>
      </c>
      <c r="V90">
        <v>0</v>
      </c>
      <c r="Y90" s="1">
        <v>45147</v>
      </c>
      <c r="Z90" s="6">
        <v>0.12531249999999999</v>
      </c>
      <c r="AB90">
        <v>1</v>
      </c>
      <c r="AD90" s="3">
        <f t="shared" ref="AD90:AD111" si="8">((I90*$F$21)+$F$22)*1000/G90</f>
        <v>4.8014345107756276</v>
      </c>
      <c r="AE90" s="3">
        <f t="shared" ref="AE90:AE111" si="9">((J90*$H$21)+$H$22)*1000/H90</f>
        <v>6.3533440616726251</v>
      </c>
      <c r="AF90" s="3">
        <f t="shared" ref="AF90:AF111" si="10">AE90-AD90</f>
        <v>1.5519095508969976</v>
      </c>
      <c r="AG90" s="3">
        <f t="shared" ref="AG90:AG111" si="11">((L90*$J$21)+$J$22)*1000/H90</f>
        <v>0.36566296176923502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20</v>
      </c>
      <c r="C91" t="s">
        <v>157</v>
      </c>
      <c r="D91" t="s">
        <v>27</v>
      </c>
      <c r="G91">
        <v>0.5</v>
      </c>
      <c r="H91">
        <v>0.5</v>
      </c>
      <c r="I91">
        <v>4577</v>
      </c>
      <c r="J91">
        <v>6787</v>
      </c>
      <c r="L91">
        <v>3899</v>
      </c>
      <c r="M91">
        <v>3.9260000000000002</v>
      </c>
      <c r="N91">
        <v>6.0289999999999999</v>
      </c>
      <c r="O91">
        <v>2.1019999999999999</v>
      </c>
      <c r="Q91">
        <v>0.29199999999999998</v>
      </c>
      <c r="R91">
        <v>1</v>
      </c>
      <c r="S91">
        <v>0</v>
      </c>
      <c r="T91">
        <v>0</v>
      </c>
      <c r="V91">
        <v>0</v>
      </c>
      <c r="Y91" s="1">
        <v>45147</v>
      </c>
      <c r="Z91" s="6">
        <v>0.13247685185185185</v>
      </c>
      <c r="AB91">
        <v>1</v>
      </c>
      <c r="AD91" s="3">
        <f t="shared" si="8"/>
        <v>4.2288411000236739</v>
      </c>
      <c r="AE91" s="3">
        <f t="shared" si="9"/>
        <v>6.4159174013463289</v>
      </c>
      <c r="AF91" s="3">
        <f t="shared" si="10"/>
        <v>2.1870763013226551</v>
      </c>
      <c r="AG91" s="3">
        <f t="shared" si="11"/>
        <v>0.35948899823150027</v>
      </c>
      <c r="AH91" s="3"/>
      <c r="AK91">
        <f>ABS(100*(AD91-AD92)/(AVERAGE(AD91:AD92)))</f>
        <v>3.2872669696009154</v>
      </c>
      <c r="AL91">
        <f>ABS(100*((AVERAGE(AD91:AD92)-AVERAGE(AD70:AD71))/(AVERAGE(AD70:AD71,AD91:AD92))))</f>
        <v>5.5662843904572643</v>
      </c>
      <c r="AQ91">
        <f>ABS(100*(AE91-AE92)/(AVERAGE(AE91:AE92)))</f>
        <v>0.37775311979672532</v>
      </c>
      <c r="AR91">
        <f>ABS(100*((AVERAGE(AE91:AE92)-AVERAGE(AE70:AE71))/(AVERAGE(AE70:AE71,AE91:AE92))))</f>
        <v>4.8056163954073297</v>
      </c>
      <c r="AW91">
        <f>ABS(100*(AF91-AF92)/(AVERAGE(AF91:AF92)))</f>
        <v>5.4992459392211019</v>
      </c>
      <c r="AX91">
        <f>ABS(100*((AVERAGE(AF91:AF92)-AVERAGE(AF70:AF71))/(AVERAGE(AF70:AF71,AF91:AF92))))</f>
        <v>3.2861668729115308</v>
      </c>
      <c r="BC91">
        <f>ABS(100*(AG91-AG92)/(AVERAGE(AG91:AG92)))</f>
        <v>0.6114916819702142</v>
      </c>
      <c r="BD91">
        <f>ABS(100*((AVERAGE(AG91:AG92)-AVERAGE(AG70:AG71))/(AVERAGE(AG70:AG71,AG91:AG92))))</f>
        <v>0.59747163853859409</v>
      </c>
      <c r="BG91" s="3">
        <f>AVERAGE(AD91:AD92)</f>
        <v>4.299509274135465</v>
      </c>
      <c r="BH91" s="3">
        <f>AVERAGE(AE91:AE92)</f>
        <v>6.4280584971039136</v>
      </c>
      <c r="BI91" s="3">
        <f>AVERAGE(AF91:AF92)</f>
        <v>2.1285492229684477</v>
      </c>
      <c r="BJ91" s="3">
        <f>AVERAGE(AG91:AG92)</f>
        <v>0.36059149172038152</v>
      </c>
    </row>
    <row r="92" spans="1:62" x14ac:dyDescent="0.35">
      <c r="A92">
        <v>68</v>
      </c>
      <c r="B92">
        <v>20</v>
      </c>
      <c r="C92" t="s">
        <v>157</v>
      </c>
      <c r="D92" t="s">
        <v>27</v>
      </c>
      <c r="G92">
        <v>0.5</v>
      </c>
      <c r="H92">
        <v>0.5</v>
      </c>
      <c r="I92">
        <v>4733</v>
      </c>
      <c r="J92">
        <v>6813</v>
      </c>
      <c r="L92">
        <v>3924</v>
      </c>
      <c r="M92">
        <v>4.0460000000000003</v>
      </c>
      <c r="N92">
        <v>6.0510000000000002</v>
      </c>
      <c r="O92">
        <v>2.0049999999999999</v>
      </c>
      <c r="Q92">
        <v>0.29399999999999998</v>
      </c>
      <c r="R92">
        <v>1</v>
      </c>
      <c r="S92">
        <v>0</v>
      </c>
      <c r="T92">
        <v>0</v>
      </c>
      <c r="V92">
        <v>0</v>
      </c>
      <c r="Y92" s="1">
        <v>45147</v>
      </c>
      <c r="Z92" s="6">
        <v>0.13996527777777779</v>
      </c>
      <c r="AB92">
        <v>1</v>
      </c>
      <c r="AD92" s="3">
        <f t="shared" si="8"/>
        <v>4.3701774482472571</v>
      </c>
      <c r="AE92" s="3">
        <f t="shared" si="9"/>
        <v>6.4401995928614975</v>
      </c>
      <c r="AF92" s="3">
        <f t="shared" si="10"/>
        <v>2.0700221446142404</v>
      </c>
      <c r="AG92" s="3">
        <f t="shared" si="11"/>
        <v>0.36169398520926271</v>
      </c>
      <c r="AH92" s="3"/>
      <c r="BG92" s="3"/>
      <c r="BH92" s="3"/>
      <c r="BI92" s="3"/>
      <c r="BJ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1090</v>
      </c>
      <c r="J93">
        <v>420</v>
      </c>
      <c r="L93">
        <v>334</v>
      </c>
      <c r="M93">
        <v>1.2509999999999999</v>
      </c>
      <c r="N93">
        <v>0.63400000000000001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45147</v>
      </c>
      <c r="Z93" s="6">
        <v>0.15184027777777778</v>
      </c>
      <c r="AB93">
        <v>1</v>
      </c>
      <c r="AD93" s="3">
        <f t="shared" si="8"/>
        <v>1.0696113163337015</v>
      </c>
      <c r="AE93" s="3">
        <f t="shared" si="9"/>
        <v>0.46958227145865744</v>
      </c>
      <c r="AF93" s="3">
        <f t="shared" si="10"/>
        <v>-0.60002904487504405</v>
      </c>
      <c r="AG93" s="3">
        <f t="shared" si="11"/>
        <v>4.5057855202583361E-2</v>
      </c>
      <c r="AH93" s="3"/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203</v>
      </c>
      <c r="J94">
        <v>509</v>
      </c>
      <c r="L94">
        <v>376</v>
      </c>
      <c r="M94">
        <v>0.56999999999999995</v>
      </c>
      <c r="N94">
        <v>0.71</v>
      </c>
      <c r="O94">
        <v>0.14000000000000001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45147</v>
      </c>
      <c r="Z94" s="6">
        <v>0.15796296296296297</v>
      </c>
      <c r="AB94">
        <v>1</v>
      </c>
      <c r="AD94" s="3">
        <f t="shared" si="8"/>
        <v>0.26598733637012073</v>
      </c>
      <c r="AE94" s="3">
        <f t="shared" si="9"/>
        <v>0.55270208087596584</v>
      </c>
      <c r="AF94" s="3">
        <f t="shared" si="10"/>
        <v>0.28671474450584511</v>
      </c>
      <c r="AG94" s="3">
        <f t="shared" si="11"/>
        <v>4.8762233325224176E-2</v>
      </c>
      <c r="AH94" s="3"/>
      <c r="AK94">
        <f>ABS(100*(AD94-AD95)/(AVERAGE(AD94:AD95)))</f>
        <v>7.0525956771793812</v>
      </c>
      <c r="AQ94">
        <f>ABS(100*(AE94-AE95)/(AVERAGE(AE94:AE95)))</f>
        <v>15.082622165531557</v>
      </c>
      <c r="AW94">
        <f>ABS(100*(AF94-AF95)/(AVERAGE(AF94:AF95)))</f>
        <v>23.109857403833725</v>
      </c>
      <c r="BC94">
        <f>ABS(100*(AG94-AG95)/(AVERAGE(AG94:AG95)))</f>
        <v>17.293454382284111</v>
      </c>
      <c r="BG94" s="3">
        <f>AVERAGE(AD94:AD95)</f>
        <v>0.25692731404809616</v>
      </c>
      <c r="BH94" s="3">
        <f>AVERAGE(AE94:AE95)</f>
        <v>0.51394396749598492</v>
      </c>
      <c r="BI94" s="3">
        <f>AVERAGE(AF94:AF95)</f>
        <v>0.25701665344788882</v>
      </c>
      <c r="BJ94" s="3">
        <f>AVERAGE(AG94:AG95)</f>
        <v>4.4881456244362371E-2</v>
      </c>
    </row>
    <row r="95" spans="1:62" x14ac:dyDescent="0.35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183</v>
      </c>
      <c r="J95">
        <v>426</v>
      </c>
      <c r="L95">
        <v>288</v>
      </c>
      <c r="M95">
        <v>0.55600000000000005</v>
      </c>
      <c r="N95">
        <v>0.63900000000000001</v>
      </c>
      <c r="O95">
        <v>8.4000000000000005E-2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45147</v>
      </c>
      <c r="Z95" s="6">
        <v>0.16430555555555557</v>
      </c>
      <c r="AB95">
        <v>1</v>
      </c>
      <c r="AD95" s="3">
        <f t="shared" si="8"/>
        <v>0.24786729172607161</v>
      </c>
      <c r="AE95" s="3">
        <f t="shared" si="9"/>
        <v>0.47518585411600411</v>
      </c>
      <c r="AF95" s="3">
        <f t="shared" si="10"/>
        <v>0.2273185623899325</v>
      </c>
      <c r="AG95" s="3">
        <f t="shared" si="11"/>
        <v>4.1000679163500565E-2</v>
      </c>
      <c r="AH95" s="3"/>
      <c r="BG95" s="3"/>
      <c r="BH95" s="3"/>
      <c r="BI95" s="3"/>
      <c r="BJ95" s="3"/>
    </row>
    <row r="96" spans="1:62" x14ac:dyDescent="0.35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3408</v>
      </c>
      <c r="J96">
        <v>11113</v>
      </c>
      <c r="L96">
        <v>6809</v>
      </c>
      <c r="M96">
        <v>5.05</v>
      </c>
      <c r="N96">
        <v>16.155999999999999</v>
      </c>
      <c r="O96">
        <v>11.106999999999999</v>
      </c>
      <c r="Q96">
        <v>0.99399999999999999</v>
      </c>
      <c r="R96">
        <v>1</v>
      </c>
      <c r="S96">
        <v>0</v>
      </c>
      <c r="T96">
        <v>0</v>
      </c>
      <c r="V96">
        <v>0</v>
      </c>
      <c r="Y96" s="1">
        <v>45147</v>
      </c>
      <c r="Z96" s="6">
        <v>0.17686342592592594</v>
      </c>
      <c r="AB96">
        <v>1</v>
      </c>
      <c r="AD96" s="3">
        <f t="shared" si="8"/>
        <v>5.2828741509650001</v>
      </c>
      <c r="AE96" s="3">
        <f t="shared" si="9"/>
        <v>17.426834162155423</v>
      </c>
      <c r="AF96" s="3">
        <f t="shared" si="10"/>
        <v>12.143960011190423</v>
      </c>
      <c r="AG96" s="3">
        <f t="shared" si="11"/>
        <v>1.0269158040717377</v>
      </c>
      <c r="AH96" s="3"/>
    </row>
    <row r="97" spans="1:62" x14ac:dyDescent="0.35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4938</v>
      </c>
      <c r="J97">
        <v>11433</v>
      </c>
      <c r="L97">
        <v>6939</v>
      </c>
      <c r="M97">
        <v>7.0049999999999999</v>
      </c>
      <c r="N97">
        <v>16.606999999999999</v>
      </c>
      <c r="O97">
        <v>9.6020000000000003</v>
      </c>
      <c r="Q97">
        <v>1.016</v>
      </c>
      <c r="R97">
        <v>1</v>
      </c>
      <c r="S97">
        <v>0</v>
      </c>
      <c r="T97">
        <v>0</v>
      </c>
      <c r="V97">
        <v>0</v>
      </c>
      <c r="Y97" s="1">
        <v>45147</v>
      </c>
      <c r="Z97" s="6">
        <v>0.18400462962962963</v>
      </c>
      <c r="AB97">
        <v>1</v>
      </c>
      <c r="AD97" s="3">
        <f t="shared" si="8"/>
        <v>7.5931798430812698</v>
      </c>
      <c r="AE97" s="3">
        <f t="shared" si="9"/>
        <v>17.924930398364012</v>
      </c>
      <c r="AF97" s="3">
        <f t="shared" si="10"/>
        <v>10.331750555282742</v>
      </c>
      <c r="AG97" s="3">
        <f t="shared" si="11"/>
        <v>1.0460256912123449</v>
      </c>
      <c r="AH97" s="3"/>
      <c r="AI97">
        <f>100*(AVERAGE(I97:I98))/(AVERAGE(I$51:I$52))</f>
        <v>91.099287582288753</v>
      </c>
      <c r="AK97">
        <f>ABS(100*(AD97-AD98)/(AVERAGE(AD97:AD98)))</f>
        <v>4.3955329820659523</v>
      </c>
      <c r="AO97">
        <f>100*(AVERAGE(J97:J98))/(AVERAGE(J$51:J$52))</f>
        <v>93.204238217025946</v>
      </c>
      <c r="AQ97">
        <f>ABS(100*(AE97-AE98)/(AVERAGE(AE97:AE98)))</f>
        <v>0.8043380848931746</v>
      </c>
      <c r="AU97">
        <f>100*(((AVERAGE(J97:J98))-(AVERAGE(I97:I98)))/((AVERAGE(J$51:J$52))-(AVERAGE($I$51:I52))))</f>
        <v>94.927643236857648</v>
      </c>
      <c r="AW97">
        <f>ABS(100*(AF97-AF98)/(AVERAGE(AF97:AF98)))</f>
        <v>1.9201800660554798</v>
      </c>
      <c r="BA97">
        <f>100*(AVERAGE(L97:L98))/(AVERAGE(L$51:L$52))</f>
        <v>99.390724679234467</v>
      </c>
      <c r="BC97">
        <f>ABS(100*(AG97-AG98)/(AVERAGE(AG97:AG98)))</f>
        <v>0.16877962219452769</v>
      </c>
      <c r="BG97" s="3">
        <f>AVERAGE(AD97:AD98)</f>
        <v>7.7638102634793995</v>
      </c>
      <c r="BH97" s="3">
        <f>AVERAGE(AE97:AE98)</f>
        <v>17.997310007688075</v>
      </c>
      <c r="BI97" s="3">
        <f>AVERAGE(AF97:AF98)</f>
        <v>10.233499744208675</v>
      </c>
      <c r="BJ97" s="3">
        <f>AVERAGE(AG97:AG98)</f>
        <v>1.0451436964212402</v>
      </c>
    </row>
    <row r="98" spans="1:62" x14ac:dyDescent="0.35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5164</v>
      </c>
      <c r="J98">
        <v>11526</v>
      </c>
      <c r="L98">
        <v>6927</v>
      </c>
      <c r="M98">
        <v>7.2949999999999999</v>
      </c>
      <c r="N98">
        <v>16.739000000000001</v>
      </c>
      <c r="O98">
        <v>9.4440000000000008</v>
      </c>
      <c r="Q98">
        <v>1.014</v>
      </c>
      <c r="R98">
        <v>1</v>
      </c>
      <c r="S98">
        <v>0</v>
      </c>
      <c r="T98">
        <v>0</v>
      </c>
      <c r="V98">
        <v>0</v>
      </c>
      <c r="Y98" s="1">
        <v>45147</v>
      </c>
      <c r="Z98" s="6">
        <v>0.19153935185185186</v>
      </c>
      <c r="AB98">
        <v>1</v>
      </c>
      <c r="AD98" s="3">
        <f t="shared" si="8"/>
        <v>7.9344406838775283</v>
      </c>
      <c r="AE98" s="3">
        <f t="shared" si="9"/>
        <v>18.069689617012138</v>
      </c>
      <c r="AF98" s="3">
        <f t="shared" si="10"/>
        <v>10.135248933134609</v>
      </c>
      <c r="AG98" s="3">
        <f t="shared" si="11"/>
        <v>1.0442617016301352</v>
      </c>
      <c r="AH98" s="3"/>
    </row>
    <row r="99" spans="1:62" x14ac:dyDescent="0.35">
      <c r="A99">
        <v>75</v>
      </c>
      <c r="B99">
        <v>3</v>
      </c>
      <c r="D99" t="s">
        <v>85</v>
      </c>
      <c r="Y99" s="1">
        <v>45147</v>
      </c>
      <c r="Z99" s="6">
        <v>0.19594907407407405</v>
      </c>
      <c r="AB99">
        <v>1</v>
      </c>
      <c r="AD99" s="3"/>
      <c r="AE99" s="3"/>
      <c r="AF99" s="3"/>
      <c r="AG99" s="3"/>
      <c r="AH99" s="3"/>
    </row>
    <row r="100" spans="1:62" x14ac:dyDescent="0.35">
      <c r="A100">
        <v>76</v>
      </c>
      <c r="B100">
        <v>21</v>
      </c>
      <c r="C100" t="s">
        <v>158</v>
      </c>
      <c r="D100" t="s">
        <v>27</v>
      </c>
      <c r="G100">
        <v>0.5</v>
      </c>
      <c r="H100">
        <v>0.5</v>
      </c>
      <c r="I100">
        <v>3499</v>
      </c>
      <c r="J100">
        <v>6464</v>
      </c>
      <c r="L100">
        <v>2406</v>
      </c>
      <c r="M100">
        <v>3.0990000000000002</v>
      </c>
      <c r="N100">
        <v>5.7539999999999996</v>
      </c>
      <c r="O100">
        <v>2.6549999999999998</v>
      </c>
      <c r="Q100">
        <v>0.13600000000000001</v>
      </c>
      <c r="R100">
        <v>1</v>
      </c>
      <c r="S100">
        <v>0</v>
      </c>
      <c r="T100">
        <v>0</v>
      </c>
      <c r="V100">
        <v>0</v>
      </c>
      <c r="Y100" s="1">
        <v>45147</v>
      </c>
      <c r="Z100" s="6">
        <v>0.20893518518518517</v>
      </c>
      <c r="AB100">
        <v>1</v>
      </c>
      <c r="AD100" s="3">
        <f t="shared" si="8"/>
        <v>3.2521706937094241</v>
      </c>
      <c r="AE100" s="3">
        <f t="shared" si="9"/>
        <v>6.1142578682925022</v>
      </c>
      <c r="AF100" s="3">
        <f t="shared" si="10"/>
        <v>2.862087174583078</v>
      </c>
      <c r="AG100" s="3">
        <f t="shared" si="11"/>
        <v>0.22780717591953031</v>
      </c>
      <c r="AH100" s="3"/>
    </row>
    <row r="101" spans="1:62" x14ac:dyDescent="0.35">
      <c r="A101">
        <v>77</v>
      </c>
      <c r="B101">
        <v>21</v>
      </c>
      <c r="C101" t="s">
        <v>158</v>
      </c>
      <c r="D101" t="s">
        <v>27</v>
      </c>
      <c r="G101">
        <v>0.5</v>
      </c>
      <c r="H101">
        <v>0.5</v>
      </c>
      <c r="I101">
        <v>4246</v>
      </c>
      <c r="J101">
        <v>6330</v>
      </c>
      <c r="L101">
        <v>2348</v>
      </c>
      <c r="M101">
        <v>3.6720000000000002</v>
      </c>
      <c r="N101">
        <v>5.6420000000000003</v>
      </c>
      <c r="O101">
        <v>1.97</v>
      </c>
      <c r="Q101">
        <v>0.13</v>
      </c>
      <c r="R101">
        <v>1</v>
      </c>
      <c r="S101">
        <v>0</v>
      </c>
      <c r="T101">
        <v>0</v>
      </c>
      <c r="V101">
        <v>0</v>
      </c>
      <c r="Y101" s="1">
        <v>45147</v>
      </c>
      <c r="Z101" s="6">
        <v>0.21603009259259257</v>
      </c>
      <c r="AB101">
        <v>1</v>
      </c>
      <c r="AD101" s="3">
        <f t="shared" si="8"/>
        <v>3.9289543611646609</v>
      </c>
      <c r="AE101" s="3">
        <f t="shared" si="9"/>
        <v>5.9891111889450928</v>
      </c>
      <c r="AF101" s="3">
        <f t="shared" si="10"/>
        <v>2.0601568277804319</v>
      </c>
      <c r="AG101" s="3">
        <f t="shared" si="11"/>
        <v>0.22269160613112157</v>
      </c>
      <c r="AH101" s="3"/>
      <c r="AK101">
        <f>ABS(100*(AD101-AD102)/(AVERAGE(AD101:AD102)))</f>
        <v>1.791496126265397</v>
      </c>
      <c r="AQ101">
        <f>ABS(100*(AE101-AE102)/(AVERAGE(AE101:AE102)))</f>
        <v>0.83853507315263875</v>
      </c>
      <c r="AW101">
        <f>ABS(100*(AF101-AF102)/(AVERAGE(AF101:AF102)))</f>
        <v>5.6688686248513251</v>
      </c>
      <c r="BC101">
        <f>ABS(100*(AG101-AG102)/(AVERAGE(AG101:AG102)))</f>
        <v>0.39684696303997186</v>
      </c>
      <c r="BG101" s="3">
        <f>AVERAGE(AD101:AD102)</f>
        <v>3.8940732752248661</v>
      </c>
      <c r="BH101" s="3">
        <f>AVERAGE(AE101:AE102)</f>
        <v>6.0143273109031536</v>
      </c>
      <c r="BI101" s="3">
        <f>AVERAGE(AF101:AF102)</f>
        <v>2.1202540356782871</v>
      </c>
      <c r="BJ101" s="3">
        <f>AVERAGE(AG101:AG102)</f>
        <v>0.22225060873556909</v>
      </c>
    </row>
    <row r="102" spans="1:62" x14ac:dyDescent="0.35">
      <c r="A102">
        <v>78</v>
      </c>
      <c r="B102">
        <v>21</v>
      </c>
      <c r="C102" t="s">
        <v>158</v>
      </c>
      <c r="D102" t="s">
        <v>27</v>
      </c>
      <c r="G102">
        <v>0.5</v>
      </c>
      <c r="H102">
        <v>0.5</v>
      </c>
      <c r="I102">
        <v>4169</v>
      </c>
      <c r="J102">
        <v>6384</v>
      </c>
      <c r="L102">
        <v>2338</v>
      </c>
      <c r="M102">
        <v>3.613</v>
      </c>
      <c r="N102">
        <v>5.6870000000000003</v>
      </c>
      <c r="O102">
        <v>2.0739999999999998</v>
      </c>
      <c r="Q102">
        <v>0.129</v>
      </c>
      <c r="R102">
        <v>1</v>
      </c>
      <c r="S102">
        <v>0</v>
      </c>
      <c r="T102">
        <v>0</v>
      </c>
      <c r="V102">
        <v>0</v>
      </c>
      <c r="Y102" s="1">
        <v>45147</v>
      </c>
      <c r="Z102" s="6">
        <v>0.22362268518518516</v>
      </c>
      <c r="AB102">
        <v>1</v>
      </c>
      <c r="AD102" s="3">
        <f t="shared" si="8"/>
        <v>3.8591921892850714</v>
      </c>
      <c r="AE102" s="3">
        <f t="shared" si="9"/>
        <v>6.0395434328612136</v>
      </c>
      <c r="AF102" s="3">
        <f t="shared" si="10"/>
        <v>2.1803512435761423</v>
      </c>
      <c r="AG102" s="3">
        <f t="shared" si="11"/>
        <v>0.22180961134001662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22</v>
      </c>
      <c r="C103" t="s">
        <v>159</v>
      </c>
      <c r="D103" t="s">
        <v>27</v>
      </c>
      <c r="G103">
        <v>0.5</v>
      </c>
      <c r="H103">
        <v>0.5</v>
      </c>
      <c r="I103">
        <v>2871</v>
      </c>
      <c r="J103">
        <v>5711</v>
      </c>
      <c r="L103">
        <v>2335</v>
      </c>
      <c r="M103">
        <v>2.6179999999999999</v>
      </c>
      <c r="N103">
        <v>5.117</v>
      </c>
      <c r="O103">
        <v>2.4990000000000001</v>
      </c>
      <c r="Q103">
        <v>0.128</v>
      </c>
      <c r="R103">
        <v>1</v>
      </c>
      <c r="S103">
        <v>0</v>
      </c>
      <c r="T103">
        <v>0</v>
      </c>
      <c r="V103">
        <v>0</v>
      </c>
      <c r="Y103" s="1">
        <v>45147</v>
      </c>
      <c r="Z103" s="6">
        <v>0.23643518518518516</v>
      </c>
      <c r="AB103">
        <v>1</v>
      </c>
      <c r="AD103" s="3">
        <f t="shared" si="8"/>
        <v>2.68320129188628</v>
      </c>
      <c r="AE103" s="3">
        <f t="shared" si="9"/>
        <v>5.4110082447954992</v>
      </c>
      <c r="AF103" s="3">
        <f t="shared" si="10"/>
        <v>2.7278069529092193</v>
      </c>
      <c r="AG103" s="3">
        <f t="shared" si="11"/>
        <v>0.22154501290268513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22</v>
      </c>
      <c r="C104" t="s">
        <v>159</v>
      </c>
      <c r="D104" t="s">
        <v>27</v>
      </c>
      <c r="G104">
        <v>0.5</v>
      </c>
      <c r="H104">
        <v>0.5</v>
      </c>
      <c r="I104">
        <v>2704</v>
      </c>
      <c r="J104">
        <v>5684</v>
      </c>
      <c r="L104">
        <v>2269</v>
      </c>
      <c r="M104">
        <v>2.4889999999999999</v>
      </c>
      <c r="N104">
        <v>5.0940000000000003</v>
      </c>
      <c r="O104">
        <v>2.605</v>
      </c>
      <c r="Q104">
        <v>0.121</v>
      </c>
      <c r="R104">
        <v>1</v>
      </c>
      <c r="S104">
        <v>0</v>
      </c>
      <c r="T104">
        <v>0</v>
      </c>
      <c r="V104">
        <v>0</v>
      </c>
      <c r="Y104" s="1">
        <v>45147</v>
      </c>
      <c r="Z104" s="6">
        <v>0.2436689814814815</v>
      </c>
      <c r="AB104">
        <v>1</v>
      </c>
      <c r="AD104" s="3">
        <f t="shared" si="8"/>
        <v>2.5318989191084693</v>
      </c>
      <c r="AE104" s="3">
        <f t="shared" si="9"/>
        <v>5.3857921228374392</v>
      </c>
      <c r="AF104" s="3">
        <f t="shared" si="10"/>
        <v>2.8538932037289699</v>
      </c>
      <c r="AG104" s="3">
        <f t="shared" si="11"/>
        <v>0.21572384728139243</v>
      </c>
      <c r="AH104" s="3"/>
      <c r="AK104">
        <f>ABS(100*(AD104-AD105)/(AVERAGE(AD104:AD105)))</f>
        <v>2.4632473237443695</v>
      </c>
      <c r="AQ104">
        <f>ABS(100*(AE104-AE105)/(AVERAGE(AE104:AE105)))</f>
        <v>0.85331628994059161</v>
      </c>
      <c r="AW104">
        <f>ABS(100*(AF104-AF105)/(AVERAGE(AF104:AF105)))</f>
        <v>0.55368899251208559</v>
      </c>
      <c r="BC104">
        <f>ABS(100*(AG104-AG105)/(AVERAGE(AG104:AG105)))</f>
        <v>0.93596263558254655</v>
      </c>
      <c r="BG104" s="3">
        <f>AVERAGE(AD104:AD105)</f>
        <v>2.5010948432135858</v>
      </c>
      <c r="BH104" s="3">
        <f>AVERAGE(AE104:AE105)</f>
        <v>5.3629108269866066</v>
      </c>
      <c r="BI104" s="3">
        <f>AVERAGE(AF104:AF105)</f>
        <v>2.8618159837730213</v>
      </c>
      <c r="BJ104" s="3">
        <f>AVERAGE(AG104:AG105)</f>
        <v>0.21673814129116314</v>
      </c>
    </row>
    <row r="105" spans="1:62" x14ac:dyDescent="0.35">
      <c r="A105">
        <v>81</v>
      </c>
      <c r="B105">
        <v>22</v>
      </c>
      <c r="C105" t="s">
        <v>159</v>
      </c>
      <c r="D105" t="s">
        <v>27</v>
      </c>
      <c r="G105">
        <v>0.5</v>
      </c>
      <c r="H105">
        <v>0.5</v>
      </c>
      <c r="I105">
        <v>2636</v>
      </c>
      <c r="J105">
        <v>5635</v>
      </c>
      <c r="L105">
        <v>2292</v>
      </c>
      <c r="M105">
        <v>2.4369999999999998</v>
      </c>
      <c r="N105">
        <v>5.0519999999999996</v>
      </c>
      <c r="O105">
        <v>2.6160000000000001</v>
      </c>
      <c r="Q105">
        <v>0.124</v>
      </c>
      <c r="R105">
        <v>1</v>
      </c>
      <c r="S105">
        <v>0</v>
      </c>
      <c r="T105">
        <v>0</v>
      </c>
      <c r="V105">
        <v>0</v>
      </c>
      <c r="Y105" s="1">
        <v>45147</v>
      </c>
      <c r="Z105" s="6">
        <v>0.25091435185185185</v>
      </c>
      <c r="AB105">
        <v>1</v>
      </c>
      <c r="AD105" s="3">
        <f t="shared" si="8"/>
        <v>2.4702907673187022</v>
      </c>
      <c r="AE105" s="3">
        <f t="shared" si="9"/>
        <v>5.3400295311357748</v>
      </c>
      <c r="AF105" s="3">
        <f t="shared" si="10"/>
        <v>2.8697387638170726</v>
      </c>
      <c r="AG105" s="3">
        <f t="shared" si="11"/>
        <v>0.21775243530093383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23</v>
      </c>
      <c r="C106" t="s">
        <v>160</v>
      </c>
      <c r="D106" t="s">
        <v>27</v>
      </c>
      <c r="G106">
        <v>0.5</v>
      </c>
      <c r="H106">
        <v>0.5</v>
      </c>
      <c r="I106">
        <v>2874</v>
      </c>
      <c r="J106">
        <v>5704</v>
      </c>
      <c r="L106">
        <v>2687</v>
      </c>
      <c r="M106">
        <v>2.62</v>
      </c>
      <c r="N106">
        <v>5.1109999999999998</v>
      </c>
      <c r="O106">
        <v>2.4910000000000001</v>
      </c>
      <c r="Q106">
        <v>0.16500000000000001</v>
      </c>
      <c r="R106">
        <v>1</v>
      </c>
      <c r="S106">
        <v>0</v>
      </c>
      <c r="T106">
        <v>0</v>
      </c>
      <c r="V106">
        <v>0</v>
      </c>
      <c r="Y106" s="1">
        <v>45147</v>
      </c>
      <c r="Z106" s="6">
        <v>0.26343749999999999</v>
      </c>
      <c r="AB106">
        <v>1</v>
      </c>
      <c r="AD106" s="3">
        <f t="shared" si="8"/>
        <v>2.6859192985828875</v>
      </c>
      <c r="AE106" s="3">
        <f t="shared" si="9"/>
        <v>5.4044707316952616</v>
      </c>
      <c r="AF106" s="3">
        <f t="shared" si="10"/>
        <v>2.7185514331123741</v>
      </c>
      <c r="AG106" s="3">
        <f t="shared" si="11"/>
        <v>0.25259122954957958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23</v>
      </c>
      <c r="C107" t="s">
        <v>160</v>
      </c>
      <c r="D107" t="s">
        <v>27</v>
      </c>
      <c r="G107">
        <v>0.5</v>
      </c>
      <c r="H107">
        <v>0.5</v>
      </c>
      <c r="I107">
        <v>2925</v>
      </c>
      <c r="J107">
        <v>5985</v>
      </c>
      <c r="L107">
        <v>2736</v>
      </c>
      <c r="M107">
        <v>2.6589999999999998</v>
      </c>
      <c r="N107">
        <v>5.3490000000000002</v>
      </c>
      <c r="O107">
        <v>2.69</v>
      </c>
      <c r="Q107">
        <v>0.17</v>
      </c>
      <c r="R107">
        <v>1</v>
      </c>
      <c r="S107">
        <v>0</v>
      </c>
      <c r="T107">
        <v>0</v>
      </c>
      <c r="V107">
        <v>0</v>
      </c>
      <c r="Y107" s="1">
        <v>45147</v>
      </c>
      <c r="Z107" s="6">
        <v>0.27032407407407405</v>
      </c>
      <c r="AB107">
        <v>1</v>
      </c>
      <c r="AD107" s="3">
        <f t="shared" si="8"/>
        <v>2.7321254124252126</v>
      </c>
      <c r="AE107" s="3">
        <f t="shared" si="9"/>
        <v>5.6669051861476625</v>
      </c>
      <c r="AF107" s="3">
        <f t="shared" si="10"/>
        <v>2.9347797737224499</v>
      </c>
      <c r="AG107" s="3">
        <f t="shared" si="11"/>
        <v>0.25691300402599382</v>
      </c>
      <c r="AH107" s="3"/>
      <c r="AK107">
        <f>ABS(100*(AD107-AD108)/(AVERAGE(AD107:AD108)))</f>
        <v>6.2327644522292589</v>
      </c>
      <c r="AQ107">
        <f>ABS(100*(AE107-AE108)/(AVERAGE(AE107:AE108)))</f>
        <v>4.5337316626031319</v>
      </c>
      <c r="AW107">
        <f>ABS(100*(AF107-AF108)/(AVERAGE(AF107:AF108)))</f>
        <v>15.690818594974273</v>
      </c>
      <c r="BC107">
        <f>ABS(100*(AG107-AG108)/(AVERAGE(AG107:AG108)))</f>
        <v>1.487187849001721</v>
      </c>
      <c r="BG107" s="3">
        <f>AVERAGE(AD107:AD108)</f>
        <v>2.8200076289488512</v>
      </c>
      <c r="BH107" s="3">
        <f>AVERAGE(AE107:AE108)</f>
        <v>5.5412915415788087</v>
      </c>
      <c r="BI107" s="3">
        <f>AVERAGE(AF107:AF108)</f>
        <v>2.7212839126299575</v>
      </c>
      <c r="BJ107" s="3">
        <f>AVERAGE(AG107:AG108)</f>
        <v>0.25501671522511815</v>
      </c>
    </row>
    <row r="108" spans="1:62" x14ac:dyDescent="0.35">
      <c r="A108">
        <v>84</v>
      </c>
      <c r="B108">
        <v>23</v>
      </c>
      <c r="C108" t="s">
        <v>160</v>
      </c>
      <c r="D108" t="s">
        <v>27</v>
      </c>
      <c r="G108">
        <v>0.5</v>
      </c>
      <c r="H108">
        <v>0.5</v>
      </c>
      <c r="I108">
        <v>3119</v>
      </c>
      <c r="J108">
        <v>5716</v>
      </c>
      <c r="L108">
        <v>2693</v>
      </c>
      <c r="M108">
        <v>2.8079999999999998</v>
      </c>
      <c r="N108">
        <v>5.1210000000000004</v>
      </c>
      <c r="O108">
        <v>2.3140000000000001</v>
      </c>
      <c r="Q108">
        <v>0.16600000000000001</v>
      </c>
      <c r="R108">
        <v>1</v>
      </c>
      <c r="S108">
        <v>0</v>
      </c>
      <c r="T108">
        <v>0</v>
      </c>
      <c r="V108">
        <v>0</v>
      </c>
      <c r="Y108" s="1">
        <v>45147</v>
      </c>
      <c r="Z108" s="6">
        <v>0.2776851851851852</v>
      </c>
      <c r="AB108">
        <v>1</v>
      </c>
      <c r="AD108" s="3">
        <f t="shared" si="8"/>
        <v>2.9078898454724897</v>
      </c>
      <c r="AE108" s="3">
        <f t="shared" si="9"/>
        <v>5.4156778970099548</v>
      </c>
      <c r="AF108" s="3">
        <f t="shared" si="10"/>
        <v>2.5077880515374651</v>
      </c>
      <c r="AG108" s="3">
        <f t="shared" si="11"/>
        <v>0.25312042642424254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24</v>
      </c>
      <c r="C109" t="s">
        <v>161</v>
      </c>
      <c r="D109" t="s">
        <v>27</v>
      </c>
      <c r="G109">
        <v>0.5</v>
      </c>
      <c r="H109">
        <v>0.5</v>
      </c>
      <c r="I109">
        <v>4125</v>
      </c>
      <c r="J109">
        <v>7518</v>
      </c>
      <c r="L109">
        <v>10274</v>
      </c>
      <c r="M109">
        <v>3.5790000000000002</v>
      </c>
      <c r="N109">
        <v>6.6479999999999997</v>
      </c>
      <c r="O109">
        <v>3.069</v>
      </c>
      <c r="Q109">
        <v>0.95899999999999996</v>
      </c>
      <c r="R109">
        <v>1</v>
      </c>
      <c r="S109">
        <v>0</v>
      </c>
      <c r="T109">
        <v>0</v>
      </c>
      <c r="V109">
        <v>0</v>
      </c>
      <c r="Y109" s="1">
        <v>45147</v>
      </c>
      <c r="Z109" s="6">
        <v>0.2905787037037037</v>
      </c>
      <c r="AB109">
        <v>1</v>
      </c>
      <c r="AD109" s="3">
        <f t="shared" si="8"/>
        <v>3.8193280910681628</v>
      </c>
      <c r="AE109" s="3">
        <f t="shared" si="9"/>
        <v>7.0986205550997274</v>
      </c>
      <c r="AF109" s="3">
        <f t="shared" si="10"/>
        <v>3.2792924640315646</v>
      </c>
      <c r="AG109" s="3">
        <f t="shared" si="11"/>
        <v>0.92176067756090996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24</v>
      </c>
      <c r="C110" t="s">
        <v>161</v>
      </c>
      <c r="D110" t="s">
        <v>27</v>
      </c>
      <c r="G110">
        <v>0.5</v>
      </c>
      <c r="H110">
        <v>0.5</v>
      </c>
      <c r="I110">
        <v>4503</v>
      </c>
      <c r="J110">
        <v>7497</v>
      </c>
      <c r="L110">
        <v>10858</v>
      </c>
      <c r="M110">
        <v>3.8690000000000002</v>
      </c>
      <c r="N110">
        <v>6.63</v>
      </c>
      <c r="O110">
        <v>2.7610000000000001</v>
      </c>
      <c r="Q110">
        <v>1.02</v>
      </c>
      <c r="R110">
        <v>1</v>
      </c>
      <c r="S110">
        <v>0</v>
      </c>
      <c r="T110">
        <v>0</v>
      </c>
      <c r="V110">
        <v>0</v>
      </c>
      <c r="Y110" s="1">
        <v>45147</v>
      </c>
      <c r="Z110" s="6">
        <v>0.29759259259259258</v>
      </c>
      <c r="AB110">
        <v>1</v>
      </c>
      <c r="AD110" s="3">
        <f t="shared" si="8"/>
        <v>4.1617969348406927</v>
      </c>
      <c r="AE110" s="3">
        <f t="shared" si="9"/>
        <v>7.0790080157990145</v>
      </c>
      <c r="AF110" s="3">
        <f t="shared" si="10"/>
        <v>2.9172110809583218</v>
      </c>
      <c r="AG110" s="3">
        <f t="shared" si="11"/>
        <v>0.97326917336143948</v>
      </c>
      <c r="AH110" s="3"/>
      <c r="AK110">
        <f>ABS(100*(AD110-AD111)/(AVERAGE(AD110:AD111)))</f>
        <v>0.39262017738043975</v>
      </c>
      <c r="AQ110">
        <f>ABS(100*(AE110-AE111)/(AVERAGE(AE110:AE111)))</f>
        <v>0.19769872908055389</v>
      </c>
      <c r="AW110">
        <f>ABS(100*(AF110-AF111)/(AVERAGE(AF110:AF111)))</f>
        <v>1.0338736643668907</v>
      </c>
      <c r="BC110">
        <f>ABS(100*(AG110-AG111)/(AVERAGE(AG110:AG111)))</f>
        <v>4.0590408092114503</v>
      </c>
      <c r="BG110" s="3">
        <f>AVERAGE(AD110:AD111)</f>
        <v>4.1536429147508702</v>
      </c>
      <c r="BH110" s="3">
        <f>AVERAGE(AE110:AE111)</f>
        <v>7.0860124941206974</v>
      </c>
      <c r="BI110" s="3">
        <f>AVERAGE(AF110:AF111)</f>
        <v>2.9323695793698272</v>
      </c>
      <c r="BJ110" s="3">
        <f>AVERAGE(AG110:AG111)</f>
        <v>0.95390938769668576</v>
      </c>
    </row>
    <row r="111" spans="1:62" x14ac:dyDescent="0.35">
      <c r="A111">
        <v>87</v>
      </c>
      <c r="B111">
        <v>24</v>
      </c>
      <c r="C111" t="s">
        <v>161</v>
      </c>
      <c r="D111" t="s">
        <v>27</v>
      </c>
      <c r="G111">
        <v>0.5</v>
      </c>
      <c r="H111">
        <v>0.5</v>
      </c>
      <c r="I111">
        <v>4485</v>
      </c>
      <c r="J111">
        <v>7512</v>
      </c>
      <c r="L111">
        <v>10419</v>
      </c>
      <c r="M111">
        <v>3.8559999999999999</v>
      </c>
      <c r="N111">
        <v>6.6429999999999998</v>
      </c>
      <c r="O111">
        <v>2.7869999999999999</v>
      </c>
      <c r="Q111">
        <v>0.97399999999999998</v>
      </c>
      <c r="R111">
        <v>1</v>
      </c>
      <c r="S111">
        <v>0</v>
      </c>
      <c r="T111">
        <v>0</v>
      </c>
      <c r="V111">
        <v>0</v>
      </c>
      <c r="Y111" s="1">
        <v>45147</v>
      </c>
      <c r="Z111" s="6">
        <v>0.30518518518518517</v>
      </c>
      <c r="AB111">
        <v>1</v>
      </c>
      <c r="AD111" s="3">
        <f t="shared" si="8"/>
        <v>4.1454888946610478</v>
      </c>
      <c r="AE111" s="3">
        <f t="shared" si="9"/>
        <v>7.0930169724423804</v>
      </c>
      <c r="AF111" s="3">
        <f t="shared" si="10"/>
        <v>2.9475280777813326</v>
      </c>
      <c r="AG111" s="3">
        <f t="shared" si="11"/>
        <v>0.93454960203193194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25</v>
      </c>
      <c r="C112" t="s">
        <v>162</v>
      </c>
      <c r="D112" t="s">
        <v>27</v>
      </c>
      <c r="G112">
        <v>0.5</v>
      </c>
      <c r="H112">
        <v>0.5</v>
      </c>
      <c r="I112">
        <v>4062</v>
      </c>
      <c r="J112">
        <v>6318</v>
      </c>
      <c r="L112">
        <v>3387</v>
      </c>
      <c r="M112">
        <v>3.5310000000000001</v>
      </c>
      <c r="N112">
        <v>5.6310000000000002</v>
      </c>
      <c r="O112">
        <v>2.1</v>
      </c>
      <c r="Q112">
        <v>0.23799999999999999</v>
      </c>
      <c r="R112">
        <v>1</v>
      </c>
      <c r="S112">
        <v>0</v>
      </c>
      <c r="T112">
        <v>0</v>
      </c>
      <c r="V112">
        <v>0</v>
      </c>
      <c r="Y112" s="1">
        <v>45147</v>
      </c>
      <c r="Z112" s="6">
        <v>0.31791666666666668</v>
      </c>
      <c r="AB112">
        <v>1</v>
      </c>
      <c r="AD112" s="3">
        <f t="shared" ref="AD112:AD136" si="12">((I112*$F$21)+$F$22)*1000/G112</f>
        <v>3.7622499504394082</v>
      </c>
      <c r="AE112" s="3">
        <f t="shared" ref="AE112:AE136" si="13">((J112*$H$21)+$H$22)*1000/H112</f>
        <v>5.9779040236304004</v>
      </c>
      <c r="AF112" s="3">
        <f t="shared" ref="AF112:AF136" si="14">AE112-AD112</f>
        <v>2.2156540731909922</v>
      </c>
      <c r="AG112" s="3">
        <f t="shared" ref="AG112:AG136" si="15">((L112*$J$21)+$J$22)*1000/H112</f>
        <v>0.31433086492692652</v>
      </c>
    </row>
    <row r="113" spans="1:62" x14ac:dyDescent="0.35">
      <c r="A113">
        <v>89</v>
      </c>
      <c r="B113">
        <v>25</v>
      </c>
      <c r="C113" t="s">
        <v>162</v>
      </c>
      <c r="D113" t="s">
        <v>27</v>
      </c>
      <c r="G113">
        <v>0.5</v>
      </c>
      <c r="H113">
        <v>0.5</v>
      </c>
      <c r="I113">
        <v>4134</v>
      </c>
      <c r="J113">
        <v>6258</v>
      </c>
      <c r="L113">
        <v>3402</v>
      </c>
      <c r="M113">
        <v>3.5870000000000002</v>
      </c>
      <c r="N113">
        <v>5.58</v>
      </c>
      <c r="O113">
        <v>1.994</v>
      </c>
      <c r="Q113">
        <v>0.24</v>
      </c>
      <c r="R113">
        <v>1</v>
      </c>
      <c r="S113">
        <v>0</v>
      </c>
      <c r="T113">
        <v>0</v>
      </c>
      <c r="V113">
        <v>0</v>
      </c>
      <c r="Y113" s="1">
        <v>45147</v>
      </c>
      <c r="Z113" s="6">
        <v>0.32491898148148146</v>
      </c>
      <c r="AB113">
        <v>1</v>
      </c>
      <c r="AD113" s="3">
        <f t="shared" si="12"/>
        <v>3.8274821111579853</v>
      </c>
      <c r="AE113" s="3">
        <f t="shared" si="13"/>
        <v>5.9218681970569333</v>
      </c>
      <c r="AF113" s="3">
        <f t="shared" si="14"/>
        <v>2.094386085898948</v>
      </c>
      <c r="AG113" s="3">
        <f t="shared" si="15"/>
        <v>0.31565385711358401</v>
      </c>
      <c r="AH113" s="3"/>
      <c r="AK113">
        <f>ABS(100*(AD113-AD114)/(AVERAGE(AD113:AD114)))</f>
        <v>2.1049693015877229</v>
      </c>
      <c r="AQ113">
        <f>ABS(100*(AE113-AE114)/(AVERAGE(AE113:AE114)))</f>
        <v>2.1220814120984564</v>
      </c>
      <c r="AW113">
        <f>ABS(100*(AF113-AF114)/(AVERAGE(AF113:AF114)))</f>
        <v>9.4069860288204676</v>
      </c>
      <c r="BC113">
        <f>ABS(100*(AG113-AG114)/(AVERAGE(AG113:AG114)))</f>
        <v>0.25116070758101422</v>
      </c>
      <c r="BG113" s="3">
        <f>AVERAGE(AD113:AD114)</f>
        <v>3.7876180129410768</v>
      </c>
      <c r="BH113" s="3">
        <f>AVERAGE(AE113:AE114)</f>
        <v>5.9853754671735286</v>
      </c>
      <c r="BI113" s="3">
        <f>AVERAGE(AF113:AF114)</f>
        <v>2.1977574542324518</v>
      </c>
      <c r="BJ113" s="3">
        <f>AVERAGE(AG113:AG114)</f>
        <v>0.31605075476958122</v>
      </c>
    </row>
    <row r="114" spans="1:62" x14ac:dyDescent="0.35">
      <c r="A114">
        <v>90</v>
      </c>
      <c r="B114">
        <v>25</v>
      </c>
      <c r="C114" t="s">
        <v>162</v>
      </c>
      <c r="D114" t="s">
        <v>27</v>
      </c>
      <c r="G114">
        <v>0.5</v>
      </c>
      <c r="H114">
        <v>0.5</v>
      </c>
      <c r="I114">
        <v>4046</v>
      </c>
      <c r="J114">
        <v>6394</v>
      </c>
      <c r="L114">
        <v>3411</v>
      </c>
      <c r="M114">
        <v>3.5190000000000001</v>
      </c>
      <c r="N114">
        <v>5.6959999999999997</v>
      </c>
      <c r="O114">
        <v>2.177</v>
      </c>
      <c r="Q114">
        <v>0.24099999999999999</v>
      </c>
      <c r="R114">
        <v>1</v>
      </c>
      <c r="S114">
        <v>0</v>
      </c>
      <c r="T114">
        <v>0</v>
      </c>
      <c r="V114">
        <v>0</v>
      </c>
      <c r="Y114" s="1">
        <v>45147</v>
      </c>
      <c r="Z114" s="6">
        <v>0.33246527777777779</v>
      </c>
      <c r="AB114">
        <v>1</v>
      </c>
      <c r="AD114" s="3">
        <f t="shared" si="12"/>
        <v>3.7477539147241687</v>
      </c>
      <c r="AE114" s="3">
        <f t="shared" si="13"/>
        <v>6.0488827372901239</v>
      </c>
      <c r="AF114" s="3">
        <f t="shared" si="14"/>
        <v>2.3011288225659552</v>
      </c>
      <c r="AG114" s="3">
        <f t="shared" si="15"/>
        <v>0.31644765242557843</v>
      </c>
    </row>
    <row r="115" spans="1:62" x14ac:dyDescent="0.35">
      <c r="A115">
        <v>91</v>
      </c>
      <c r="B115">
        <v>26</v>
      </c>
      <c r="C115" t="s">
        <v>163</v>
      </c>
      <c r="D115" t="s">
        <v>27</v>
      </c>
      <c r="G115">
        <v>0.5</v>
      </c>
      <c r="H115">
        <v>0.5</v>
      </c>
      <c r="I115">
        <v>3773</v>
      </c>
      <c r="J115">
        <v>6788</v>
      </c>
      <c r="L115">
        <v>2332</v>
      </c>
      <c r="M115">
        <v>3.31</v>
      </c>
      <c r="N115">
        <v>6.0289999999999999</v>
      </c>
      <c r="O115">
        <v>2.7189999999999999</v>
      </c>
      <c r="Q115">
        <v>0.128</v>
      </c>
      <c r="R115">
        <v>1</v>
      </c>
      <c r="S115">
        <v>0</v>
      </c>
      <c r="T115">
        <v>0</v>
      </c>
      <c r="V115">
        <v>0</v>
      </c>
      <c r="Y115" s="1">
        <v>45147</v>
      </c>
      <c r="Z115" s="6">
        <v>0.34538194444444442</v>
      </c>
      <c r="AB115">
        <v>1</v>
      </c>
      <c r="AD115" s="3">
        <f t="shared" si="12"/>
        <v>3.5004153053328975</v>
      </c>
      <c r="AE115" s="3">
        <f t="shared" si="13"/>
        <v>6.4168513317892195</v>
      </c>
      <c r="AF115" s="3">
        <f t="shared" si="14"/>
        <v>2.9164360264563221</v>
      </c>
      <c r="AG115" s="3">
        <f t="shared" si="15"/>
        <v>0.22128041446535363</v>
      </c>
    </row>
    <row r="116" spans="1:62" x14ac:dyDescent="0.35">
      <c r="A116">
        <v>92</v>
      </c>
      <c r="B116">
        <v>26</v>
      </c>
      <c r="C116" t="s">
        <v>163</v>
      </c>
      <c r="D116" t="s">
        <v>27</v>
      </c>
      <c r="G116">
        <v>0.5</v>
      </c>
      <c r="H116">
        <v>0.5</v>
      </c>
      <c r="I116">
        <v>3740</v>
      </c>
      <c r="J116">
        <v>7232</v>
      </c>
      <c r="L116">
        <v>2404</v>
      </c>
      <c r="M116">
        <v>3.2839999999999998</v>
      </c>
      <c r="N116">
        <v>6.4050000000000002</v>
      </c>
      <c r="O116">
        <v>3.121</v>
      </c>
      <c r="Q116">
        <v>0.13500000000000001</v>
      </c>
      <c r="R116">
        <v>1</v>
      </c>
      <c r="S116">
        <v>0</v>
      </c>
      <c r="T116">
        <v>0</v>
      </c>
      <c r="V116">
        <v>0</v>
      </c>
      <c r="Y116" s="1">
        <v>45147</v>
      </c>
      <c r="Z116" s="6">
        <v>0.35270833333333335</v>
      </c>
      <c r="AB116">
        <v>1</v>
      </c>
      <c r="AD116" s="3">
        <f t="shared" si="12"/>
        <v>3.4705172316702164</v>
      </c>
      <c r="AE116" s="3">
        <f t="shared" si="13"/>
        <v>6.831516448432871</v>
      </c>
      <c r="AF116" s="3">
        <f t="shared" si="14"/>
        <v>3.3609992167626546</v>
      </c>
      <c r="AG116" s="3">
        <f t="shared" si="15"/>
        <v>0.22763077696130932</v>
      </c>
      <c r="AH116" s="3"/>
      <c r="AK116">
        <f>ABS(100*(AD116-AD117)/(AVERAGE(AD116:AD117)))</f>
        <v>0.3137596524169089</v>
      </c>
      <c r="AQ116">
        <f>ABS(100*(AE116-AE117)/(AVERAGE(AE116:AE117)))</f>
        <v>7.6210185933514305</v>
      </c>
      <c r="AW116">
        <f>ABS(100*(AF116-AF117)/(AVERAGE(AF116:AF117)))</f>
        <v>15.747747624872439</v>
      </c>
      <c r="BC116">
        <f>ABS(100*(AG116-AG117)/(AVERAGE(AG116:AG117)))</f>
        <v>2.074881248004941</v>
      </c>
      <c r="BG116" s="3">
        <f>AVERAGE(AD116:AD117)</f>
        <v>3.4650812182770014</v>
      </c>
      <c r="BH116" s="3">
        <f>AVERAGE(AE116:AE117)</f>
        <v>6.5807561245166095</v>
      </c>
      <c r="BI116" s="3">
        <f>AVERAGE(AF116:AF117)</f>
        <v>3.1156749062396072</v>
      </c>
      <c r="BJ116" s="3">
        <f>AVERAGE(AG116:AG117)</f>
        <v>0.2252934907648812</v>
      </c>
    </row>
    <row r="117" spans="1:62" x14ac:dyDescent="0.35">
      <c r="A117">
        <v>93</v>
      </c>
      <c r="B117">
        <v>26</v>
      </c>
      <c r="C117" t="s">
        <v>163</v>
      </c>
      <c r="D117" t="s">
        <v>27</v>
      </c>
      <c r="G117">
        <v>0.5</v>
      </c>
      <c r="H117">
        <v>0.5</v>
      </c>
      <c r="I117">
        <v>3728</v>
      </c>
      <c r="J117">
        <v>6695</v>
      </c>
      <c r="L117">
        <v>2351</v>
      </c>
      <c r="M117">
        <v>3.2749999999999999</v>
      </c>
      <c r="N117">
        <v>5.95</v>
      </c>
      <c r="O117">
        <v>2.6749999999999998</v>
      </c>
      <c r="Q117">
        <v>0.13</v>
      </c>
      <c r="R117">
        <v>1</v>
      </c>
      <c r="S117">
        <v>0</v>
      </c>
      <c r="T117">
        <v>0</v>
      </c>
      <c r="V117">
        <v>0</v>
      </c>
      <c r="Y117" s="1">
        <v>45147</v>
      </c>
      <c r="Z117" s="6">
        <v>0.3602083333333333</v>
      </c>
      <c r="AB117">
        <v>1</v>
      </c>
      <c r="AD117" s="3">
        <f t="shared" si="12"/>
        <v>3.4596452048837869</v>
      </c>
      <c r="AE117" s="3">
        <f t="shared" si="13"/>
        <v>6.3299958006003472</v>
      </c>
      <c r="AF117" s="3">
        <f t="shared" si="14"/>
        <v>2.8703505957165603</v>
      </c>
      <c r="AG117" s="3">
        <f t="shared" si="15"/>
        <v>0.22295620456845305</v>
      </c>
    </row>
    <row r="118" spans="1:62" x14ac:dyDescent="0.35">
      <c r="A118">
        <v>94</v>
      </c>
      <c r="B118">
        <v>27</v>
      </c>
      <c r="C118" t="s">
        <v>164</v>
      </c>
      <c r="D118" t="s">
        <v>27</v>
      </c>
      <c r="G118">
        <v>0.5</v>
      </c>
      <c r="H118">
        <v>0.5</v>
      </c>
      <c r="I118">
        <v>3891</v>
      </c>
      <c r="J118">
        <v>6367</v>
      </c>
      <c r="L118">
        <v>2823</v>
      </c>
      <c r="M118">
        <v>3.4</v>
      </c>
      <c r="N118">
        <v>5.673</v>
      </c>
      <c r="O118">
        <v>2.2730000000000001</v>
      </c>
      <c r="Q118">
        <v>0.17899999999999999</v>
      </c>
      <c r="R118">
        <v>1</v>
      </c>
      <c r="S118">
        <v>0</v>
      </c>
      <c r="T118">
        <v>0</v>
      </c>
      <c r="V118">
        <v>0</v>
      </c>
      <c r="Y118" s="1">
        <v>45147</v>
      </c>
      <c r="Z118" s="6">
        <v>0.37317129629629631</v>
      </c>
      <c r="AB118">
        <v>1</v>
      </c>
      <c r="AD118" s="3">
        <f t="shared" si="12"/>
        <v>3.607323568732788</v>
      </c>
      <c r="AE118" s="3">
        <f t="shared" si="13"/>
        <v>6.0236666153320648</v>
      </c>
      <c r="AF118" s="3">
        <f t="shared" si="14"/>
        <v>2.4163430465992768</v>
      </c>
      <c r="AG118" s="3">
        <f t="shared" si="15"/>
        <v>0.26458635870860703</v>
      </c>
    </row>
    <row r="119" spans="1:62" x14ac:dyDescent="0.35">
      <c r="A119">
        <v>95</v>
      </c>
      <c r="B119">
        <v>27</v>
      </c>
      <c r="C119" t="s">
        <v>164</v>
      </c>
      <c r="D119" t="s">
        <v>27</v>
      </c>
      <c r="G119">
        <v>0.5</v>
      </c>
      <c r="H119">
        <v>0.5</v>
      </c>
      <c r="I119">
        <v>4069</v>
      </c>
      <c r="J119">
        <v>6343</v>
      </c>
      <c r="L119">
        <v>2799</v>
      </c>
      <c r="M119">
        <v>3.5369999999999999</v>
      </c>
      <c r="N119">
        <v>5.6529999999999996</v>
      </c>
      <c r="O119">
        <v>2.1160000000000001</v>
      </c>
      <c r="Q119">
        <v>0.17699999999999999</v>
      </c>
      <c r="R119">
        <v>1</v>
      </c>
      <c r="S119">
        <v>0</v>
      </c>
      <c r="T119">
        <v>0</v>
      </c>
      <c r="V119">
        <v>0</v>
      </c>
      <c r="Y119" s="1">
        <v>45147</v>
      </c>
      <c r="Z119" s="6">
        <v>0.38040509259259259</v>
      </c>
      <c r="AB119">
        <v>1</v>
      </c>
      <c r="AD119" s="3">
        <f t="shared" si="12"/>
        <v>3.7685919660648253</v>
      </c>
      <c r="AE119" s="3">
        <f t="shared" si="13"/>
        <v>6.0012522847026775</v>
      </c>
      <c r="AF119" s="3">
        <f t="shared" si="14"/>
        <v>2.2326603186378522</v>
      </c>
      <c r="AG119" s="3">
        <f t="shared" si="15"/>
        <v>0.26246957120995507</v>
      </c>
      <c r="AH119" s="3"/>
      <c r="AK119">
        <f>ABS(100*(AD119-AD120)/(AVERAGE(AD119:AD120)))</f>
        <v>4.8004921220532477</v>
      </c>
      <c r="AQ119">
        <f>ABS(100*(AE119-AE120)/(AVERAGE(AE119:AE120)))</f>
        <v>1.1603975460513636</v>
      </c>
      <c r="AW119">
        <f>ABS(100*(AF119-AF120)/(AVERAGE(AF119:AF120)))</f>
        <v>10.471703783582155</v>
      </c>
      <c r="BC119">
        <f>ABS(100*(AG119-AG120)/(AVERAGE(AG119:AG120)))</f>
        <v>1.933932093473965</v>
      </c>
      <c r="BG119" s="3">
        <f>AVERAGE(AD119:AD120)</f>
        <v>3.6802567484250854</v>
      </c>
      <c r="BH119" s="3">
        <f>AVERAGE(AE119:AE120)</f>
        <v>6.0362746763110948</v>
      </c>
      <c r="BI119" s="3">
        <f>AVERAGE(AF119:AF120)</f>
        <v>2.3560179278860085</v>
      </c>
      <c r="BJ119" s="3">
        <f>AVERAGE(AG119:AG120)</f>
        <v>0.25995588605530595</v>
      </c>
    </row>
    <row r="120" spans="1:62" x14ac:dyDescent="0.35">
      <c r="A120">
        <v>96</v>
      </c>
      <c r="B120">
        <v>27</v>
      </c>
      <c r="C120" t="s">
        <v>164</v>
      </c>
      <c r="D120" t="s">
        <v>27</v>
      </c>
      <c r="G120">
        <v>0.5</v>
      </c>
      <c r="H120">
        <v>0.5</v>
      </c>
      <c r="I120">
        <v>3874</v>
      </c>
      <c r="J120">
        <v>6418</v>
      </c>
      <c r="L120">
        <v>2742</v>
      </c>
      <c r="M120">
        <v>3.387</v>
      </c>
      <c r="N120">
        <v>5.7149999999999999</v>
      </c>
      <c r="O120">
        <v>2.3279999999999998</v>
      </c>
      <c r="Q120">
        <v>0.17100000000000001</v>
      </c>
      <c r="R120">
        <v>1</v>
      </c>
      <c r="S120">
        <v>0</v>
      </c>
      <c r="T120">
        <v>0</v>
      </c>
      <c r="V120">
        <v>0</v>
      </c>
      <c r="Y120" s="1">
        <v>45147</v>
      </c>
      <c r="Z120" s="6">
        <v>0.38784722222222223</v>
      </c>
      <c r="AB120">
        <v>1</v>
      </c>
      <c r="AD120" s="3">
        <f t="shared" si="12"/>
        <v>3.591921530785346</v>
      </c>
      <c r="AE120" s="3">
        <f t="shared" si="13"/>
        <v>6.0712970679195113</v>
      </c>
      <c r="AF120" s="3">
        <f t="shared" si="14"/>
        <v>2.4793755371341653</v>
      </c>
      <c r="AG120" s="3">
        <f t="shared" si="15"/>
        <v>0.25744220090065689</v>
      </c>
    </row>
    <row r="121" spans="1:62" x14ac:dyDescent="0.35">
      <c r="A121">
        <v>97</v>
      </c>
      <c r="B121">
        <v>28</v>
      </c>
      <c r="C121" t="s">
        <v>165</v>
      </c>
      <c r="D121" t="s">
        <v>27</v>
      </c>
      <c r="G121">
        <v>0.5</v>
      </c>
      <c r="H121">
        <v>0.5</v>
      </c>
      <c r="I121">
        <v>3817</v>
      </c>
      <c r="J121">
        <v>6169</v>
      </c>
      <c r="L121">
        <v>2016</v>
      </c>
      <c r="M121">
        <v>3.343</v>
      </c>
      <c r="N121">
        <v>5.5049999999999999</v>
      </c>
      <c r="O121">
        <v>2.1619999999999999</v>
      </c>
      <c r="Q121">
        <v>9.5000000000000001E-2</v>
      </c>
      <c r="R121">
        <v>1</v>
      </c>
      <c r="S121">
        <v>0</v>
      </c>
      <c r="T121">
        <v>0</v>
      </c>
      <c r="V121">
        <v>0</v>
      </c>
      <c r="Y121" s="1">
        <v>45147</v>
      </c>
      <c r="Z121" s="6">
        <v>0.40086805555555555</v>
      </c>
      <c r="AB121">
        <v>1</v>
      </c>
      <c r="AD121" s="3">
        <f t="shared" si="12"/>
        <v>3.540279403549806</v>
      </c>
      <c r="AE121" s="3">
        <f t="shared" si="13"/>
        <v>5.838748387639626</v>
      </c>
      <c r="AF121" s="3">
        <f t="shared" si="14"/>
        <v>2.29846898408982</v>
      </c>
      <c r="AG121" s="3">
        <f t="shared" si="15"/>
        <v>0.19340937906643701</v>
      </c>
    </row>
    <row r="122" spans="1:62" x14ac:dyDescent="0.35">
      <c r="A122">
        <v>98</v>
      </c>
      <c r="B122">
        <v>28</v>
      </c>
      <c r="C122" t="s">
        <v>165</v>
      </c>
      <c r="D122" t="s">
        <v>27</v>
      </c>
      <c r="G122">
        <v>0.5</v>
      </c>
      <c r="H122">
        <v>0.5</v>
      </c>
      <c r="I122">
        <v>3753</v>
      </c>
      <c r="J122">
        <v>6257</v>
      </c>
      <c r="L122">
        <v>2071</v>
      </c>
      <c r="M122">
        <v>3.294</v>
      </c>
      <c r="N122">
        <v>5.58</v>
      </c>
      <c r="O122">
        <v>2.2850000000000001</v>
      </c>
      <c r="Q122">
        <v>0.10100000000000001</v>
      </c>
      <c r="R122">
        <v>1</v>
      </c>
      <c r="S122">
        <v>0</v>
      </c>
      <c r="T122">
        <v>0</v>
      </c>
      <c r="V122">
        <v>0</v>
      </c>
      <c r="Y122" s="1">
        <v>45147</v>
      </c>
      <c r="Z122" s="6">
        <v>0.40802083333333333</v>
      </c>
      <c r="AB122">
        <v>1</v>
      </c>
      <c r="AD122" s="3">
        <f t="shared" si="12"/>
        <v>3.4822952606888484</v>
      </c>
      <c r="AE122" s="3">
        <f t="shared" si="13"/>
        <v>5.9209342666140428</v>
      </c>
      <c r="AF122" s="3">
        <f t="shared" si="14"/>
        <v>2.4386390059251943</v>
      </c>
      <c r="AG122" s="3">
        <f t="shared" si="15"/>
        <v>0.19826035041751428</v>
      </c>
      <c r="AH122" s="3"/>
      <c r="AK122">
        <f>ABS(100*(AD122-AD123)/(AVERAGE(AD122:AD123)))</f>
        <v>4.2275937490856972</v>
      </c>
      <c r="AQ122">
        <f>ABS(100*(AE122-AE123)/(AVERAGE(AE122:AE123)))</f>
        <v>1.3817634125961531</v>
      </c>
      <c r="AW122">
        <f>ABS(100*(AF122-AF123)/(AVERAGE(AF122:AF123)))</f>
        <v>9.9727414536499399</v>
      </c>
      <c r="BC122">
        <f>ABS(100*(AG122-AG123)/(AVERAGE(AG122:AG123)))</f>
        <v>1.5240738309278576</v>
      </c>
      <c r="BG122" s="3">
        <f>AVERAGE(AD122:AD123)</f>
        <v>3.5574934459616525</v>
      </c>
      <c r="BH122" s="3">
        <f>AVERAGE(AE122:AE123)</f>
        <v>5.8803082923482801</v>
      </c>
      <c r="BI122" s="3">
        <f>AVERAGE(AF122:AF123)</f>
        <v>2.3228148463866272</v>
      </c>
      <c r="BJ122" s="3">
        <f>AVERAGE(AG122:AG123)</f>
        <v>0.19676095927263584</v>
      </c>
    </row>
    <row r="123" spans="1:62" x14ac:dyDescent="0.35">
      <c r="A123">
        <v>99</v>
      </c>
      <c r="B123">
        <v>28</v>
      </c>
      <c r="C123" t="s">
        <v>165</v>
      </c>
      <c r="D123" t="s">
        <v>27</v>
      </c>
      <c r="G123">
        <v>0.5</v>
      </c>
      <c r="H123">
        <v>0.5</v>
      </c>
      <c r="I123">
        <v>3919</v>
      </c>
      <c r="J123">
        <v>6170</v>
      </c>
      <c r="L123">
        <v>2037</v>
      </c>
      <c r="M123">
        <v>3.4209999999999998</v>
      </c>
      <c r="N123">
        <v>5.5049999999999999</v>
      </c>
      <c r="O123">
        <v>2.0840000000000001</v>
      </c>
      <c r="Q123">
        <v>9.7000000000000003E-2</v>
      </c>
      <c r="R123">
        <v>1</v>
      </c>
      <c r="S123">
        <v>0</v>
      </c>
      <c r="T123">
        <v>0</v>
      </c>
      <c r="V123">
        <v>0</v>
      </c>
      <c r="Y123" s="1">
        <v>45147</v>
      </c>
      <c r="Z123" s="6">
        <v>0.41556712962962966</v>
      </c>
      <c r="AB123">
        <v>1</v>
      </c>
      <c r="AD123" s="3">
        <f t="shared" si="12"/>
        <v>3.6326916312344566</v>
      </c>
      <c r="AE123" s="3">
        <f t="shared" si="13"/>
        <v>5.8396823180825166</v>
      </c>
      <c r="AF123" s="3">
        <f t="shared" si="14"/>
        <v>2.20699068684806</v>
      </c>
      <c r="AG123" s="3">
        <f t="shared" si="15"/>
        <v>0.19526156812775741</v>
      </c>
    </row>
    <row r="124" spans="1:62" x14ac:dyDescent="0.35">
      <c r="A124">
        <v>100</v>
      </c>
      <c r="B124">
        <v>29</v>
      </c>
      <c r="C124" t="s">
        <v>166</v>
      </c>
      <c r="D124" t="s">
        <v>27</v>
      </c>
      <c r="G124">
        <v>0.5</v>
      </c>
      <c r="H124">
        <v>0.5</v>
      </c>
      <c r="I124">
        <v>3835</v>
      </c>
      <c r="J124">
        <v>6427</v>
      </c>
      <c r="L124">
        <v>2138</v>
      </c>
      <c r="M124">
        <v>3.3570000000000002</v>
      </c>
      <c r="N124">
        <v>5.7229999999999999</v>
      </c>
      <c r="O124">
        <v>2.3660000000000001</v>
      </c>
      <c r="Q124">
        <v>0.108</v>
      </c>
      <c r="R124">
        <v>1</v>
      </c>
      <c r="S124">
        <v>0</v>
      </c>
      <c r="T124">
        <v>0</v>
      </c>
      <c r="V124">
        <v>0</v>
      </c>
      <c r="Y124" s="1">
        <v>45147</v>
      </c>
      <c r="Z124" s="6">
        <v>0.42853009259259256</v>
      </c>
      <c r="AB124">
        <v>1</v>
      </c>
      <c r="AD124" s="3">
        <f t="shared" si="12"/>
        <v>3.55658744372945</v>
      </c>
      <c r="AE124" s="3">
        <f t="shared" si="13"/>
        <v>6.079702441905531</v>
      </c>
      <c r="AF124" s="3">
        <f t="shared" si="14"/>
        <v>2.523114998176081</v>
      </c>
      <c r="AG124" s="3">
        <f t="shared" si="15"/>
        <v>0.20416971551791749</v>
      </c>
    </row>
    <row r="125" spans="1:62" x14ac:dyDescent="0.35">
      <c r="A125">
        <v>101</v>
      </c>
      <c r="B125">
        <v>29</v>
      </c>
      <c r="C125" t="s">
        <v>166</v>
      </c>
      <c r="D125" t="s">
        <v>27</v>
      </c>
      <c r="G125">
        <v>0.5</v>
      </c>
      <c r="H125">
        <v>0.5</v>
      </c>
      <c r="I125">
        <v>3806</v>
      </c>
      <c r="J125">
        <v>6477</v>
      </c>
      <c r="L125">
        <v>2232</v>
      </c>
      <c r="M125">
        <v>3.335</v>
      </c>
      <c r="N125">
        <v>5.766</v>
      </c>
      <c r="O125">
        <v>2.431</v>
      </c>
      <c r="Q125">
        <v>0.11700000000000001</v>
      </c>
      <c r="R125">
        <v>1</v>
      </c>
      <c r="S125">
        <v>0</v>
      </c>
      <c r="T125">
        <v>0</v>
      </c>
      <c r="V125">
        <v>0</v>
      </c>
      <c r="Y125" s="1">
        <v>45147</v>
      </c>
      <c r="Z125" s="6">
        <v>0.43567129629629631</v>
      </c>
      <c r="AB125">
        <v>1</v>
      </c>
      <c r="AD125" s="3">
        <f t="shared" si="12"/>
        <v>3.5303133789955785</v>
      </c>
      <c r="AE125" s="3">
        <f t="shared" si="13"/>
        <v>6.126398964050086</v>
      </c>
      <c r="AF125" s="3">
        <f t="shared" si="14"/>
        <v>2.5960855850545075</v>
      </c>
      <c r="AG125" s="3">
        <f t="shared" si="15"/>
        <v>0.21246046655430406</v>
      </c>
      <c r="AH125" s="3"/>
      <c r="AK125">
        <f>ABS(100*(AD125-AD126)/(AVERAGE(AD125:AD126)))</f>
        <v>3.7026928721430057</v>
      </c>
      <c r="AQ125">
        <f>ABS(100*(AE125-AE126)/(AVERAGE(AE125:AE126)))</f>
        <v>1.165322065781202</v>
      </c>
      <c r="AW125">
        <f>ABS(100*(AF125-AF126)/(AVERAGE(AF125:AF126)))</f>
        <v>8.1860716615037052</v>
      </c>
      <c r="BC125">
        <f>ABS(100*(AG125-AG126)/(AVERAGE(AG125:AG126)))</f>
        <v>5.6780267179155954</v>
      </c>
      <c r="BG125" s="3">
        <f>AVERAGE(AD125:AD126)</f>
        <v>3.5969045430624593</v>
      </c>
      <c r="BH125" s="3">
        <f>AVERAGE(AE125:AE126)</f>
        <v>6.0909096072202242</v>
      </c>
      <c r="BI125" s="3">
        <f>AVERAGE(AF125:AF126)</f>
        <v>2.4940050641577645</v>
      </c>
      <c r="BJ125" s="3">
        <f>AVERAGE(AG125:AG126)</f>
        <v>0.20659520119345609</v>
      </c>
    </row>
    <row r="126" spans="1:62" x14ac:dyDescent="0.35">
      <c r="A126">
        <v>102</v>
      </c>
      <c r="B126">
        <v>29</v>
      </c>
      <c r="C126" t="s">
        <v>166</v>
      </c>
      <c r="D126" t="s">
        <v>27</v>
      </c>
      <c r="G126">
        <v>0.5</v>
      </c>
      <c r="H126">
        <v>0.5</v>
      </c>
      <c r="I126">
        <v>3953</v>
      </c>
      <c r="J126">
        <v>6401</v>
      </c>
      <c r="L126">
        <v>2099</v>
      </c>
      <c r="M126">
        <v>3.448</v>
      </c>
      <c r="N126">
        <v>5.702</v>
      </c>
      <c r="O126">
        <v>2.254</v>
      </c>
      <c r="Q126">
        <v>0.10299999999999999</v>
      </c>
      <c r="R126">
        <v>1</v>
      </c>
      <c r="S126">
        <v>0</v>
      </c>
      <c r="T126">
        <v>0</v>
      </c>
      <c r="V126">
        <v>0</v>
      </c>
      <c r="Y126" s="1">
        <v>45147</v>
      </c>
      <c r="Z126" s="6">
        <v>0.44317129629629631</v>
      </c>
      <c r="AB126">
        <v>1</v>
      </c>
      <c r="AD126" s="3">
        <f t="shared" si="12"/>
        <v>3.6634957071293401</v>
      </c>
      <c r="AE126" s="3">
        <f t="shared" si="13"/>
        <v>6.0554202503903616</v>
      </c>
      <c r="AF126" s="3">
        <f t="shared" si="14"/>
        <v>2.3919245432610214</v>
      </c>
      <c r="AG126" s="3">
        <f t="shared" si="15"/>
        <v>0.20072993583260815</v>
      </c>
    </row>
    <row r="127" spans="1:62" x14ac:dyDescent="0.35">
      <c r="A127">
        <v>103</v>
      </c>
      <c r="B127">
        <v>30</v>
      </c>
      <c r="C127" t="s">
        <v>167</v>
      </c>
      <c r="D127" t="s">
        <v>27</v>
      </c>
      <c r="G127">
        <v>0.5</v>
      </c>
      <c r="H127">
        <v>0.5</v>
      </c>
      <c r="I127">
        <v>3433</v>
      </c>
      <c r="J127">
        <v>4977</v>
      </c>
      <c r="L127">
        <v>1262</v>
      </c>
      <c r="M127">
        <v>3.0489999999999999</v>
      </c>
      <c r="N127">
        <v>4.4950000000000001</v>
      </c>
      <c r="O127">
        <v>1.4470000000000001</v>
      </c>
      <c r="Q127">
        <v>1.6E-2</v>
      </c>
      <c r="R127">
        <v>1</v>
      </c>
      <c r="S127">
        <v>0</v>
      </c>
      <c r="T127">
        <v>0</v>
      </c>
      <c r="V127">
        <v>0</v>
      </c>
      <c r="Y127" s="1">
        <v>45147</v>
      </c>
      <c r="Z127" s="6">
        <v>0.456087962962963</v>
      </c>
      <c r="AB127">
        <v>1</v>
      </c>
      <c r="AD127" s="3">
        <f t="shared" si="12"/>
        <v>3.1923745463840616</v>
      </c>
      <c r="AE127" s="3">
        <f t="shared" si="13"/>
        <v>4.7255032997134272</v>
      </c>
      <c r="AF127" s="3">
        <f t="shared" si="14"/>
        <v>1.5331287533293656</v>
      </c>
      <c r="AG127" s="3">
        <f t="shared" si="15"/>
        <v>0.12690697181712332</v>
      </c>
    </row>
    <row r="128" spans="1:62" x14ac:dyDescent="0.35">
      <c r="A128">
        <v>104</v>
      </c>
      <c r="B128">
        <v>30</v>
      </c>
      <c r="C128" t="s">
        <v>167</v>
      </c>
      <c r="D128" t="s">
        <v>27</v>
      </c>
      <c r="G128">
        <v>0.5</v>
      </c>
      <c r="H128">
        <v>0.5</v>
      </c>
      <c r="I128">
        <v>3253</v>
      </c>
      <c r="J128">
        <v>5251</v>
      </c>
      <c r="L128">
        <v>1379</v>
      </c>
      <c r="M128">
        <v>2.911</v>
      </c>
      <c r="N128">
        <v>4.7270000000000003</v>
      </c>
      <c r="O128">
        <v>1.8160000000000001</v>
      </c>
      <c r="Q128">
        <v>2.8000000000000001E-2</v>
      </c>
      <c r="R128">
        <v>1</v>
      </c>
      <c r="S128">
        <v>0</v>
      </c>
      <c r="T128">
        <v>0</v>
      </c>
      <c r="V128">
        <v>0</v>
      </c>
      <c r="Y128" s="1">
        <v>45147</v>
      </c>
      <c r="Z128" s="6">
        <v>0.46314814814814814</v>
      </c>
      <c r="AB128">
        <v>1</v>
      </c>
      <c r="AD128" s="3">
        <f t="shared" si="12"/>
        <v>3.0292941445876194</v>
      </c>
      <c r="AE128" s="3">
        <f t="shared" si="13"/>
        <v>4.9814002410655904</v>
      </c>
      <c r="AF128" s="3">
        <f t="shared" si="14"/>
        <v>1.9521060964779711</v>
      </c>
      <c r="AG128" s="3">
        <f t="shared" si="15"/>
        <v>0.13722631087305132</v>
      </c>
      <c r="AH128" s="3"/>
      <c r="AK128">
        <f>ABS(100*(AD128-AD129)/(AVERAGE(AD128:AD129)))</f>
        <v>8.9683859020890877E-2</v>
      </c>
      <c r="AQ128">
        <f>ABS(100*(AE128-AE129)/(AVERAGE(AE128:AE129)))</f>
        <v>6.684359631309758</v>
      </c>
      <c r="AW128">
        <f>ABS(100*(AF128-AF129)/(AVERAGE(AF128:AF129)))</f>
        <v>18.155789242975693</v>
      </c>
      <c r="BC128">
        <f>ABS(100*(AG128-AG129)/(AVERAGE(AG128:AG129)))</f>
        <v>3.5986214060407464</v>
      </c>
      <c r="BG128" s="3">
        <f>AVERAGE(AD128:AD129)</f>
        <v>3.0306531479359231</v>
      </c>
      <c r="BH128" s="3">
        <f>AVERAGE(AE128:AE129)</f>
        <v>4.8202972396668748</v>
      </c>
      <c r="BI128" s="3">
        <f>AVERAGE(AF128:AF129)</f>
        <v>1.789644091730952</v>
      </c>
      <c r="BJ128" s="3">
        <f>AVERAGE(AG128:AG129)</f>
        <v>0.13480082519751269</v>
      </c>
    </row>
    <row r="129" spans="1:62" x14ac:dyDescent="0.35">
      <c r="A129">
        <v>105</v>
      </c>
      <c r="B129">
        <v>30</v>
      </c>
      <c r="C129" t="s">
        <v>167</v>
      </c>
      <c r="D129" t="s">
        <v>27</v>
      </c>
      <c r="G129">
        <v>0.5</v>
      </c>
      <c r="H129">
        <v>0.5</v>
      </c>
      <c r="I129">
        <v>3256</v>
      </c>
      <c r="J129">
        <v>4906</v>
      </c>
      <c r="L129">
        <v>1324</v>
      </c>
      <c r="M129">
        <v>2.9119999999999999</v>
      </c>
      <c r="N129">
        <v>4.4349999999999996</v>
      </c>
      <c r="O129">
        <v>1.522</v>
      </c>
      <c r="Q129">
        <v>2.1999999999999999E-2</v>
      </c>
      <c r="R129">
        <v>1</v>
      </c>
      <c r="S129">
        <v>0</v>
      </c>
      <c r="T129">
        <v>0</v>
      </c>
      <c r="V129">
        <v>0</v>
      </c>
      <c r="Y129" s="1">
        <v>45147</v>
      </c>
      <c r="Z129" s="6">
        <v>0.4704976851851852</v>
      </c>
      <c r="AB129">
        <v>1</v>
      </c>
      <c r="AD129" s="3">
        <f t="shared" si="12"/>
        <v>3.0320121512842264</v>
      </c>
      <c r="AE129" s="3">
        <f t="shared" si="13"/>
        <v>4.6591942382681593</v>
      </c>
      <c r="AF129" s="3">
        <f t="shared" si="14"/>
        <v>1.6271820869839329</v>
      </c>
      <c r="AG129" s="3">
        <f t="shared" si="15"/>
        <v>0.13237533952197406</v>
      </c>
    </row>
    <row r="130" spans="1:62" x14ac:dyDescent="0.35">
      <c r="A130">
        <v>106</v>
      </c>
      <c r="B130">
        <v>31</v>
      </c>
      <c r="C130" t="s">
        <v>156</v>
      </c>
      <c r="D130" t="s">
        <v>27</v>
      </c>
      <c r="G130">
        <v>0.5</v>
      </c>
      <c r="H130">
        <v>0.5</v>
      </c>
      <c r="I130">
        <v>6092</v>
      </c>
      <c r="J130">
        <v>11586</v>
      </c>
      <c r="L130">
        <v>4464</v>
      </c>
      <c r="M130">
        <v>5.0890000000000004</v>
      </c>
      <c r="N130">
        <v>10.093999999999999</v>
      </c>
      <c r="O130">
        <v>5.0049999999999999</v>
      </c>
      <c r="Q130">
        <v>0.35099999999999998</v>
      </c>
      <c r="R130">
        <v>1</v>
      </c>
      <c r="S130">
        <v>0</v>
      </c>
      <c r="T130">
        <v>0</v>
      </c>
      <c r="V130">
        <v>0</v>
      </c>
      <c r="Y130" s="1">
        <v>45147</v>
      </c>
      <c r="Z130" s="6">
        <v>0.48387731481481483</v>
      </c>
      <c r="AB130">
        <v>1</v>
      </c>
      <c r="AD130" s="3">
        <f t="shared" si="12"/>
        <v>5.6014344818103989</v>
      </c>
      <c r="AE130" s="3">
        <f t="shared" si="13"/>
        <v>10.897849596780746</v>
      </c>
      <c r="AF130" s="3">
        <f t="shared" si="14"/>
        <v>5.2964151149703476</v>
      </c>
      <c r="AG130" s="3">
        <f t="shared" si="15"/>
        <v>0.4093217039289303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31</v>
      </c>
      <c r="C131" t="s">
        <v>156</v>
      </c>
      <c r="D131" t="s">
        <v>27</v>
      </c>
      <c r="G131">
        <v>0.5</v>
      </c>
      <c r="H131">
        <v>0.5</v>
      </c>
      <c r="I131">
        <v>6828</v>
      </c>
      <c r="J131">
        <v>11758</v>
      </c>
      <c r="L131">
        <v>4486</v>
      </c>
      <c r="M131">
        <v>5.6539999999999999</v>
      </c>
      <c r="N131">
        <v>10.239000000000001</v>
      </c>
      <c r="O131">
        <v>4.5860000000000003</v>
      </c>
      <c r="Q131">
        <v>0.35299999999999998</v>
      </c>
      <c r="R131">
        <v>1</v>
      </c>
      <c r="S131">
        <v>0</v>
      </c>
      <c r="T131">
        <v>0</v>
      </c>
      <c r="V131">
        <v>0</v>
      </c>
      <c r="Y131" s="1">
        <v>45147</v>
      </c>
      <c r="Z131" s="6">
        <v>0.49140046296296297</v>
      </c>
      <c r="AB131">
        <v>1</v>
      </c>
      <c r="AD131" s="3">
        <f t="shared" si="12"/>
        <v>6.2682521247114078</v>
      </c>
      <c r="AE131" s="3">
        <f t="shared" si="13"/>
        <v>11.058485632958016</v>
      </c>
      <c r="AF131" s="3">
        <f t="shared" si="14"/>
        <v>4.7902335082466081</v>
      </c>
      <c r="AG131" s="3">
        <f t="shared" si="15"/>
        <v>0.41126209246936124</v>
      </c>
      <c r="AH131" s="3"/>
      <c r="AK131">
        <f>ABS(100*(AD131-AD132)/(AVERAGE(AD131:AD132)))</f>
        <v>4.4654316383010508</v>
      </c>
      <c r="AM131">
        <f>100*((AVERAGE(AD131:AD132)*25.24)-(AVERAGE(AD128:AD129)*25))/(1000*0.08)</f>
        <v>107.57177418895337</v>
      </c>
      <c r="AQ131">
        <f>ABS(100*(AE131-AE132)/(AVERAGE(AE131:AE132)))</f>
        <v>1.1124979885239783</v>
      </c>
      <c r="AS131">
        <f>100*((AVERAGE(AE131:AE132)*25.24)-(AVERAGE(AE128:AE129)*25))/(2000*0.08)</f>
        <v>98.165471185870004</v>
      </c>
      <c r="AW131">
        <f>ABS(100*(AF131-AF132)/(AVERAGE(AF131:AF132)))</f>
        <v>8.9108018206622681</v>
      </c>
      <c r="AY131">
        <f>100*((AVERAGE(AF131:AF132)*25.24)-(AVERAGE(AF128:AF129)*25))/(1000*0.08)</f>
        <v>88.759168182786638</v>
      </c>
      <c r="BC131">
        <f>ABS(100*(AG131-AG132)/(AVERAGE(AG131:AG132)))</f>
        <v>0.70522418593593306</v>
      </c>
      <c r="BE131">
        <f>100*((AVERAGE(AG131:AG132)*25.24)-(AVERAGE(AG128:AG129)*25))/(100*0.08)</f>
        <v>88.087076738240185</v>
      </c>
      <c r="BG131" s="3">
        <f>AVERAGE(AD131:AD132)</f>
        <v>6.4114004773993969</v>
      </c>
      <c r="BH131" s="3">
        <f>AVERAGE(AE131:AE132)</f>
        <v>10.997313188948649</v>
      </c>
      <c r="BI131" s="3">
        <f>AVERAGE(AF131:AF132)</f>
        <v>4.585912711549252</v>
      </c>
      <c r="BJ131" s="3">
        <f>AVERAGE(AG131:AG132)</f>
        <v>0.41271738387468437</v>
      </c>
    </row>
    <row r="132" spans="1:62" x14ac:dyDescent="0.35">
      <c r="A132">
        <v>108</v>
      </c>
      <c r="B132">
        <v>31</v>
      </c>
      <c r="C132" t="s">
        <v>156</v>
      </c>
      <c r="D132" t="s">
        <v>27</v>
      </c>
      <c r="G132">
        <v>0.5</v>
      </c>
      <c r="H132">
        <v>0.5</v>
      </c>
      <c r="I132">
        <v>7144</v>
      </c>
      <c r="J132">
        <v>11627</v>
      </c>
      <c r="L132">
        <v>4519</v>
      </c>
      <c r="M132">
        <v>5.8959999999999999</v>
      </c>
      <c r="N132">
        <v>10.129</v>
      </c>
      <c r="O132">
        <v>4.2329999999999997</v>
      </c>
      <c r="Q132">
        <v>0.35699999999999998</v>
      </c>
      <c r="R132">
        <v>1</v>
      </c>
      <c r="S132">
        <v>0</v>
      </c>
      <c r="T132">
        <v>0</v>
      </c>
      <c r="V132">
        <v>0</v>
      </c>
      <c r="Y132" s="1">
        <v>45147</v>
      </c>
      <c r="Z132" s="6">
        <v>0.49944444444444441</v>
      </c>
      <c r="AB132">
        <v>1</v>
      </c>
      <c r="AD132" s="3">
        <f t="shared" si="12"/>
        <v>6.5545488300873851</v>
      </c>
      <c r="AE132" s="3">
        <f t="shared" si="13"/>
        <v>10.93614074493928</v>
      </c>
      <c r="AF132" s="3">
        <f t="shared" si="14"/>
        <v>4.3815919148518949</v>
      </c>
      <c r="AG132" s="3">
        <f t="shared" si="15"/>
        <v>0.41417267528000756</v>
      </c>
      <c r="AH132" s="3"/>
    </row>
    <row r="133" spans="1:62" x14ac:dyDescent="0.35">
      <c r="A133">
        <v>109</v>
      </c>
      <c r="B133">
        <v>32</v>
      </c>
      <c r="C133" t="s">
        <v>157</v>
      </c>
      <c r="D133" t="s">
        <v>27</v>
      </c>
      <c r="G133">
        <v>0.5</v>
      </c>
      <c r="H133">
        <v>0.5</v>
      </c>
      <c r="I133">
        <v>4680</v>
      </c>
      <c r="J133">
        <v>6403</v>
      </c>
      <c r="L133">
        <v>3175</v>
      </c>
      <c r="M133">
        <v>4.0049999999999999</v>
      </c>
      <c r="N133">
        <v>5.7030000000000003</v>
      </c>
      <c r="O133">
        <v>1.6970000000000001</v>
      </c>
      <c r="Q133">
        <v>0.216</v>
      </c>
      <c r="R133">
        <v>1</v>
      </c>
      <c r="S133">
        <v>0</v>
      </c>
      <c r="T133">
        <v>0</v>
      </c>
      <c r="V133">
        <v>0</v>
      </c>
      <c r="Y133" s="1">
        <v>45147</v>
      </c>
      <c r="Z133" s="6">
        <v>0.51239583333333327</v>
      </c>
      <c r="AB133">
        <v>1</v>
      </c>
      <c r="AD133" s="3">
        <f t="shared" si="12"/>
        <v>4.3221593299405274</v>
      </c>
      <c r="AE133" s="3">
        <f t="shared" si="13"/>
        <v>6.0572881112761445</v>
      </c>
      <c r="AF133" s="3">
        <f t="shared" si="14"/>
        <v>1.7351287813356171</v>
      </c>
      <c r="AG133" s="3">
        <f t="shared" si="15"/>
        <v>0.29563257535550147</v>
      </c>
      <c r="AH133" s="3"/>
      <c r="BG133" s="3"/>
      <c r="BH133" s="3"/>
      <c r="BI133" s="3"/>
      <c r="BJ133" s="3"/>
    </row>
    <row r="134" spans="1:62" x14ac:dyDescent="0.35">
      <c r="A134">
        <v>110</v>
      </c>
      <c r="B134">
        <v>32</v>
      </c>
      <c r="C134" t="s">
        <v>157</v>
      </c>
      <c r="D134" t="s">
        <v>27</v>
      </c>
      <c r="G134">
        <v>0.5</v>
      </c>
      <c r="H134">
        <v>0.5</v>
      </c>
      <c r="I134">
        <v>4112</v>
      </c>
      <c r="J134">
        <v>6370</v>
      </c>
      <c r="L134">
        <v>3191</v>
      </c>
      <c r="M134">
        <v>3.57</v>
      </c>
      <c r="N134">
        <v>5.6749999999999998</v>
      </c>
      <c r="O134">
        <v>2.105</v>
      </c>
      <c r="Q134">
        <v>0.218</v>
      </c>
      <c r="R134">
        <v>1</v>
      </c>
      <c r="S134">
        <v>0</v>
      </c>
      <c r="T134">
        <v>0</v>
      </c>
      <c r="V134">
        <v>0</v>
      </c>
      <c r="Y134" s="1">
        <v>45147</v>
      </c>
      <c r="Z134" s="6">
        <v>0.51949074074074075</v>
      </c>
      <c r="AB134">
        <v>1</v>
      </c>
      <c r="AD134" s="3">
        <f t="shared" si="12"/>
        <v>3.8075500620495313</v>
      </c>
      <c r="AE134" s="3">
        <f t="shared" si="13"/>
        <v>6.0264684066607384</v>
      </c>
      <c r="AF134" s="3">
        <f t="shared" si="14"/>
        <v>2.2189183446112071</v>
      </c>
      <c r="AG134" s="3">
        <f t="shared" si="15"/>
        <v>0.29704376702126939</v>
      </c>
      <c r="AH134" s="3"/>
      <c r="AK134">
        <f>ABS(100*(AD134-AD135)/(AVERAGE(AD134:AD135)))</f>
        <v>1.8856434852712671</v>
      </c>
      <c r="AL134">
        <f>ABS(100*((AVERAGE(AD134:AD135)-AVERAGE(AD113:AD114))/(AVERAGE(AD113:AD114,AD134:AD135))))</f>
        <v>1.4721303640784147</v>
      </c>
      <c r="AQ134">
        <f>ABS(100*(AE134-AE135)/(AVERAGE(AE134:AE135)))</f>
        <v>1.2015153531176488</v>
      </c>
      <c r="AR134">
        <f>ABS(100*((AVERAGE(AE134:AE135)-AVERAGE(AE113:AE114))/(AVERAGE(AE113:AE114,AE134:AE135))))</f>
        <v>1.2867614192718433</v>
      </c>
      <c r="AW134">
        <f>ABS(100*(AF134-AF135)/(AVERAGE(AF134:AF135)))</f>
        <v>1.6511005119683838E-2</v>
      </c>
      <c r="AX134">
        <f>ABS(100*((AVERAGE(AF134:AF135)-AVERAGE(AF113:AF114))/(AVERAGE(AF113:AF114,AF134:AF135))))</f>
        <v>0.96648266918807468</v>
      </c>
      <c r="BC134">
        <f>ABS(100*(AG134-AG135)/(AVERAGE(AG134:AG135)))</f>
        <v>8.9116947651015868E-2</v>
      </c>
      <c r="BD134">
        <f>ABS(100*((AVERAGE(AG134:AG135)-AVERAGE(AG113:AG114))/(AVERAGE(AG113:AG114,AG134:AG135))))</f>
        <v>6.2448504205244619</v>
      </c>
      <c r="BG134" s="3">
        <f>AVERAGE(AD134:AD135)</f>
        <v>3.8437901513376298</v>
      </c>
      <c r="BH134" s="3">
        <f>AVERAGE(AE134:AE135)</f>
        <v>6.0628916939334907</v>
      </c>
      <c r="BI134" s="3">
        <f>AVERAGE(AF134:AF135)</f>
        <v>2.2191015425958618</v>
      </c>
      <c r="BJ134" s="3">
        <f>AVERAGE(AG134:AG135)</f>
        <v>0.29691146780260363</v>
      </c>
    </row>
    <row r="135" spans="1:62" x14ac:dyDescent="0.35">
      <c r="A135">
        <v>111</v>
      </c>
      <c r="B135">
        <v>32</v>
      </c>
      <c r="C135" t="s">
        <v>157</v>
      </c>
      <c r="D135" t="s">
        <v>27</v>
      </c>
      <c r="G135">
        <v>0.5</v>
      </c>
      <c r="H135">
        <v>0.5</v>
      </c>
      <c r="I135">
        <v>4192</v>
      </c>
      <c r="J135">
        <v>6448</v>
      </c>
      <c r="L135">
        <v>3188</v>
      </c>
      <c r="M135">
        <v>3.6309999999999998</v>
      </c>
      <c r="N135">
        <v>5.7409999999999997</v>
      </c>
      <c r="O135">
        <v>2.11</v>
      </c>
      <c r="Q135">
        <v>0.217</v>
      </c>
      <c r="R135">
        <v>1</v>
      </c>
      <c r="S135">
        <v>0</v>
      </c>
      <c r="T135">
        <v>0</v>
      </c>
      <c r="V135">
        <v>0</v>
      </c>
      <c r="Y135" s="1">
        <v>45147</v>
      </c>
      <c r="Z135" s="6">
        <v>0.5276967592592593</v>
      </c>
      <c r="AB135">
        <v>1</v>
      </c>
      <c r="AD135" s="3">
        <f t="shared" si="12"/>
        <v>3.8800302406257279</v>
      </c>
      <c r="AE135" s="3">
        <f t="shared" si="13"/>
        <v>6.0993149812062439</v>
      </c>
      <c r="AF135" s="3">
        <f t="shared" si="14"/>
        <v>2.2192847405805161</v>
      </c>
      <c r="AG135" s="3">
        <f t="shared" si="15"/>
        <v>0.29677916858393788</v>
      </c>
      <c r="AH135" s="3"/>
      <c r="BG135" s="3"/>
      <c r="BH135" s="3"/>
      <c r="BI135" s="3"/>
      <c r="BJ135" s="3"/>
    </row>
    <row r="136" spans="1:62" x14ac:dyDescent="0.35">
      <c r="A136">
        <v>112</v>
      </c>
      <c r="B136">
        <v>6</v>
      </c>
      <c r="R136">
        <v>1</v>
      </c>
      <c r="AB136">
        <v>1</v>
      </c>
      <c r="AD136" s="3" t="e">
        <f t="shared" si="12"/>
        <v>#DIV/0!</v>
      </c>
      <c r="AE136" s="3" t="e">
        <f t="shared" si="13"/>
        <v>#DIV/0!</v>
      </c>
      <c r="AF136" s="3" t="e">
        <f t="shared" si="14"/>
        <v>#DIV/0!</v>
      </c>
      <c r="AG136" s="3" t="e">
        <f t="shared" si="15"/>
        <v>#DIV/0!</v>
      </c>
      <c r="AH136" s="3"/>
    </row>
  </sheetData>
  <conditionalFormatting sqref="BC37:BD38 AK40:AL41 AW40:AX41 AQ40:AR41 AK43:AL44 AL42 AQ43:AR44 AR42 AW43:AX44 AX42 BD42 BC40:BD41 BD39 BD36">
    <cfRule type="cellIs" dxfId="2449" priority="538" operator="greaterThan">
      <formula>20</formula>
    </cfRule>
  </conditionalFormatting>
  <conditionalFormatting sqref="AS53:AT53 AY53:AZ53 BE53 AM53:AN53 BE36:BE42 AM47:AN48 BE47:BE48 AY47:AZ48 AS47:AT48 AM40:AN44 AY40:AZ44 AS40:AT44">
    <cfRule type="cellIs" dxfId="2448" priority="537" operator="between">
      <formula>80</formula>
      <formula>120</formula>
    </cfRule>
  </conditionalFormatting>
  <conditionalFormatting sqref="BC44">
    <cfRule type="cellIs" dxfId="2447" priority="536" operator="greaterThan">
      <formula>20</formula>
    </cfRule>
  </conditionalFormatting>
  <conditionalFormatting sqref="AL48 AX48 BD48 BC53:BD53 AW53:AX53 AK53:AL53">
    <cfRule type="cellIs" dxfId="2446" priority="535" operator="greaterThan">
      <formula>20</formula>
    </cfRule>
  </conditionalFormatting>
  <conditionalFormatting sqref="AK53">
    <cfRule type="cellIs" dxfId="2445" priority="533" operator="greaterThan">
      <formula>20</formula>
    </cfRule>
  </conditionalFormatting>
  <conditionalFormatting sqref="BC53">
    <cfRule type="cellIs" dxfId="2444" priority="530" operator="greaterThan">
      <formula>20</formula>
    </cfRule>
  </conditionalFormatting>
  <conditionalFormatting sqref="AM35:AN40 AY35:AZ40">
    <cfRule type="cellIs" dxfId="2443" priority="528" operator="between">
      <formula>80</formula>
      <formula>120</formula>
    </cfRule>
  </conditionalFormatting>
  <conditionalFormatting sqref="AR48 AQ53:AR53">
    <cfRule type="cellIs" dxfId="2442" priority="534" operator="greaterThan">
      <formula>20</formula>
    </cfRule>
  </conditionalFormatting>
  <conditionalFormatting sqref="AQ35:AR35 AQ40:AR40 AR39 AQ37:AR38 AR36">
    <cfRule type="cellIs" dxfId="2441" priority="527" operator="greaterThan">
      <formula>20</formula>
    </cfRule>
  </conditionalFormatting>
  <conditionalFormatting sqref="AS35:AT40">
    <cfRule type="cellIs" dxfId="2440" priority="526" operator="between">
      <formula>80</formula>
      <formula>120</formula>
    </cfRule>
  </conditionalFormatting>
  <conditionalFormatting sqref="AQ53">
    <cfRule type="cellIs" dxfId="2439" priority="532" operator="greaterThan">
      <formula>20</formula>
    </cfRule>
  </conditionalFormatting>
  <conditionalFormatting sqref="AW53">
    <cfRule type="cellIs" dxfId="2438" priority="531" operator="greaterThan">
      <formula>20</formula>
    </cfRule>
  </conditionalFormatting>
  <conditionalFormatting sqref="AK35:AL35 AW35:AX35 AK40:AL40 AL39 AK37:AL38 AL36 AW40:AX40 AX39 AW37:AX38 AX36">
    <cfRule type="cellIs" dxfId="2437" priority="529" operator="greaterThan">
      <formula>20</formula>
    </cfRule>
  </conditionalFormatting>
  <conditionalFormatting sqref="BC53">
    <cfRule type="cellIs" dxfId="2436" priority="524" operator="greaterThan">
      <formula>20</formula>
    </cfRule>
  </conditionalFormatting>
  <conditionalFormatting sqref="AW53">
    <cfRule type="cellIs" dxfId="2435" priority="525" operator="greaterThan">
      <formula>20</formula>
    </cfRule>
  </conditionalFormatting>
  <conditionalFormatting sqref="BE85">
    <cfRule type="cellIs" dxfId="2434" priority="420" operator="between">
      <formula>80</formula>
      <formula>120</formula>
    </cfRule>
  </conditionalFormatting>
  <conditionalFormatting sqref="AK49">
    <cfRule type="cellIs" dxfId="2433" priority="523" operator="greaterThan">
      <formula>20</formula>
    </cfRule>
  </conditionalFormatting>
  <conditionalFormatting sqref="AQ49">
    <cfRule type="cellIs" dxfId="2432" priority="522" operator="greaterThan">
      <formula>20</formula>
    </cfRule>
  </conditionalFormatting>
  <conditionalFormatting sqref="AW49">
    <cfRule type="cellIs" dxfId="2431" priority="521" operator="greaterThan">
      <formula>20</formula>
    </cfRule>
  </conditionalFormatting>
  <conditionalFormatting sqref="BC49">
    <cfRule type="cellIs" dxfId="2430" priority="520" operator="greaterThan">
      <formula>20</formula>
    </cfRule>
  </conditionalFormatting>
  <conditionalFormatting sqref="AK46">
    <cfRule type="cellIs" dxfId="2429" priority="519" operator="greaterThan">
      <formula>20</formula>
    </cfRule>
  </conditionalFormatting>
  <conditionalFormatting sqref="AQ46">
    <cfRule type="cellIs" dxfId="2428" priority="518" operator="greaterThan">
      <formula>20</formula>
    </cfRule>
  </conditionalFormatting>
  <conditionalFormatting sqref="AW46">
    <cfRule type="cellIs" dxfId="2427" priority="517" operator="greaterThan">
      <formula>20</formula>
    </cfRule>
  </conditionalFormatting>
  <conditionalFormatting sqref="BC46">
    <cfRule type="cellIs" dxfId="2426" priority="516" operator="greaterThan">
      <formula>20</formula>
    </cfRule>
  </conditionalFormatting>
  <conditionalFormatting sqref="AK47">
    <cfRule type="cellIs" dxfId="2425" priority="515" operator="greaterThan">
      <formula>20</formula>
    </cfRule>
  </conditionalFormatting>
  <conditionalFormatting sqref="AQ47">
    <cfRule type="cellIs" dxfId="2424" priority="514" operator="greaterThan">
      <formula>20</formula>
    </cfRule>
  </conditionalFormatting>
  <conditionalFormatting sqref="AW47">
    <cfRule type="cellIs" dxfId="2423" priority="513" operator="greaterThan">
      <formula>20</formula>
    </cfRule>
  </conditionalFormatting>
  <conditionalFormatting sqref="BC47">
    <cfRule type="cellIs" dxfId="2422" priority="512" operator="greaterThan">
      <formula>20</formula>
    </cfRule>
  </conditionalFormatting>
  <conditionalFormatting sqref="AK96 AK93">
    <cfRule type="cellIs" dxfId="2421" priority="412" operator="greaterThan">
      <formula>20</formula>
    </cfRule>
  </conditionalFormatting>
  <conditionalFormatting sqref="AQ96 AQ93">
    <cfRule type="cellIs" dxfId="2420" priority="411" operator="greaterThan">
      <formula>20</formula>
    </cfRule>
  </conditionalFormatting>
  <conditionalFormatting sqref="AK52">
    <cfRule type="cellIs" dxfId="2419" priority="511" operator="greaterThan">
      <formula>20</formula>
    </cfRule>
  </conditionalFormatting>
  <conditionalFormatting sqref="AQ52">
    <cfRule type="cellIs" dxfId="2418" priority="510" operator="greaterThan">
      <formula>20</formula>
    </cfRule>
  </conditionalFormatting>
  <conditionalFormatting sqref="AW52">
    <cfRule type="cellIs" dxfId="2417" priority="509" operator="greaterThan">
      <formula>20</formula>
    </cfRule>
  </conditionalFormatting>
  <conditionalFormatting sqref="BC52">
    <cfRule type="cellIs" dxfId="2416" priority="508" operator="greaterThan">
      <formula>20</formula>
    </cfRule>
  </conditionalFormatting>
  <conditionalFormatting sqref="AK87 AK84 AK81 AK78 AK75 AK72 AK69 AK66 AK63 AK60 AK57">
    <cfRule type="cellIs" dxfId="2415" priority="507" operator="greaterThan">
      <formula>20</formula>
    </cfRule>
  </conditionalFormatting>
  <conditionalFormatting sqref="AQ87 AQ84 AQ81 AQ78 AQ75 AQ72 AQ69 AQ66 AQ63 AQ60 AQ57">
    <cfRule type="cellIs" dxfId="2414" priority="506" operator="greaterThan">
      <formula>20</formula>
    </cfRule>
  </conditionalFormatting>
  <conditionalFormatting sqref="AW87 AW84 AW81 AW78 AW75 AW72 AW69 AW66 AW63 AW60 AW57">
    <cfRule type="cellIs" dxfId="2413" priority="505" operator="greaterThan">
      <formula>20</formula>
    </cfRule>
  </conditionalFormatting>
  <conditionalFormatting sqref="BC87 BC84 BC81 BC78 BC75 BC72 BC69 BC66 BC63 BC60 BC57">
    <cfRule type="cellIs" dxfId="2412" priority="504" operator="greaterThan">
      <formula>20</formula>
    </cfRule>
  </conditionalFormatting>
  <conditionalFormatting sqref="AK94">
    <cfRule type="cellIs" dxfId="2411" priority="503" operator="greaterThan">
      <formula>20</formula>
    </cfRule>
  </conditionalFormatting>
  <conditionalFormatting sqref="AQ94">
    <cfRule type="cellIs" dxfId="2410" priority="502" operator="greaterThan">
      <formula>20</formula>
    </cfRule>
  </conditionalFormatting>
  <conditionalFormatting sqref="AW94">
    <cfRule type="cellIs" dxfId="2409" priority="501" operator="greaterThan">
      <formula>20</formula>
    </cfRule>
  </conditionalFormatting>
  <conditionalFormatting sqref="BC97 BC94">
    <cfRule type="cellIs" dxfId="2408" priority="500" operator="greaterThan">
      <formula>20</formula>
    </cfRule>
  </conditionalFormatting>
  <conditionalFormatting sqref="BE87">
    <cfRule type="cellIs" dxfId="2407" priority="417" operator="between">
      <formula>80</formula>
      <formula>120</formula>
    </cfRule>
  </conditionalFormatting>
  <conditionalFormatting sqref="AL87">
    <cfRule type="cellIs" dxfId="2406" priority="498" operator="greaterThan">
      <formula>20</formula>
    </cfRule>
  </conditionalFormatting>
  <conditionalFormatting sqref="AM87:AN87">
    <cfRule type="cellIs" dxfId="2405" priority="497" operator="between">
      <formula>80</formula>
      <formula>120</formula>
    </cfRule>
  </conditionalFormatting>
  <conditionalFormatting sqref="AM87:AN87">
    <cfRule type="cellIs" dxfId="2404" priority="496" operator="between">
      <formula>80</formula>
      <formula>120</formula>
    </cfRule>
  </conditionalFormatting>
  <conditionalFormatting sqref="AR85">
    <cfRule type="cellIs" dxfId="2403" priority="435" operator="greaterThan">
      <formula>20</formula>
    </cfRule>
  </conditionalFormatting>
  <conditionalFormatting sqref="AK85 AK82 AK79 AK76 AK73 AK70 AK67 AK64 AK61 AK58 AK54">
    <cfRule type="cellIs" dxfId="2402" priority="450" operator="greaterThan">
      <formula>20</formula>
    </cfRule>
  </conditionalFormatting>
  <conditionalFormatting sqref="AQ85 AQ82 AQ79 AQ76 AQ73 AQ70 AQ67 AQ64 AQ61 AQ58 AQ54">
    <cfRule type="cellIs" dxfId="2401" priority="449" operator="greaterThan">
      <formula>20</formula>
    </cfRule>
  </conditionalFormatting>
  <conditionalFormatting sqref="AW85 AW82 AW79 AW76 AW73 AW70 AW67 AW64 AW61 AW58 AW54">
    <cfRule type="cellIs" dxfId="2400" priority="448" operator="greaterThan">
      <formula>20</formula>
    </cfRule>
  </conditionalFormatting>
  <conditionalFormatting sqref="BC85 BC82 BC79 BC76 BC73 BC70 BC67 BC64 BC61 BC58 BC54">
    <cfRule type="cellIs" dxfId="2399" priority="447" operator="greaterThan">
      <formula>20</formula>
    </cfRule>
  </conditionalFormatting>
  <conditionalFormatting sqref="AQ95 AQ92">
    <cfRule type="cellIs" dxfId="2398" priority="445" operator="greaterThan">
      <formula>20</formula>
    </cfRule>
  </conditionalFormatting>
  <conditionalFormatting sqref="AW95 AW92">
    <cfRule type="cellIs" dxfId="2397" priority="444" operator="greaterThan">
      <formula>20</formula>
    </cfRule>
  </conditionalFormatting>
  <conditionalFormatting sqref="AR87">
    <cfRule type="cellIs" dxfId="2396" priority="492" operator="greaterThan">
      <formula>20</formula>
    </cfRule>
  </conditionalFormatting>
  <conditionalFormatting sqref="AS87:AT87">
    <cfRule type="cellIs" dxfId="2395" priority="491" operator="between">
      <formula>80</formula>
      <formula>120</formula>
    </cfRule>
  </conditionalFormatting>
  <conditionalFormatting sqref="AS87:AT87">
    <cfRule type="cellIs" dxfId="2394" priority="490" operator="between">
      <formula>80</formula>
      <formula>120</formula>
    </cfRule>
  </conditionalFormatting>
  <conditionalFormatting sqref="AS87:AT87">
    <cfRule type="cellIs" dxfId="2393" priority="489" operator="between">
      <formula>80</formula>
      <formula>120</formula>
    </cfRule>
  </conditionalFormatting>
  <conditionalFormatting sqref="AM98:AN99">
    <cfRule type="cellIs" dxfId="2392" priority="404" operator="between">
      <formula>80</formula>
      <formula>120</formula>
    </cfRule>
  </conditionalFormatting>
  <conditionalFormatting sqref="AX87">
    <cfRule type="cellIs" dxfId="2391" priority="485" operator="greaterThan">
      <formula>20</formula>
    </cfRule>
  </conditionalFormatting>
  <conditionalFormatting sqref="AY87:AZ87">
    <cfRule type="cellIs" dxfId="2390" priority="484" operator="between">
      <formula>80</formula>
      <formula>120</formula>
    </cfRule>
  </conditionalFormatting>
  <conditionalFormatting sqref="AY87:AZ87">
    <cfRule type="cellIs" dxfId="2389" priority="482" operator="between">
      <formula>80</formula>
      <formula>120</formula>
    </cfRule>
  </conditionalFormatting>
  <conditionalFormatting sqref="AY87:AZ87">
    <cfRule type="cellIs" dxfId="2388" priority="483" operator="between">
      <formula>80</formula>
      <formula>120</formula>
    </cfRule>
  </conditionalFormatting>
  <conditionalFormatting sqref="AS100:AT100 AY100:AZ100 BE100 AM100:AN100">
    <cfRule type="cellIs" dxfId="2387" priority="399" operator="between">
      <formula>80</formula>
      <formula>120</formula>
    </cfRule>
  </conditionalFormatting>
  <conditionalFormatting sqref="BD87">
    <cfRule type="cellIs" dxfId="2386" priority="479" operator="greaterThan">
      <formula>20</formula>
    </cfRule>
  </conditionalFormatting>
  <conditionalFormatting sqref="BE87">
    <cfRule type="cellIs" dxfId="2385" priority="478" operator="between">
      <formula>80</formula>
      <formula>120</formula>
    </cfRule>
  </conditionalFormatting>
  <conditionalFormatting sqref="BE87">
    <cfRule type="cellIs" dxfId="2384" priority="477" operator="between">
      <formula>80</formula>
      <formula>120</formula>
    </cfRule>
  </conditionalFormatting>
  <conditionalFormatting sqref="BE87">
    <cfRule type="cellIs" dxfId="2383" priority="475" operator="between">
      <formula>80</formula>
      <formula>120</formula>
    </cfRule>
  </conditionalFormatting>
  <conditionalFormatting sqref="BE87">
    <cfRule type="cellIs" dxfId="2382" priority="476" operator="between">
      <formula>80</formula>
      <formula>120</formula>
    </cfRule>
  </conditionalFormatting>
  <conditionalFormatting sqref="AW96 AW93">
    <cfRule type="cellIs" dxfId="2381" priority="410" operator="greaterThan">
      <formula>20</formula>
    </cfRule>
  </conditionalFormatting>
  <conditionalFormatting sqref="AQ94">
    <cfRule type="cellIs" dxfId="2380" priority="407" operator="greaterThan">
      <formula>20</formula>
    </cfRule>
  </conditionalFormatting>
  <conditionalFormatting sqref="AS98:AT99">
    <cfRule type="cellIs" dxfId="2379" priority="403" operator="between">
      <formula>80</formula>
      <formula>120</formula>
    </cfRule>
  </conditionalFormatting>
  <conditionalFormatting sqref="BE98:BE99">
    <cfRule type="cellIs" dxfId="2378" priority="400" operator="between">
      <formula>80</formula>
      <formula>120</formula>
    </cfRule>
  </conditionalFormatting>
  <conditionalFormatting sqref="BC100:BD100 AW100:AX100 AK100:AL100">
    <cfRule type="cellIs" dxfId="2377" priority="398" operator="greaterThan">
      <formula>20</formula>
    </cfRule>
  </conditionalFormatting>
  <conditionalFormatting sqref="BC43">
    <cfRule type="cellIs" dxfId="2376" priority="473" operator="greaterThan">
      <formula>20</formula>
    </cfRule>
  </conditionalFormatting>
  <conditionalFormatting sqref="AK47:AL47 AW47:AX47 BC47:BD47">
    <cfRule type="cellIs" dxfId="2375" priority="472" operator="greaterThan">
      <formula>20</formula>
    </cfRule>
  </conditionalFormatting>
  <conditionalFormatting sqref="AQ47:AR47">
    <cfRule type="cellIs" dxfId="2374" priority="471" operator="greaterThan">
      <formula>20</formula>
    </cfRule>
  </conditionalFormatting>
  <conditionalFormatting sqref="AQ47">
    <cfRule type="cellIs" dxfId="2373" priority="469" operator="greaterThan">
      <formula>20</formula>
    </cfRule>
  </conditionalFormatting>
  <conditionalFormatting sqref="BC47 BC49">
    <cfRule type="cellIs" dxfId="2372" priority="467" operator="greaterThan">
      <formula>20</formula>
    </cfRule>
  </conditionalFormatting>
  <conditionalFormatting sqref="AK47">
    <cfRule type="cellIs" dxfId="2371" priority="470" operator="greaterThan">
      <formula>20</formula>
    </cfRule>
  </conditionalFormatting>
  <conditionalFormatting sqref="AW47 AW49">
    <cfRule type="cellIs" dxfId="2370" priority="468" operator="greaterThan">
      <formula>20</formula>
    </cfRule>
  </conditionalFormatting>
  <conditionalFormatting sqref="AK49:AL49 AW49:AX49 BC49:BD49">
    <cfRule type="cellIs" dxfId="2369" priority="466" operator="greaterThan">
      <formula>20</formula>
    </cfRule>
  </conditionalFormatting>
  <conditionalFormatting sqref="AM49:AN49 BE49 AY49:AZ49">
    <cfRule type="cellIs" dxfId="2368" priority="465" operator="between">
      <formula>80</formula>
      <formula>120</formula>
    </cfRule>
  </conditionalFormatting>
  <conditionalFormatting sqref="AQ49:AR49">
    <cfRule type="cellIs" dxfId="2367" priority="464" operator="greaterThan">
      <formula>20</formula>
    </cfRule>
  </conditionalFormatting>
  <conditionalFormatting sqref="AS49:AT49">
    <cfRule type="cellIs" dxfId="2366" priority="463" operator="between">
      <formula>80</formula>
      <formula>120</formula>
    </cfRule>
  </conditionalFormatting>
  <conditionalFormatting sqref="AK46">
    <cfRule type="cellIs" dxfId="2365" priority="462" operator="greaterThan">
      <formula>20</formula>
    </cfRule>
  </conditionalFormatting>
  <conditionalFormatting sqref="AQ46">
    <cfRule type="cellIs" dxfId="2364" priority="461" operator="greaterThan">
      <formula>20</formula>
    </cfRule>
  </conditionalFormatting>
  <conditionalFormatting sqref="AW46">
    <cfRule type="cellIs" dxfId="2363" priority="460" operator="greaterThan">
      <formula>20</formula>
    </cfRule>
  </conditionalFormatting>
  <conditionalFormatting sqref="BC46">
    <cfRule type="cellIs" dxfId="2362" priority="459" operator="greaterThan">
      <formula>20</formula>
    </cfRule>
  </conditionalFormatting>
  <conditionalFormatting sqref="AK50">
    <cfRule type="cellIs" dxfId="2361" priority="458" operator="greaterThan">
      <formula>20</formula>
    </cfRule>
  </conditionalFormatting>
  <conditionalFormatting sqref="AQ50">
    <cfRule type="cellIs" dxfId="2360" priority="457" operator="greaterThan">
      <formula>20</formula>
    </cfRule>
  </conditionalFormatting>
  <conditionalFormatting sqref="AW50">
    <cfRule type="cellIs" dxfId="2359" priority="456" operator="greaterThan">
      <formula>20</formula>
    </cfRule>
  </conditionalFormatting>
  <conditionalFormatting sqref="BC50">
    <cfRule type="cellIs" dxfId="2358" priority="455" operator="greaterThan">
      <formula>20</formula>
    </cfRule>
  </conditionalFormatting>
  <conditionalFormatting sqref="AK51">
    <cfRule type="cellIs" dxfId="2357" priority="454" operator="greaterThan">
      <formula>20</formula>
    </cfRule>
  </conditionalFormatting>
  <conditionalFormatting sqref="AQ51">
    <cfRule type="cellIs" dxfId="2356" priority="453" operator="greaterThan">
      <formula>20</formula>
    </cfRule>
  </conditionalFormatting>
  <conditionalFormatting sqref="AW51">
    <cfRule type="cellIs" dxfId="2355" priority="452" operator="greaterThan">
      <formula>20</formula>
    </cfRule>
  </conditionalFormatting>
  <conditionalFormatting sqref="BC51">
    <cfRule type="cellIs" dxfId="2354" priority="451" operator="greaterThan">
      <formula>20</formula>
    </cfRule>
  </conditionalFormatting>
  <conditionalFormatting sqref="AK95 AK92">
    <cfRule type="cellIs" dxfId="2353" priority="446" operator="greaterThan">
      <formula>20</formula>
    </cfRule>
  </conditionalFormatting>
  <conditionalFormatting sqref="BC95 BC92">
    <cfRule type="cellIs" dxfId="2352" priority="443" operator="greaterThan">
      <formula>20</formula>
    </cfRule>
  </conditionalFormatting>
  <conditionalFormatting sqref="AM86:AN86">
    <cfRule type="cellIs" dxfId="2351" priority="442" operator="between">
      <formula>80</formula>
      <formula>120</formula>
    </cfRule>
  </conditionalFormatting>
  <conditionalFormatting sqref="AL85">
    <cfRule type="cellIs" dxfId="2350" priority="441" operator="greaterThan">
      <formula>20</formula>
    </cfRule>
  </conditionalFormatting>
  <conditionalFormatting sqref="AM85:AN85">
    <cfRule type="cellIs" dxfId="2349" priority="440" operator="between">
      <formula>80</formula>
      <formula>120</formula>
    </cfRule>
  </conditionalFormatting>
  <conditionalFormatting sqref="AM85:AN85">
    <cfRule type="cellIs" dxfId="2348" priority="439" operator="between">
      <formula>80</formula>
      <formula>120</formula>
    </cfRule>
  </conditionalFormatting>
  <conditionalFormatting sqref="AM87:AN87">
    <cfRule type="cellIs" dxfId="2347" priority="438" operator="between">
      <formula>80</formula>
      <formula>120</formula>
    </cfRule>
  </conditionalFormatting>
  <conditionalFormatting sqref="AS86:AT86">
    <cfRule type="cellIs" dxfId="2346" priority="437" operator="between">
      <formula>80</formula>
      <formula>120</formula>
    </cfRule>
  </conditionalFormatting>
  <conditionalFormatting sqref="AS86:AT86">
    <cfRule type="cellIs" dxfId="2345" priority="436" operator="between">
      <formula>80</formula>
      <formula>120</formula>
    </cfRule>
  </conditionalFormatting>
  <conditionalFormatting sqref="AS85:AT85">
    <cfRule type="cellIs" dxfId="2344" priority="434" operator="between">
      <formula>80</formula>
      <formula>120</formula>
    </cfRule>
  </conditionalFormatting>
  <conditionalFormatting sqref="AS85:AT85">
    <cfRule type="cellIs" dxfId="2343" priority="433" operator="between">
      <formula>80</formula>
      <formula>120</formula>
    </cfRule>
  </conditionalFormatting>
  <conditionalFormatting sqref="AS85:AT85">
    <cfRule type="cellIs" dxfId="2342" priority="432" operator="between">
      <formula>80</formula>
      <formula>120</formula>
    </cfRule>
  </conditionalFormatting>
  <conditionalFormatting sqref="AS87:AT87">
    <cfRule type="cellIs" dxfId="2341" priority="431" operator="between">
      <formula>80</formula>
      <formula>120</formula>
    </cfRule>
  </conditionalFormatting>
  <conditionalFormatting sqref="AS87:AT87">
    <cfRule type="cellIs" dxfId="2340" priority="430" operator="between">
      <formula>80</formula>
      <formula>120</formula>
    </cfRule>
  </conditionalFormatting>
  <conditionalFormatting sqref="BD85">
    <cfRule type="cellIs" dxfId="2339" priority="422" operator="greaterThan">
      <formula>20</formula>
    </cfRule>
  </conditionalFormatting>
  <conditionalFormatting sqref="AY86:AZ86">
    <cfRule type="cellIs" dxfId="2338" priority="429" operator="between">
      <formula>80</formula>
      <formula>120</formula>
    </cfRule>
  </conditionalFormatting>
  <conditionalFormatting sqref="AX85">
    <cfRule type="cellIs" dxfId="2337" priority="428" operator="greaterThan">
      <formula>20</formula>
    </cfRule>
  </conditionalFormatting>
  <conditionalFormatting sqref="AY85:AZ85">
    <cfRule type="cellIs" dxfId="2336" priority="427" operator="between">
      <formula>80</formula>
      <formula>120</formula>
    </cfRule>
  </conditionalFormatting>
  <conditionalFormatting sqref="AY85:AZ85">
    <cfRule type="cellIs" dxfId="2335" priority="425" operator="between">
      <formula>80</formula>
      <formula>120</formula>
    </cfRule>
  </conditionalFormatting>
  <conditionalFormatting sqref="AY85:AZ85">
    <cfRule type="cellIs" dxfId="2334" priority="426" operator="between">
      <formula>80</formula>
      <formula>120</formula>
    </cfRule>
  </conditionalFormatting>
  <conditionalFormatting sqref="AY87:AZ87">
    <cfRule type="cellIs" dxfId="2333" priority="424" operator="between">
      <formula>80</formula>
      <formula>120</formula>
    </cfRule>
  </conditionalFormatting>
  <conditionalFormatting sqref="BE86">
    <cfRule type="cellIs" dxfId="2332" priority="423" operator="between">
      <formula>80</formula>
      <formula>120</formula>
    </cfRule>
  </conditionalFormatting>
  <conditionalFormatting sqref="BE85">
    <cfRule type="cellIs" dxfId="2331" priority="421" operator="between">
      <formula>80</formula>
      <formula>120</formula>
    </cfRule>
  </conditionalFormatting>
  <conditionalFormatting sqref="BE85">
    <cfRule type="cellIs" dxfId="2330" priority="418" operator="between">
      <formula>80</formula>
      <formula>120</formula>
    </cfRule>
  </conditionalFormatting>
  <conditionalFormatting sqref="BE85">
    <cfRule type="cellIs" dxfId="2329" priority="419" operator="between">
      <formula>80</formula>
      <formula>120</formula>
    </cfRule>
  </conditionalFormatting>
  <conditionalFormatting sqref="AK94">
    <cfRule type="cellIs" dxfId="2328" priority="408" operator="greaterThan">
      <formula>20</formula>
    </cfRule>
  </conditionalFormatting>
  <conditionalFormatting sqref="AW94">
    <cfRule type="cellIs" dxfId="2327" priority="406" operator="greaterThan">
      <formula>20</formula>
    </cfRule>
  </conditionalFormatting>
  <conditionalFormatting sqref="BC96 BC93">
    <cfRule type="cellIs" dxfId="2326" priority="409" operator="greaterThan">
      <formula>20</formula>
    </cfRule>
  </conditionalFormatting>
  <conditionalFormatting sqref="BC97 BC94">
    <cfRule type="cellIs" dxfId="2325" priority="405" operator="greaterThan">
      <formula>20</formula>
    </cfRule>
  </conditionalFormatting>
  <conditionalFormatting sqref="AS98:AT99">
    <cfRule type="cellIs" dxfId="2324" priority="402" operator="between">
      <formula>80</formula>
      <formula>120</formula>
    </cfRule>
  </conditionalFormatting>
  <conditionalFormatting sqref="AY98:AZ99">
    <cfRule type="cellIs" dxfId="2323" priority="401" operator="between">
      <formula>80</formula>
      <formula>120</formula>
    </cfRule>
  </conditionalFormatting>
  <conditionalFormatting sqref="AK100">
    <cfRule type="cellIs" dxfId="2322" priority="396" operator="greaterThan">
      <formula>20</formula>
    </cfRule>
  </conditionalFormatting>
  <conditionalFormatting sqref="BC100">
    <cfRule type="cellIs" dxfId="2321" priority="393" operator="greaterThan">
      <formula>20</formula>
    </cfRule>
  </conditionalFormatting>
  <conditionalFormatting sqref="AQ100:AR100">
    <cfRule type="cellIs" dxfId="2320" priority="397" operator="greaterThan">
      <formula>20</formula>
    </cfRule>
  </conditionalFormatting>
  <conditionalFormatting sqref="AQ100">
    <cfRule type="cellIs" dxfId="2319" priority="395" operator="greaterThan">
      <formula>20</formula>
    </cfRule>
  </conditionalFormatting>
  <conditionalFormatting sqref="AW100">
    <cfRule type="cellIs" dxfId="2318" priority="394" operator="greaterThan">
      <formula>20</formula>
    </cfRule>
  </conditionalFormatting>
  <conditionalFormatting sqref="BC100">
    <cfRule type="cellIs" dxfId="2317" priority="391" operator="greaterThan">
      <formula>20</formula>
    </cfRule>
  </conditionalFormatting>
  <conditionalFormatting sqref="AW100">
    <cfRule type="cellIs" dxfId="2316" priority="392" operator="greaterThan">
      <formula>20</formula>
    </cfRule>
  </conditionalFormatting>
  <conditionalFormatting sqref="AK109 AK106 AK103">
    <cfRule type="cellIs" dxfId="2315" priority="390" operator="greaterThan">
      <formula>20</formula>
    </cfRule>
  </conditionalFormatting>
  <conditionalFormatting sqref="AQ109 AQ106 AQ103">
    <cfRule type="cellIs" dxfId="2314" priority="389" operator="greaterThan">
      <formula>20</formula>
    </cfRule>
  </conditionalFormatting>
  <conditionalFormatting sqref="AW109 AW106 AW103">
    <cfRule type="cellIs" dxfId="2313" priority="388" operator="greaterThan">
      <formula>20</formula>
    </cfRule>
  </conditionalFormatting>
  <conditionalFormatting sqref="BC109 BC106 BC103">
    <cfRule type="cellIs" dxfId="2312" priority="387" operator="greaterThan">
      <formula>20</formula>
    </cfRule>
  </conditionalFormatting>
  <conditionalFormatting sqref="AK110 AK107 AK104 AK101">
    <cfRule type="cellIs" dxfId="2311" priority="360" operator="greaterThan">
      <formula>20</formula>
    </cfRule>
  </conditionalFormatting>
  <conditionalFormatting sqref="AQ110 AQ107 AQ104 AQ101">
    <cfRule type="cellIs" dxfId="2310" priority="359" operator="greaterThan">
      <formula>20</formula>
    </cfRule>
  </conditionalFormatting>
  <conditionalFormatting sqref="AW110 AW107 AW104 AW101">
    <cfRule type="cellIs" dxfId="2309" priority="358" operator="greaterThan">
      <formula>20</formula>
    </cfRule>
  </conditionalFormatting>
  <conditionalFormatting sqref="BC110 BC107 BC104 BC101">
    <cfRule type="cellIs" dxfId="2308" priority="357" operator="greaterThan">
      <formula>20</formula>
    </cfRule>
  </conditionalFormatting>
  <conditionalFormatting sqref="BC29">
    <cfRule type="cellIs" dxfId="2307" priority="213" operator="greaterThan">
      <formula>20</formula>
    </cfRule>
  </conditionalFormatting>
  <conditionalFormatting sqref="AI29">
    <cfRule type="cellIs" dxfId="2306" priority="212" operator="between">
      <formula>80</formula>
      <formula>120</formula>
    </cfRule>
  </conditionalFormatting>
  <conditionalFormatting sqref="BA29">
    <cfRule type="cellIs" dxfId="2305" priority="209" operator="between">
      <formula>80</formula>
      <formula>120</formula>
    </cfRule>
  </conditionalFormatting>
  <conditionalFormatting sqref="AI110">
    <cfRule type="cellIs" dxfId="2304" priority="208" operator="between">
      <formula>80</formula>
      <formula>120</formula>
    </cfRule>
  </conditionalFormatting>
  <conditionalFormatting sqref="AK130">
    <cfRule type="cellIs" dxfId="2303" priority="207" operator="greaterThan">
      <formula>20</formula>
    </cfRule>
  </conditionalFormatting>
  <conditionalFormatting sqref="AM131:AN131">
    <cfRule type="cellIs" dxfId="2302" priority="199" operator="between">
      <formula>80</formula>
      <formula>120</formula>
    </cfRule>
  </conditionalFormatting>
  <conditionalFormatting sqref="AL130">
    <cfRule type="cellIs" dxfId="2301" priority="198" operator="greaterThan">
      <formula>20</formula>
    </cfRule>
  </conditionalFormatting>
  <conditionalFormatting sqref="AM130:AN130">
    <cfRule type="cellIs" dxfId="2300" priority="197" operator="between">
      <formula>80</formula>
      <formula>120</formula>
    </cfRule>
  </conditionalFormatting>
  <conditionalFormatting sqref="AM130:AN130">
    <cfRule type="cellIs" dxfId="2299" priority="196" operator="between">
      <formula>80</formula>
      <formula>120</formula>
    </cfRule>
  </conditionalFormatting>
  <conditionalFormatting sqref="AS131:AT131">
    <cfRule type="cellIs" dxfId="2298" priority="193" operator="between">
      <formula>80</formula>
      <formula>120</formula>
    </cfRule>
  </conditionalFormatting>
  <conditionalFormatting sqref="AR130">
    <cfRule type="cellIs" dxfId="2297" priority="192" operator="greaterThan">
      <formula>20</formula>
    </cfRule>
  </conditionalFormatting>
  <conditionalFormatting sqref="AS130:AT130">
    <cfRule type="cellIs" dxfId="2296" priority="191" operator="between">
      <formula>80</formula>
      <formula>120</formula>
    </cfRule>
  </conditionalFormatting>
  <conditionalFormatting sqref="AS130:AT130">
    <cfRule type="cellIs" dxfId="2295" priority="189" operator="between">
      <formula>80</formula>
      <formula>120</formula>
    </cfRule>
  </conditionalFormatting>
  <conditionalFormatting sqref="AS130:AT130">
    <cfRule type="cellIs" dxfId="2294" priority="190" operator="between">
      <formula>80</formula>
      <formula>120</formula>
    </cfRule>
  </conditionalFormatting>
  <conditionalFormatting sqref="AS132:AT132">
    <cfRule type="cellIs" dxfId="2293" priority="188" operator="between">
      <formula>80</formula>
      <formula>120</formula>
    </cfRule>
  </conditionalFormatting>
  <conditionalFormatting sqref="AS132:AT132">
    <cfRule type="cellIs" dxfId="2292" priority="187" operator="between">
      <formula>80</formula>
      <formula>120</formula>
    </cfRule>
  </conditionalFormatting>
  <conditionalFormatting sqref="AY131:AZ131">
    <cfRule type="cellIs" dxfId="2291" priority="186" operator="between">
      <formula>80</formula>
      <formula>120</formula>
    </cfRule>
  </conditionalFormatting>
  <conditionalFormatting sqref="AY130:AZ130">
    <cfRule type="cellIs" dxfId="2290" priority="183" operator="between">
      <formula>80</formula>
      <formula>120</formula>
    </cfRule>
  </conditionalFormatting>
  <conditionalFormatting sqref="BE131">
    <cfRule type="cellIs" dxfId="2289" priority="180" operator="between">
      <formula>80</formula>
      <formula>120</formula>
    </cfRule>
  </conditionalFormatting>
  <conditionalFormatting sqref="BD130">
    <cfRule type="cellIs" dxfId="2288" priority="179" operator="greaterThan">
      <formula>20</formula>
    </cfRule>
  </conditionalFormatting>
  <conditionalFormatting sqref="BE130">
    <cfRule type="cellIs" dxfId="2287" priority="178" operator="between">
      <formula>80</formula>
      <formula>120</formula>
    </cfRule>
  </conditionalFormatting>
  <conditionalFormatting sqref="BE130">
    <cfRule type="cellIs" dxfId="2286" priority="177" operator="between">
      <formula>80</formula>
      <formula>120</formula>
    </cfRule>
  </conditionalFormatting>
  <conditionalFormatting sqref="BE130">
    <cfRule type="cellIs" dxfId="2285" priority="175" operator="between">
      <formula>80</formula>
      <formula>120</formula>
    </cfRule>
  </conditionalFormatting>
  <conditionalFormatting sqref="BE130">
    <cfRule type="cellIs" dxfId="2284" priority="176" operator="between">
      <formula>80</formula>
      <formula>120</formula>
    </cfRule>
  </conditionalFormatting>
  <conditionalFormatting sqref="BE132">
    <cfRule type="cellIs" dxfId="2283" priority="174" operator="between">
      <formula>80</formula>
      <formula>120</formula>
    </cfRule>
  </conditionalFormatting>
  <conditionalFormatting sqref="AK135">
    <cfRule type="cellIs" dxfId="2282" priority="169" operator="greaterThan">
      <formula>20</formula>
    </cfRule>
  </conditionalFormatting>
  <conditionalFormatting sqref="AW135">
    <cfRule type="cellIs" dxfId="2281" priority="167" operator="greaterThan">
      <formula>20</formula>
    </cfRule>
  </conditionalFormatting>
  <conditionalFormatting sqref="AK26 AK33 AK36 AK39 AK42 AK45 AK48">
    <cfRule type="cellIs" dxfId="2280" priority="247" operator="greaterThan">
      <formula>20</formula>
    </cfRule>
  </conditionalFormatting>
  <conditionalFormatting sqref="AQ26 AQ33 AQ36 AQ39 AQ42 AQ45 AQ48">
    <cfRule type="cellIs" dxfId="2279" priority="246" operator="greaterThan">
      <formula>20</formula>
    </cfRule>
  </conditionalFormatting>
  <conditionalFormatting sqref="AW26 AW33 AW36 AW39 AW42 AW45 AW48">
    <cfRule type="cellIs" dxfId="2278" priority="245" operator="greaterThan">
      <formula>20</formula>
    </cfRule>
  </conditionalFormatting>
  <conditionalFormatting sqref="BC26 BC33 BC36 BC39 BC42 BC45 BC48">
    <cfRule type="cellIs" dxfId="2277" priority="244" operator="greaterThan">
      <formula>20</formula>
    </cfRule>
  </conditionalFormatting>
  <conditionalFormatting sqref="AJ36 AJ39 AJ42 AJ45 AJ48">
    <cfRule type="cellIs" dxfId="2276" priority="243" operator="lessThan">
      <formula>20.1</formula>
    </cfRule>
  </conditionalFormatting>
  <conditionalFormatting sqref="AP36 AP39 AP42 AP45 AP48">
    <cfRule type="cellIs" dxfId="2275" priority="242" operator="lessThan">
      <formula>20.1</formula>
    </cfRule>
  </conditionalFormatting>
  <conditionalFormatting sqref="AV36 AV39 AV42 AV45 AV48">
    <cfRule type="cellIs" dxfId="2274" priority="241" operator="lessThan">
      <formula>20.1</formula>
    </cfRule>
  </conditionalFormatting>
  <conditionalFormatting sqref="BB36 BB39 BB42 BB45 BB48">
    <cfRule type="cellIs" dxfId="2273" priority="240" operator="lessThan">
      <formula>20.1</formula>
    </cfRule>
  </conditionalFormatting>
  <conditionalFormatting sqref="AI26">
    <cfRule type="cellIs" dxfId="2272" priority="239" operator="between">
      <formula>80</formula>
      <formula>120</formula>
    </cfRule>
  </conditionalFormatting>
  <conditionalFormatting sqref="AO26">
    <cfRule type="cellIs" dxfId="2271" priority="238" operator="between">
      <formula>80</formula>
      <formula>120</formula>
    </cfRule>
  </conditionalFormatting>
  <conditionalFormatting sqref="AU26">
    <cfRule type="cellIs" dxfId="2270" priority="237" operator="between">
      <formula>80</formula>
      <formula>120</formula>
    </cfRule>
  </conditionalFormatting>
  <conditionalFormatting sqref="BA26">
    <cfRule type="cellIs" dxfId="2269" priority="236" operator="between">
      <formula>80</formula>
      <formula>120</formula>
    </cfRule>
  </conditionalFormatting>
  <conditionalFormatting sqref="BA97">
    <cfRule type="cellIs" dxfId="2268" priority="225" operator="between">
      <formula>80</formula>
      <formula>120</formula>
    </cfRule>
  </conditionalFormatting>
  <conditionalFormatting sqref="AK97">
    <cfRule type="cellIs" dxfId="2267" priority="230" operator="greaterThan">
      <formula>20</formula>
    </cfRule>
  </conditionalFormatting>
  <conditionalFormatting sqref="AQ97">
    <cfRule type="cellIs" dxfId="2266" priority="229" operator="greaterThan">
      <formula>20</formula>
    </cfRule>
  </conditionalFormatting>
  <conditionalFormatting sqref="AO97">
    <cfRule type="cellIs" dxfId="2265" priority="227" operator="between">
      <formula>80</formula>
      <formula>120</formula>
    </cfRule>
  </conditionalFormatting>
  <conditionalFormatting sqref="AU97">
    <cfRule type="cellIs" dxfId="2264" priority="226" operator="between">
      <formula>80</formula>
      <formula>120</formula>
    </cfRule>
  </conditionalFormatting>
  <conditionalFormatting sqref="AO51">
    <cfRule type="cellIs" dxfId="2263" priority="234" operator="between">
      <formula>80</formula>
      <formula>120</formula>
    </cfRule>
  </conditionalFormatting>
  <conditionalFormatting sqref="AU51">
    <cfRule type="cellIs" dxfId="2262" priority="233" operator="between">
      <formula>80</formula>
      <formula>120</formula>
    </cfRule>
  </conditionalFormatting>
  <conditionalFormatting sqref="BA51">
    <cfRule type="cellIs" dxfId="2261" priority="232" operator="between">
      <formula>80</formula>
      <formula>120</formula>
    </cfRule>
  </conditionalFormatting>
  <conditionalFormatting sqref="AI51">
    <cfRule type="cellIs" dxfId="2260" priority="231" operator="between">
      <formula>80</formula>
      <formula>120</formula>
    </cfRule>
  </conditionalFormatting>
  <conditionalFormatting sqref="AW97">
    <cfRule type="cellIs" dxfId="2259" priority="228" operator="greaterThan">
      <formula>20</formula>
    </cfRule>
  </conditionalFormatting>
  <conditionalFormatting sqref="AI97">
    <cfRule type="cellIs" dxfId="2258" priority="224" operator="between">
      <formula>80</formula>
      <formula>120</formula>
    </cfRule>
  </conditionalFormatting>
  <conditionalFormatting sqref="AK29">
    <cfRule type="cellIs" dxfId="2257" priority="216" operator="greaterThan">
      <formula>20</formula>
    </cfRule>
  </conditionalFormatting>
  <conditionalFormatting sqref="AQ29">
    <cfRule type="cellIs" dxfId="2256" priority="215" operator="greaterThan">
      <formula>20</formula>
    </cfRule>
  </conditionalFormatting>
  <conditionalFormatting sqref="AW29">
    <cfRule type="cellIs" dxfId="2255" priority="214" operator="greaterThan">
      <formula>20</formula>
    </cfRule>
  </conditionalFormatting>
  <conditionalFormatting sqref="AO29">
    <cfRule type="cellIs" dxfId="2254" priority="211" operator="between">
      <formula>80</formula>
      <formula>120</formula>
    </cfRule>
  </conditionalFormatting>
  <conditionalFormatting sqref="AU29">
    <cfRule type="cellIs" dxfId="2253" priority="210" operator="between">
      <formula>80</formula>
      <formula>120</formula>
    </cfRule>
  </conditionalFormatting>
  <conditionalFormatting sqref="AW133">
    <cfRule type="cellIs" dxfId="2252" priority="158" operator="greaterThan">
      <formula>20</formula>
    </cfRule>
  </conditionalFormatting>
  <conditionalFormatting sqref="BC133">
    <cfRule type="cellIs" dxfId="2251" priority="157" operator="greaterThan">
      <formula>20</formula>
    </cfRule>
  </conditionalFormatting>
  <conditionalFormatting sqref="AK136">
    <cfRule type="cellIs" dxfId="2250" priority="156" operator="greaterThan">
      <formula>20</formula>
    </cfRule>
  </conditionalFormatting>
  <conditionalFormatting sqref="AQ136">
    <cfRule type="cellIs" dxfId="2249" priority="155" operator="greaterThan">
      <formula>20</formula>
    </cfRule>
  </conditionalFormatting>
  <conditionalFormatting sqref="AQ130">
    <cfRule type="cellIs" dxfId="2248" priority="206" operator="greaterThan">
      <formula>20</formula>
    </cfRule>
  </conditionalFormatting>
  <conditionalFormatting sqref="AW130">
    <cfRule type="cellIs" dxfId="2247" priority="205" operator="greaterThan">
      <formula>20</formula>
    </cfRule>
  </conditionalFormatting>
  <conditionalFormatting sqref="BC130">
    <cfRule type="cellIs" dxfId="2246" priority="204" operator="greaterThan">
      <formula>20</formula>
    </cfRule>
  </conditionalFormatting>
  <conditionalFormatting sqref="AM132:AN132">
    <cfRule type="cellIs" dxfId="2245" priority="195" operator="between">
      <formula>80</formula>
      <formula>120</formula>
    </cfRule>
  </conditionalFormatting>
  <conditionalFormatting sqref="AK131">
    <cfRule type="cellIs" dxfId="2244" priority="173" operator="greaterThan">
      <formula>20</formula>
    </cfRule>
  </conditionalFormatting>
  <conditionalFormatting sqref="AQ131">
    <cfRule type="cellIs" dxfId="2243" priority="172" operator="greaterThan">
      <formula>20</formula>
    </cfRule>
  </conditionalFormatting>
  <conditionalFormatting sqref="AW131">
    <cfRule type="cellIs" dxfId="2242" priority="171" operator="greaterThan">
      <formula>20</formula>
    </cfRule>
  </conditionalFormatting>
  <conditionalFormatting sqref="BC131">
    <cfRule type="cellIs" dxfId="2241" priority="170" operator="greaterThan">
      <formula>20</formula>
    </cfRule>
  </conditionalFormatting>
  <conditionalFormatting sqref="AQ135">
    <cfRule type="cellIs" dxfId="2240" priority="168" operator="greaterThan">
      <formula>20</formula>
    </cfRule>
  </conditionalFormatting>
  <conditionalFormatting sqref="AS131:AT131">
    <cfRule type="cellIs" dxfId="2239" priority="194" operator="between">
      <formula>80</formula>
      <formula>120</formula>
    </cfRule>
  </conditionalFormatting>
  <conditionalFormatting sqref="AX130">
    <cfRule type="cellIs" dxfId="2238" priority="185" operator="greaterThan">
      <formula>20</formula>
    </cfRule>
  </conditionalFormatting>
  <conditionalFormatting sqref="AY130:AZ130">
    <cfRule type="cellIs" dxfId="2237" priority="184" operator="between">
      <formula>80</formula>
      <formula>120</formula>
    </cfRule>
  </conditionalFormatting>
  <conditionalFormatting sqref="AY130:AZ130">
    <cfRule type="cellIs" dxfId="2236" priority="182" operator="between">
      <formula>80</formula>
      <formula>120</formula>
    </cfRule>
  </conditionalFormatting>
  <conditionalFormatting sqref="AY132:AZ132">
    <cfRule type="cellIs" dxfId="2235" priority="181" operator="between">
      <formula>80</formula>
      <formula>120</formula>
    </cfRule>
  </conditionalFormatting>
  <conditionalFormatting sqref="AW136">
    <cfRule type="cellIs" dxfId="2234" priority="154" operator="greaterThan">
      <formula>20</formula>
    </cfRule>
  </conditionalFormatting>
  <conditionalFormatting sqref="AQ134">
    <cfRule type="cellIs" dxfId="2233" priority="151" operator="greaterThan">
      <formula>20</formula>
    </cfRule>
  </conditionalFormatting>
  <conditionalFormatting sqref="BC135">
    <cfRule type="cellIs" dxfId="2232" priority="166" operator="greaterThan">
      <formula>20</formula>
    </cfRule>
  </conditionalFormatting>
  <conditionalFormatting sqref="AM130:AN131">
    <cfRule type="cellIs" dxfId="2231" priority="165" operator="between">
      <formula>80</formula>
      <formula>120</formula>
    </cfRule>
  </conditionalFormatting>
  <conditionalFormatting sqref="AS130:AT131">
    <cfRule type="cellIs" dxfId="2230" priority="164" operator="between">
      <formula>80</formula>
      <formula>120</formula>
    </cfRule>
  </conditionalFormatting>
  <conditionalFormatting sqref="AS130:AT131">
    <cfRule type="cellIs" dxfId="2229" priority="163" operator="between">
      <formula>80</formula>
      <formula>120</formula>
    </cfRule>
  </conditionalFormatting>
  <conditionalFormatting sqref="AY130:AZ131">
    <cfRule type="cellIs" dxfId="2228" priority="162" operator="between">
      <formula>80</formula>
      <formula>120</formula>
    </cfRule>
  </conditionalFormatting>
  <conditionalFormatting sqref="AK133">
    <cfRule type="cellIs" dxfId="2227" priority="160" operator="greaterThan">
      <formula>20</formula>
    </cfRule>
  </conditionalFormatting>
  <conditionalFormatting sqref="AK134">
    <cfRule type="cellIs" dxfId="2226" priority="152" operator="greaterThan">
      <formula>20</formula>
    </cfRule>
  </conditionalFormatting>
  <conditionalFormatting sqref="BE130:BE131">
    <cfRule type="cellIs" dxfId="2225" priority="161" operator="between">
      <formula>80</formula>
      <formula>120</formula>
    </cfRule>
  </conditionalFormatting>
  <conditionalFormatting sqref="AW134">
    <cfRule type="cellIs" dxfId="2224" priority="150" operator="greaterThan">
      <formula>20</formula>
    </cfRule>
  </conditionalFormatting>
  <conditionalFormatting sqref="AQ133">
    <cfRule type="cellIs" dxfId="2223" priority="159" operator="greaterThan">
      <formula>20</formula>
    </cfRule>
  </conditionalFormatting>
  <conditionalFormatting sqref="BC136">
    <cfRule type="cellIs" dxfId="2222" priority="153" operator="greaterThan">
      <formula>20</formula>
    </cfRule>
  </conditionalFormatting>
  <conditionalFormatting sqref="BC134">
    <cfRule type="cellIs" dxfId="2221" priority="149" operator="greaterThan">
      <formula>20</formula>
    </cfRule>
  </conditionalFormatting>
  <conditionalFormatting sqref="AM134:AN134">
    <cfRule type="cellIs" dxfId="2220" priority="148" operator="between">
      <formula>80</formula>
      <formula>120</formula>
    </cfRule>
  </conditionalFormatting>
  <conditionalFormatting sqref="AL133">
    <cfRule type="cellIs" dxfId="2219" priority="147" operator="greaterThan">
      <formula>20</formula>
    </cfRule>
  </conditionalFormatting>
  <conditionalFormatting sqref="AM133:AN133">
    <cfRule type="cellIs" dxfId="2218" priority="146" operator="between">
      <formula>80</formula>
      <formula>120</formula>
    </cfRule>
  </conditionalFormatting>
  <conditionalFormatting sqref="AM133:AN133">
    <cfRule type="cellIs" dxfId="2217" priority="145" operator="between">
      <formula>80</formula>
      <formula>120</formula>
    </cfRule>
  </conditionalFormatting>
  <conditionalFormatting sqref="AL134">
    <cfRule type="cellIs" dxfId="2216" priority="138" operator="lessThan">
      <formula>20</formula>
    </cfRule>
  </conditionalFormatting>
  <conditionalFormatting sqref="AM132:AN132">
    <cfRule type="cellIs" dxfId="2215" priority="144" operator="between">
      <formula>80</formula>
      <formula>120</formula>
    </cfRule>
  </conditionalFormatting>
  <conditionalFormatting sqref="AM131:AN131">
    <cfRule type="cellIs" dxfId="2214" priority="143" operator="between">
      <formula>80</formula>
      <formula>120</formula>
    </cfRule>
  </conditionalFormatting>
  <conditionalFormatting sqref="AM131:AN131">
    <cfRule type="cellIs" dxfId="2213" priority="142" operator="between">
      <formula>80</formula>
      <formula>120</formula>
    </cfRule>
  </conditionalFormatting>
  <conditionalFormatting sqref="AL134">
    <cfRule type="cellIs" dxfId="2212" priority="141" operator="greaterThan">
      <formula>20</formula>
    </cfRule>
  </conditionalFormatting>
  <conditionalFormatting sqref="AM133:AN134">
    <cfRule type="cellIs" dxfId="2211" priority="140" operator="between">
      <formula>80</formula>
      <formula>120</formula>
    </cfRule>
  </conditionalFormatting>
  <conditionalFormatting sqref="AL134">
    <cfRule type="cellIs" dxfId="2210" priority="139" operator="greaterThan">
      <formula>20</formula>
    </cfRule>
  </conditionalFormatting>
  <conditionalFormatting sqref="AS134:AT134">
    <cfRule type="cellIs" dxfId="2209" priority="137" operator="between">
      <formula>80</formula>
      <formula>120</formula>
    </cfRule>
  </conditionalFormatting>
  <conditionalFormatting sqref="AS134:AT134">
    <cfRule type="cellIs" dxfId="2208" priority="136" operator="between">
      <formula>80</formula>
      <formula>120</formula>
    </cfRule>
  </conditionalFormatting>
  <conditionalFormatting sqref="AR133">
    <cfRule type="cellIs" dxfId="2207" priority="135" operator="greaterThan">
      <formula>20</formula>
    </cfRule>
  </conditionalFormatting>
  <conditionalFormatting sqref="AS133:AT133">
    <cfRule type="cellIs" dxfId="2206" priority="134" operator="between">
      <formula>80</formula>
      <formula>120</formula>
    </cfRule>
  </conditionalFormatting>
  <conditionalFormatting sqref="AS133:AT133">
    <cfRule type="cellIs" dxfId="2205" priority="133" operator="between">
      <formula>80</formula>
      <formula>120</formula>
    </cfRule>
  </conditionalFormatting>
  <conditionalFormatting sqref="AS133:AT133">
    <cfRule type="cellIs" dxfId="2204" priority="132" operator="between">
      <formula>80</formula>
      <formula>120</formula>
    </cfRule>
  </conditionalFormatting>
  <conditionalFormatting sqref="AS132:AT132">
    <cfRule type="cellIs" dxfId="2203" priority="131" operator="between">
      <formula>80</formula>
      <formula>120</formula>
    </cfRule>
  </conditionalFormatting>
  <conditionalFormatting sqref="AS132:AT132">
    <cfRule type="cellIs" dxfId="2202" priority="130" operator="between">
      <formula>80</formula>
      <formula>120</formula>
    </cfRule>
  </conditionalFormatting>
  <conditionalFormatting sqref="AS131:AT131">
    <cfRule type="cellIs" dxfId="2201" priority="129" operator="between">
      <formula>80</formula>
      <formula>120</formula>
    </cfRule>
  </conditionalFormatting>
  <conditionalFormatting sqref="AS131:AT131">
    <cfRule type="cellIs" dxfId="2200" priority="128" operator="between">
      <formula>80</formula>
      <formula>120</formula>
    </cfRule>
  </conditionalFormatting>
  <conditionalFormatting sqref="AS131:AT131">
    <cfRule type="cellIs" dxfId="2199" priority="127" operator="between">
      <formula>80</formula>
      <formula>120</formula>
    </cfRule>
  </conditionalFormatting>
  <conditionalFormatting sqref="AR134">
    <cfRule type="cellIs" dxfId="2198" priority="126" operator="greaterThan">
      <formula>20</formula>
    </cfRule>
  </conditionalFormatting>
  <conditionalFormatting sqref="AS133:AT134">
    <cfRule type="cellIs" dxfId="2197" priority="125" operator="between">
      <formula>80</formula>
      <formula>120</formula>
    </cfRule>
  </conditionalFormatting>
  <conditionalFormatting sqref="AS133:AT134">
    <cfRule type="cellIs" dxfId="2196" priority="124" operator="between">
      <formula>80</formula>
      <formula>120</formula>
    </cfRule>
  </conditionalFormatting>
  <conditionalFormatting sqref="AR134">
    <cfRule type="cellIs" dxfId="2195" priority="123" operator="greaterThan">
      <formula>20</formula>
    </cfRule>
  </conditionalFormatting>
  <conditionalFormatting sqref="AR134">
    <cfRule type="cellIs" dxfId="2194" priority="122" operator="lessThan">
      <formula>20</formula>
    </cfRule>
  </conditionalFormatting>
  <conditionalFormatting sqref="AY134:AZ134">
    <cfRule type="cellIs" dxfId="2193" priority="121" operator="between">
      <formula>80</formula>
      <formula>120</formula>
    </cfRule>
  </conditionalFormatting>
  <conditionalFormatting sqref="AX133">
    <cfRule type="cellIs" dxfId="2192" priority="120" operator="greaterThan">
      <formula>20</formula>
    </cfRule>
  </conditionalFormatting>
  <conditionalFormatting sqref="AY133:AZ133">
    <cfRule type="cellIs" dxfId="2191" priority="119" operator="between">
      <formula>80</formula>
      <formula>120</formula>
    </cfRule>
  </conditionalFormatting>
  <conditionalFormatting sqref="AY133:AZ133">
    <cfRule type="cellIs" dxfId="2190" priority="117" operator="between">
      <formula>80</formula>
      <formula>120</formula>
    </cfRule>
  </conditionalFormatting>
  <conditionalFormatting sqref="AY133:AZ133">
    <cfRule type="cellIs" dxfId="2189" priority="118" operator="between">
      <formula>80</formula>
      <formula>120</formula>
    </cfRule>
  </conditionalFormatting>
  <conditionalFormatting sqref="AY132:AZ132">
    <cfRule type="cellIs" dxfId="2188" priority="116" operator="between">
      <formula>80</formula>
      <formula>120</formula>
    </cfRule>
  </conditionalFormatting>
  <conditionalFormatting sqref="AY131:AZ131">
    <cfRule type="cellIs" dxfId="2187" priority="115" operator="between">
      <formula>80</formula>
      <formula>120</formula>
    </cfRule>
  </conditionalFormatting>
  <conditionalFormatting sqref="AY131:AZ131">
    <cfRule type="cellIs" dxfId="2186" priority="113" operator="between">
      <formula>80</formula>
      <formula>120</formula>
    </cfRule>
  </conditionalFormatting>
  <conditionalFormatting sqref="AY131:AZ131">
    <cfRule type="cellIs" dxfId="2185" priority="114" operator="between">
      <formula>80</formula>
      <formula>120</formula>
    </cfRule>
  </conditionalFormatting>
  <conditionalFormatting sqref="AX134">
    <cfRule type="cellIs" dxfId="2184" priority="112" operator="greaterThan">
      <formula>20</formula>
    </cfRule>
  </conditionalFormatting>
  <conditionalFormatting sqref="AY133:AZ134">
    <cfRule type="cellIs" dxfId="2183" priority="111" operator="between">
      <formula>80</formula>
      <formula>120</formula>
    </cfRule>
  </conditionalFormatting>
  <conditionalFormatting sqref="AX134">
    <cfRule type="cellIs" dxfId="2182" priority="110" operator="greaterThan">
      <formula>20</formula>
    </cfRule>
  </conditionalFormatting>
  <conditionalFormatting sqref="AX134">
    <cfRule type="cellIs" dxfId="2181" priority="109" operator="lessThan">
      <formula>20</formula>
    </cfRule>
  </conditionalFormatting>
  <conditionalFormatting sqref="BE131">
    <cfRule type="cellIs" dxfId="2180" priority="100" operator="between">
      <formula>80</formula>
      <formula>120</formula>
    </cfRule>
  </conditionalFormatting>
  <conditionalFormatting sqref="BE134">
    <cfRule type="cellIs" dxfId="2179" priority="108" operator="between">
      <formula>80</formula>
      <formula>120</formula>
    </cfRule>
  </conditionalFormatting>
  <conditionalFormatting sqref="BD133">
    <cfRule type="cellIs" dxfId="2178" priority="107" operator="greaterThan">
      <formula>20</formula>
    </cfRule>
  </conditionalFormatting>
  <conditionalFormatting sqref="BE133">
    <cfRule type="cellIs" dxfId="2177" priority="106" operator="between">
      <formula>80</formula>
      <formula>120</formula>
    </cfRule>
  </conditionalFormatting>
  <conditionalFormatting sqref="BE133">
    <cfRule type="cellIs" dxfId="2176" priority="105" operator="between">
      <formula>80</formula>
      <formula>120</formula>
    </cfRule>
  </conditionalFormatting>
  <conditionalFormatting sqref="BE133">
    <cfRule type="cellIs" dxfId="2175" priority="103" operator="between">
      <formula>80</formula>
      <formula>120</formula>
    </cfRule>
  </conditionalFormatting>
  <conditionalFormatting sqref="BE133">
    <cfRule type="cellIs" dxfId="2174" priority="104" operator="between">
      <formula>80</formula>
      <formula>120</formula>
    </cfRule>
  </conditionalFormatting>
  <conditionalFormatting sqref="BE132">
    <cfRule type="cellIs" dxfId="2173" priority="102" operator="between">
      <formula>80</formula>
      <formula>120</formula>
    </cfRule>
  </conditionalFormatting>
  <conditionalFormatting sqref="BE131">
    <cfRule type="cellIs" dxfId="2172" priority="101" operator="between">
      <formula>80</formula>
      <formula>120</formula>
    </cfRule>
  </conditionalFormatting>
  <conditionalFormatting sqref="BE131">
    <cfRule type="cellIs" dxfId="2171" priority="98" operator="between">
      <formula>80</formula>
      <formula>120</formula>
    </cfRule>
  </conditionalFormatting>
  <conditionalFormatting sqref="BE131">
    <cfRule type="cellIs" dxfId="2170" priority="99" operator="between">
      <formula>80</formula>
      <formula>120</formula>
    </cfRule>
  </conditionalFormatting>
  <conditionalFormatting sqref="BD134">
    <cfRule type="cellIs" dxfId="2169" priority="97" operator="greaterThan">
      <formula>20</formula>
    </cfRule>
  </conditionalFormatting>
  <conditionalFormatting sqref="BE133:BE134">
    <cfRule type="cellIs" dxfId="2168" priority="96" operator="between">
      <formula>80</formula>
      <formula>120</formula>
    </cfRule>
  </conditionalFormatting>
  <conditionalFormatting sqref="BD134">
    <cfRule type="cellIs" dxfId="2167" priority="95" operator="greaterThan">
      <formula>20</formula>
    </cfRule>
  </conditionalFormatting>
  <conditionalFormatting sqref="BD134">
    <cfRule type="cellIs" dxfId="2166" priority="94" operator="lessThan">
      <formula>20</formula>
    </cfRule>
  </conditionalFormatting>
  <conditionalFormatting sqref="AK128 AK125 AK122 AK119 AK116 AK113">
    <cfRule type="cellIs" dxfId="2165" priority="86" operator="greaterThan">
      <formula>20</formula>
    </cfRule>
  </conditionalFormatting>
  <conditionalFormatting sqref="AQ128 AQ125 AQ122 AQ119 AQ116 AQ113">
    <cfRule type="cellIs" dxfId="2164" priority="85" operator="greaterThan">
      <formula>20</formula>
    </cfRule>
  </conditionalFormatting>
  <conditionalFormatting sqref="AW128 AW125 AW122 AW119 AW116 AW113">
    <cfRule type="cellIs" dxfId="2163" priority="84" operator="greaterThan">
      <formula>20</formula>
    </cfRule>
  </conditionalFormatting>
  <conditionalFormatting sqref="BC128 BC125 BC122 BC119 BC116 BC113">
    <cfRule type="cellIs" dxfId="2162" priority="83" operator="greaterThan">
      <formula>20</formula>
    </cfRule>
  </conditionalFormatting>
  <conditionalFormatting sqref="BD91">
    <cfRule type="cellIs" dxfId="2161" priority="1" operator="lessThan">
      <formula>20</formula>
    </cfRule>
  </conditionalFormatting>
  <conditionalFormatting sqref="AW90">
    <cfRule type="cellIs" dxfId="2160" priority="61" operator="greaterThan">
      <formula>20</formula>
    </cfRule>
  </conditionalFormatting>
  <conditionalFormatting sqref="BC90">
    <cfRule type="cellIs" dxfId="2159" priority="60" operator="greaterThan">
      <formula>20</formula>
    </cfRule>
  </conditionalFormatting>
  <conditionalFormatting sqref="AM88:AN88">
    <cfRule type="cellIs" dxfId="2158" priority="82" operator="between">
      <formula>80</formula>
      <formula>120</formula>
    </cfRule>
  </conditionalFormatting>
  <conditionalFormatting sqref="AM89:AN89">
    <cfRule type="cellIs" dxfId="2157" priority="81" operator="between">
      <formula>80</formula>
      <formula>120</formula>
    </cfRule>
  </conditionalFormatting>
  <conditionalFormatting sqref="AK88">
    <cfRule type="cellIs" dxfId="2156" priority="72" operator="greaterThan">
      <formula>20</formula>
    </cfRule>
  </conditionalFormatting>
  <conditionalFormatting sqref="AQ88">
    <cfRule type="cellIs" dxfId="2155" priority="71" operator="greaterThan">
      <formula>20</formula>
    </cfRule>
  </conditionalFormatting>
  <conditionalFormatting sqref="AW88">
    <cfRule type="cellIs" dxfId="2154" priority="70" operator="greaterThan">
      <formula>20</formula>
    </cfRule>
  </conditionalFormatting>
  <conditionalFormatting sqref="BC88">
    <cfRule type="cellIs" dxfId="2153" priority="69" operator="greaterThan">
      <formula>20</formula>
    </cfRule>
  </conditionalFormatting>
  <conditionalFormatting sqref="AS88:AT88">
    <cfRule type="cellIs" dxfId="2152" priority="80" operator="between">
      <formula>80</formula>
      <formula>120</formula>
    </cfRule>
  </conditionalFormatting>
  <conditionalFormatting sqref="AS88:AT88">
    <cfRule type="cellIs" dxfId="2151" priority="79" operator="between">
      <formula>80</formula>
      <formula>120</formula>
    </cfRule>
  </conditionalFormatting>
  <conditionalFormatting sqref="AS89:AT89">
    <cfRule type="cellIs" dxfId="2150" priority="78" operator="between">
      <formula>80</formula>
      <formula>120</formula>
    </cfRule>
  </conditionalFormatting>
  <conditionalFormatting sqref="AS89:AT89">
    <cfRule type="cellIs" dxfId="2149" priority="77" operator="between">
      <formula>80</formula>
      <formula>120</formula>
    </cfRule>
  </conditionalFormatting>
  <conditionalFormatting sqref="AY88:AZ88">
    <cfRule type="cellIs" dxfId="2148" priority="76" operator="between">
      <formula>80</formula>
      <formula>120</formula>
    </cfRule>
  </conditionalFormatting>
  <conditionalFormatting sqref="AY89:AZ89">
    <cfRule type="cellIs" dxfId="2147" priority="75" operator="between">
      <formula>80</formula>
      <formula>120</formula>
    </cfRule>
  </conditionalFormatting>
  <conditionalFormatting sqref="BE88">
    <cfRule type="cellIs" dxfId="2146" priority="74" operator="between">
      <formula>80</formula>
      <formula>120</formula>
    </cfRule>
  </conditionalFormatting>
  <conditionalFormatting sqref="BE89">
    <cfRule type="cellIs" dxfId="2145" priority="73" operator="between">
      <formula>80</formula>
      <formula>120</formula>
    </cfRule>
  </conditionalFormatting>
  <conditionalFormatting sqref="AQ91">
    <cfRule type="cellIs" dxfId="2144" priority="58" operator="greaterThan">
      <formula>20</formula>
    </cfRule>
  </conditionalFormatting>
  <conditionalFormatting sqref="AM88:AN88">
    <cfRule type="cellIs" dxfId="2143" priority="68" operator="between">
      <formula>80</formula>
      <formula>120</formula>
    </cfRule>
  </conditionalFormatting>
  <conditionalFormatting sqref="AS88:AT88">
    <cfRule type="cellIs" dxfId="2142" priority="67" operator="between">
      <formula>80</formula>
      <formula>120</formula>
    </cfRule>
  </conditionalFormatting>
  <conditionalFormatting sqref="AS88:AT88">
    <cfRule type="cellIs" dxfId="2141" priority="66" operator="between">
      <formula>80</formula>
      <formula>120</formula>
    </cfRule>
  </conditionalFormatting>
  <conditionalFormatting sqref="AY88:AZ88">
    <cfRule type="cellIs" dxfId="2140" priority="65" operator="between">
      <formula>80</formula>
      <formula>120</formula>
    </cfRule>
  </conditionalFormatting>
  <conditionalFormatting sqref="AK90">
    <cfRule type="cellIs" dxfId="2139" priority="63" operator="greaterThan">
      <formula>20</formula>
    </cfRule>
  </conditionalFormatting>
  <conditionalFormatting sqref="AK91">
    <cfRule type="cellIs" dxfId="2138" priority="59" operator="greaterThan">
      <formula>20</formula>
    </cfRule>
  </conditionalFormatting>
  <conditionalFormatting sqref="BE88">
    <cfRule type="cellIs" dxfId="2137" priority="64" operator="between">
      <formula>80</formula>
      <formula>120</formula>
    </cfRule>
  </conditionalFormatting>
  <conditionalFormatting sqref="AW91">
    <cfRule type="cellIs" dxfId="2136" priority="57" operator="greaterThan">
      <formula>20</formula>
    </cfRule>
  </conditionalFormatting>
  <conditionalFormatting sqref="AQ90">
    <cfRule type="cellIs" dxfId="2135" priority="62" operator="greaterThan">
      <formula>20</formula>
    </cfRule>
  </conditionalFormatting>
  <conditionalFormatting sqref="BC91">
    <cfRule type="cellIs" dxfId="2134" priority="56" operator="greaterThan">
      <formula>20</formula>
    </cfRule>
  </conditionalFormatting>
  <conditionalFormatting sqref="AM91:AN91">
    <cfRule type="cellIs" dxfId="2133" priority="55" operator="between">
      <formula>80</formula>
      <formula>120</formula>
    </cfRule>
  </conditionalFormatting>
  <conditionalFormatting sqref="AL90">
    <cfRule type="cellIs" dxfId="2132" priority="54" operator="greaterThan">
      <formula>20</formula>
    </cfRule>
  </conditionalFormatting>
  <conditionalFormatting sqref="AM90:AN90">
    <cfRule type="cellIs" dxfId="2131" priority="53" operator="between">
      <formula>80</formula>
      <formula>120</formula>
    </cfRule>
  </conditionalFormatting>
  <conditionalFormatting sqref="AM90:AN90">
    <cfRule type="cellIs" dxfId="2130" priority="52" operator="between">
      <formula>80</formula>
      <formula>120</formula>
    </cfRule>
  </conditionalFormatting>
  <conditionalFormatting sqref="AL91">
    <cfRule type="cellIs" dxfId="2129" priority="45" operator="lessThan">
      <formula>20</formula>
    </cfRule>
  </conditionalFormatting>
  <conditionalFormatting sqref="AM89:AN89">
    <cfRule type="cellIs" dxfId="2128" priority="51" operator="between">
      <formula>80</formula>
      <formula>120</formula>
    </cfRule>
  </conditionalFormatting>
  <conditionalFormatting sqref="AM88:AN88">
    <cfRule type="cellIs" dxfId="2127" priority="50" operator="between">
      <formula>80</formula>
      <formula>120</formula>
    </cfRule>
  </conditionalFormatting>
  <conditionalFormatting sqref="AM88:AN88">
    <cfRule type="cellIs" dxfId="2126" priority="49" operator="between">
      <formula>80</formula>
      <formula>120</formula>
    </cfRule>
  </conditionalFormatting>
  <conditionalFormatting sqref="AL91">
    <cfRule type="cellIs" dxfId="2125" priority="48" operator="greaterThan">
      <formula>20</formula>
    </cfRule>
  </conditionalFormatting>
  <conditionalFormatting sqref="AM90:AN91">
    <cfRule type="cellIs" dxfId="2124" priority="47" operator="between">
      <formula>80</formula>
      <formula>120</formula>
    </cfRule>
  </conditionalFormatting>
  <conditionalFormatting sqref="AL91">
    <cfRule type="cellIs" dxfId="2123" priority="46" operator="greaterThan">
      <formula>20</formula>
    </cfRule>
  </conditionalFormatting>
  <conditionalFormatting sqref="AS91:AT91">
    <cfRule type="cellIs" dxfId="2122" priority="44" operator="between">
      <formula>80</formula>
      <formula>120</formula>
    </cfRule>
  </conditionalFormatting>
  <conditionalFormatting sqref="AS91:AT91">
    <cfRule type="cellIs" dxfId="2121" priority="43" operator="between">
      <formula>80</formula>
      <formula>120</formula>
    </cfRule>
  </conditionalFormatting>
  <conditionalFormatting sqref="AR90">
    <cfRule type="cellIs" dxfId="2120" priority="42" operator="greaterThan">
      <formula>20</formula>
    </cfRule>
  </conditionalFormatting>
  <conditionalFormatting sqref="AS90:AT90">
    <cfRule type="cellIs" dxfId="2119" priority="41" operator="between">
      <formula>80</formula>
      <formula>120</formula>
    </cfRule>
  </conditionalFormatting>
  <conditionalFormatting sqref="AS90:AT90">
    <cfRule type="cellIs" dxfId="2118" priority="40" operator="between">
      <formula>80</formula>
      <formula>120</formula>
    </cfRule>
  </conditionalFormatting>
  <conditionalFormatting sqref="AS90:AT90">
    <cfRule type="cellIs" dxfId="2117" priority="39" operator="between">
      <formula>80</formula>
      <formula>120</formula>
    </cfRule>
  </conditionalFormatting>
  <conditionalFormatting sqref="AS89:AT89">
    <cfRule type="cellIs" dxfId="2116" priority="38" operator="between">
      <formula>80</formula>
      <formula>120</formula>
    </cfRule>
  </conditionalFormatting>
  <conditionalFormatting sqref="AS89:AT89">
    <cfRule type="cellIs" dxfId="2115" priority="37" operator="between">
      <formula>80</formula>
      <formula>120</formula>
    </cfRule>
  </conditionalFormatting>
  <conditionalFormatting sqref="AS88:AT88">
    <cfRule type="cellIs" dxfId="2114" priority="36" operator="between">
      <formula>80</formula>
      <formula>120</formula>
    </cfRule>
  </conditionalFormatting>
  <conditionalFormatting sqref="AS88:AT88">
    <cfRule type="cellIs" dxfId="2113" priority="35" operator="between">
      <formula>80</formula>
      <formula>120</formula>
    </cfRule>
  </conditionalFormatting>
  <conditionalFormatting sqref="AS88:AT88">
    <cfRule type="cellIs" dxfId="2112" priority="34" operator="between">
      <formula>80</formula>
      <formula>120</formula>
    </cfRule>
  </conditionalFormatting>
  <conditionalFormatting sqref="AR91">
    <cfRule type="cellIs" dxfId="2111" priority="33" operator="greaterThan">
      <formula>20</formula>
    </cfRule>
  </conditionalFormatting>
  <conditionalFormatting sqref="AS90:AT91">
    <cfRule type="cellIs" dxfId="2110" priority="32" operator="between">
      <formula>80</formula>
      <formula>120</formula>
    </cfRule>
  </conditionalFormatting>
  <conditionalFormatting sqref="AS90:AT91">
    <cfRule type="cellIs" dxfId="2109" priority="31" operator="between">
      <formula>80</formula>
      <formula>120</formula>
    </cfRule>
  </conditionalFormatting>
  <conditionalFormatting sqref="AR91">
    <cfRule type="cellIs" dxfId="2108" priority="30" operator="greaterThan">
      <formula>20</formula>
    </cfRule>
  </conditionalFormatting>
  <conditionalFormatting sqref="AR91">
    <cfRule type="cellIs" dxfId="2107" priority="29" operator="lessThan">
      <formula>20</formula>
    </cfRule>
  </conditionalFormatting>
  <conditionalFormatting sqref="AY91:AZ91">
    <cfRule type="cellIs" dxfId="2106" priority="28" operator="between">
      <formula>80</formula>
      <formula>120</formula>
    </cfRule>
  </conditionalFormatting>
  <conditionalFormatting sqref="AX90">
    <cfRule type="cellIs" dxfId="2105" priority="27" operator="greaterThan">
      <formula>20</formula>
    </cfRule>
  </conditionalFormatting>
  <conditionalFormatting sqref="AY90:AZ90">
    <cfRule type="cellIs" dxfId="2104" priority="26" operator="between">
      <formula>80</formula>
      <formula>120</formula>
    </cfRule>
  </conditionalFormatting>
  <conditionalFormatting sqref="AY90:AZ90">
    <cfRule type="cellIs" dxfId="2103" priority="24" operator="between">
      <formula>80</formula>
      <formula>120</formula>
    </cfRule>
  </conditionalFormatting>
  <conditionalFormatting sqref="AY90:AZ90">
    <cfRule type="cellIs" dxfId="2102" priority="25" operator="between">
      <formula>80</formula>
      <formula>120</formula>
    </cfRule>
  </conditionalFormatting>
  <conditionalFormatting sqref="AY89:AZ89">
    <cfRule type="cellIs" dxfId="2101" priority="23" operator="between">
      <formula>80</formula>
      <formula>120</formula>
    </cfRule>
  </conditionalFormatting>
  <conditionalFormatting sqref="AY88:AZ88">
    <cfRule type="cellIs" dxfId="2100" priority="22" operator="between">
      <formula>80</formula>
      <formula>120</formula>
    </cfRule>
  </conditionalFormatting>
  <conditionalFormatting sqref="AY88:AZ88">
    <cfRule type="cellIs" dxfId="2099" priority="20" operator="between">
      <formula>80</formula>
      <formula>120</formula>
    </cfRule>
  </conditionalFormatting>
  <conditionalFormatting sqref="AY88:AZ88">
    <cfRule type="cellIs" dxfId="2098" priority="21" operator="between">
      <formula>80</formula>
      <formula>120</formula>
    </cfRule>
  </conditionalFormatting>
  <conditionalFormatting sqref="AX91">
    <cfRule type="cellIs" dxfId="2097" priority="19" operator="greaterThan">
      <formula>20</formula>
    </cfRule>
  </conditionalFormatting>
  <conditionalFormatting sqref="AY90:AZ91">
    <cfRule type="cellIs" dxfId="2096" priority="18" operator="between">
      <formula>80</formula>
      <formula>120</formula>
    </cfRule>
  </conditionalFormatting>
  <conditionalFormatting sqref="AX91">
    <cfRule type="cellIs" dxfId="2095" priority="17" operator="greaterThan">
      <formula>20</formula>
    </cfRule>
  </conditionalFormatting>
  <conditionalFormatting sqref="AX91">
    <cfRule type="cellIs" dxfId="2094" priority="16" operator="lessThan">
      <formula>20</formula>
    </cfRule>
  </conditionalFormatting>
  <conditionalFormatting sqref="BE88">
    <cfRule type="cellIs" dxfId="2093" priority="7" operator="between">
      <formula>80</formula>
      <formula>120</formula>
    </cfRule>
  </conditionalFormatting>
  <conditionalFormatting sqref="BE91">
    <cfRule type="cellIs" dxfId="2092" priority="15" operator="between">
      <formula>80</formula>
      <formula>120</formula>
    </cfRule>
  </conditionalFormatting>
  <conditionalFormatting sqref="BD90">
    <cfRule type="cellIs" dxfId="2091" priority="14" operator="greaterThan">
      <formula>20</formula>
    </cfRule>
  </conditionalFormatting>
  <conditionalFormatting sqref="BE90">
    <cfRule type="cellIs" dxfId="2090" priority="13" operator="between">
      <formula>80</formula>
      <formula>120</formula>
    </cfRule>
  </conditionalFormatting>
  <conditionalFormatting sqref="BE90">
    <cfRule type="cellIs" dxfId="2089" priority="12" operator="between">
      <formula>80</formula>
      <formula>120</formula>
    </cfRule>
  </conditionalFormatting>
  <conditionalFormatting sqref="BE90">
    <cfRule type="cellIs" dxfId="2088" priority="10" operator="between">
      <formula>80</formula>
      <formula>120</formula>
    </cfRule>
  </conditionalFormatting>
  <conditionalFormatting sqref="BE90">
    <cfRule type="cellIs" dxfId="2087" priority="11" operator="between">
      <formula>80</formula>
      <formula>120</formula>
    </cfRule>
  </conditionalFormatting>
  <conditionalFormatting sqref="BE89">
    <cfRule type="cellIs" dxfId="2086" priority="9" operator="between">
      <formula>80</formula>
      <formula>120</formula>
    </cfRule>
  </conditionalFormatting>
  <conditionalFormatting sqref="BE88">
    <cfRule type="cellIs" dxfId="2085" priority="8" operator="between">
      <formula>80</formula>
      <formula>120</formula>
    </cfRule>
  </conditionalFormatting>
  <conditionalFormatting sqref="BE88">
    <cfRule type="cellIs" dxfId="2084" priority="5" operator="between">
      <formula>80</formula>
      <formula>120</formula>
    </cfRule>
  </conditionalFormatting>
  <conditionalFormatting sqref="BE88">
    <cfRule type="cellIs" dxfId="2083" priority="6" operator="between">
      <formula>80</formula>
      <formula>120</formula>
    </cfRule>
  </conditionalFormatting>
  <conditionalFormatting sqref="BD91">
    <cfRule type="cellIs" dxfId="2082" priority="4" operator="greaterThan">
      <formula>20</formula>
    </cfRule>
  </conditionalFormatting>
  <conditionalFormatting sqref="BE90:BE91">
    <cfRule type="cellIs" dxfId="2081" priority="3" operator="between">
      <formula>80</formula>
      <formula>120</formula>
    </cfRule>
  </conditionalFormatting>
  <conditionalFormatting sqref="BD91">
    <cfRule type="cellIs" dxfId="2080" priority="2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75EF-413F-4536-90E2-CC309D32BB2A}">
  <dimension ref="A1:BJ141"/>
  <sheetViews>
    <sheetView topLeftCell="A88" zoomScaleNormal="100" workbookViewId="0">
      <selection activeCell="A54" sqref="A54:XFD54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64</v>
      </c>
    </row>
    <row r="12" spans="1:16" ht="58" x14ac:dyDescent="0.35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16" x14ac:dyDescent="0.35">
      <c r="A13" s="7" t="s">
        <v>71</v>
      </c>
      <c r="H13" s="2"/>
      <c r="J13" s="2"/>
    </row>
    <row r="14" spans="1:16" x14ac:dyDescent="0.35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0.10299513125498413</v>
      </c>
      <c r="N14" s="3">
        <f>((H14*$H$21)+$H$22)*1000/L14</f>
        <v>0.22135865601924376</v>
      </c>
      <c r="O14" s="3">
        <f>N14-M14</f>
        <v>0.11836352476425963</v>
      </c>
      <c r="P14" s="3">
        <f>((J14*$J$21)+$J$22)*1000/L14</f>
        <v>1.3392709457055153E-2</v>
      </c>
    </row>
    <row r="15" spans="1:16" x14ac:dyDescent="0.35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AVERAGE(I37) - (A16*G36/0.5)</f>
        <v>1118.4000000000001</v>
      </c>
      <c r="G15">
        <f>6*H36/1000</f>
        <v>1.2000000000000001E-3</v>
      </c>
      <c r="H15" s="2">
        <f>AVERAGE(J36:J37) - (B16*H36/0.5)</f>
        <v>2112.8000000000002</v>
      </c>
      <c r="I15">
        <f>0.3*H36/1000</f>
        <v>5.9999999999999995E-5</v>
      </c>
      <c r="J15" s="2">
        <f>AVERAGE(L36:L37) - (C16*H36/0.5)</f>
        <v>1234.7</v>
      </c>
      <c r="L15">
        <v>0.2</v>
      </c>
      <c r="M15" s="3">
        <f t="shared" ref="M15:M19" si="0">((F15*$F$21)+$F$22)*1000/L15</f>
        <v>2.9308500479320703</v>
      </c>
      <c r="N15" s="3">
        <f t="shared" ref="N15:N19" si="1">((H15*$H$21)+$H$22)*1000/L15</f>
        <v>5.6943297487714402</v>
      </c>
      <c r="O15" s="3">
        <f t="shared" ref="O15:O19" si="2">N15-M15</f>
        <v>2.7634797008393699</v>
      </c>
      <c r="P15" s="3">
        <f t="shared" ref="P15:P19" si="3">((J15*$J$21)+$J$22)*1000/L15</f>
        <v>0.30117107525513159</v>
      </c>
    </row>
    <row r="16" spans="1:16" x14ac:dyDescent="0.35">
      <c r="A16">
        <f>AVERAGE(I33:I34)</f>
        <v>109</v>
      </c>
      <c r="B16">
        <f>AVERAGE(J33:J34)</f>
        <v>135.5</v>
      </c>
      <c r="C16">
        <f>AVERAGE(L33:L34)</f>
        <v>257</v>
      </c>
      <c r="E16">
        <f>3*G39/1000</f>
        <v>1.7999999999999997E-3</v>
      </c>
      <c r="F16" s="2">
        <f>AVERAGE(I39:I40) - (A16*G39/0.5)</f>
        <v>3663.2</v>
      </c>
      <c r="G16">
        <f>6*H39/1000</f>
        <v>3.5999999999999995E-3</v>
      </c>
      <c r="H16" s="2">
        <f>AVERAGE(J39:J40) - (B16*H39/0.5)</f>
        <v>7397.4</v>
      </c>
      <c r="I16">
        <f>0.3*H39/1000</f>
        <v>1.7999999999999998E-4</v>
      </c>
      <c r="J16" s="2">
        <f>AVERAGE(L39:L40) - (C16*H39/0.5)</f>
        <v>3924.1</v>
      </c>
      <c r="L16">
        <v>0.6</v>
      </c>
      <c r="M16" s="3">
        <f t="shared" si="0"/>
        <v>3.0046002833036929</v>
      </c>
      <c r="N16" s="3">
        <f t="shared" si="1"/>
        <v>6.18432964148107</v>
      </c>
      <c r="O16" s="3">
        <f t="shared" si="2"/>
        <v>3.1797293581773771</v>
      </c>
      <c r="P16" s="3">
        <f t="shared" si="3"/>
        <v>0.29474893614485348</v>
      </c>
    </row>
    <row r="17" spans="1:62" x14ac:dyDescent="0.35">
      <c r="E17">
        <f>9*G42/1000</f>
        <v>2.9970000000000005E-3</v>
      </c>
      <c r="F17" s="2">
        <f>AVERAGE(I42:I43) - (A16*G42/0.5)</f>
        <v>5937.4059999999999</v>
      </c>
      <c r="G17">
        <f>18*H42/1000</f>
        <v>5.9940000000000011E-3</v>
      </c>
      <c r="H17" s="2">
        <f>AVERAGE(J42:J43) - (B16*H42/0.5)</f>
        <v>11567.257</v>
      </c>
      <c r="I17">
        <f>0.9*H42/1000</f>
        <v>2.9970000000000002E-4</v>
      </c>
      <c r="J17" s="2">
        <f>AVERAGE(L42:L43) - (C16*H42/0.5)</f>
        <v>6563.3379999999997</v>
      </c>
      <c r="L17">
        <v>0.33300000000000002</v>
      </c>
      <c r="M17" s="3">
        <f t="shared" si="0"/>
        <v>8.6786417699731739</v>
      </c>
      <c r="N17" s="3">
        <f t="shared" si="1"/>
        <v>17.236768454228184</v>
      </c>
      <c r="O17" s="3">
        <f t="shared" si="2"/>
        <v>8.5581266842550097</v>
      </c>
      <c r="P17" s="3">
        <f t="shared" si="3"/>
        <v>0.87474304046492735</v>
      </c>
    </row>
    <row r="18" spans="1:62" x14ac:dyDescent="0.35">
      <c r="E18">
        <f>9*G45/1000</f>
        <v>4.2030000000000001E-3</v>
      </c>
      <c r="F18" s="2">
        <f>AVERAGE(I45:I46) - (A16*G45/0.5)</f>
        <v>8775.1939999999995</v>
      </c>
      <c r="G18">
        <f>18*H45/1000</f>
        <v>8.4060000000000003E-3</v>
      </c>
      <c r="H18" s="2">
        <f>AVERAGE(J45:J46) - (B16*H45/0.5)</f>
        <v>16982.442999999999</v>
      </c>
      <c r="I18">
        <f>0.9*H45/1000</f>
        <v>4.2030000000000002E-4</v>
      </c>
      <c r="J18" s="2">
        <f>AVERAGE(L45:L46) - (B16*H45/0.5)</f>
        <v>9465.9429999999993</v>
      </c>
      <c r="L18">
        <v>0.46700000000000003</v>
      </c>
      <c r="M18" s="3">
        <f t="shared" si="0"/>
        <v>9.0934611765497344</v>
      </c>
      <c r="N18" s="3">
        <f t="shared" si="1"/>
        <v>17.933886389394146</v>
      </c>
      <c r="O18" s="3">
        <f t="shared" si="2"/>
        <v>8.8404252128444121</v>
      </c>
      <c r="P18" s="3">
        <f t="shared" si="3"/>
        <v>0.89325346235879644</v>
      </c>
    </row>
    <row r="19" spans="1:62" x14ac:dyDescent="0.35">
      <c r="E19">
        <f>9*G48/1000</f>
        <v>5.3999999999999994E-3</v>
      </c>
      <c r="F19" s="2">
        <f>AVERAGE(I48:I49) - (A16*G48/0.5)</f>
        <v>11235.7</v>
      </c>
      <c r="G19">
        <f>18*H48/1000</f>
        <v>1.0799999999999999E-2</v>
      </c>
      <c r="H19" s="2">
        <f>AVERAGE(J48:J49) - (B16*H48/0.5)</f>
        <v>22221.9</v>
      </c>
      <c r="I19">
        <f>0.9*H48/1000</f>
        <v>5.4000000000000001E-4</v>
      </c>
      <c r="J19" s="2">
        <f>AVERAGE(L48:L49) - (C16*H48/0.5)</f>
        <v>12478.6</v>
      </c>
      <c r="L19">
        <v>0.6</v>
      </c>
      <c r="M19" s="3">
        <f t="shared" si="0"/>
        <v>9.0382302932568059</v>
      </c>
      <c r="N19" s="3">
        <f t="shared" si="1"/>
        <v>18.208146830403994</v>
      </c>
      <c r="O19" s="3">
        <f t="shared" si="2"/>
        <v>9.1699165371471878</v>
      </c>
      <c r="P19" s="3">
        <f t="shared" si="3"/>
        <v>0.91296878189525921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4.7806906648687585E-7</v>
      </c>
      <c r="G21" s="5"/>
      <c r="H21" s="5">
        <f>SLOPE(G13:G19,H13:H19)</f>
        <v>4.866464510340147E-7</v>
      </c>
      <c r="I21" s="5"/>
      <c r="J21" s="5">
        <f>SLOPE(I13:I19,J13:J19)</f>
        <v>4.3361027231310231E-8</v>
      </c>
    </row>
    <row r="22" spans="1:62" x14ac:dyDescent="0.35">
      <c r="D22" t="s">
        <v>34</v>
      </c>
      <c r="F22" s="5">
        <f>INTERCEPT(E13:E19,F13:F19)</f>
        <v>5.1497565627492067E-5</v>
      </c>
      <c r="G22" s="5"/>
      <c r="H22" s="5">
        <f>INTERCEPT(G13:G19,H13:H19)</f>
        <v>1.1067932800962188E-4</v>
      </c>
      <c r="I22" s="5"/>
      <c r="J22" s="5">
        <f>INTERCEPT(I13:I19,J13:J19)</f>
        <v>6.6963547285275762E-6</v>
      </c>
    </row>
    <row r="23" spans="1:62" x14ac:dyDescent="0.35">
      <c r="D23" t="s">
        <v>35</v>
      </c>
      <c r="F23" s="4">
        <f>RSQ(E13:E19,F13:F19)</f>
        <v>0.99923615667401888</v>
      </c>
      <c r="G23" s="4"/>
      <c r="H23" s="4">
        <f>RSQ(G13:G19,H13:H19)</f>
        <v>0.99875195486342627</v>
      </c>
      <c r="I23" s="4"/>
      <c r="J23" s="4">
        <f>RSQ(I13:I19,J13:J19)</f>
        <v>0.99910515872259154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4974</v>
      </c>
      <c r="J25">
        <v>12185</v>
      </c>
      <c r="L25">
        <v>6811</v>
      </c>
      <c r="M25">
        <v>7.0510000000000002</v>
      </c>
      <c r="N25">
        <v>17.669</v>
      </c>
      <c r="O25">
        <v>10.617000000000001</v>
      </c>
      <c r="Q25">
        <v>0.99399999999999999</v>
      </c>
      <c r="R25">
        <v>1</v>
      </c>
      <c r="S25">
        <v>0</v>
      </c>
      <c r="T25">
        <v>0</v>
      </c>
      <c r="V25">
        <v>0</v>
      </c>
      <c r="Y25" s="1">
        <v>45147</v>
      </c>
      <c r="Z25" s="6">
        <v>0.5575</v>
      </c>
      <c r="AB25">
        <v>1</v>
      </c>
      <c r="AD25" s="3">
        <f t="shared" ref="AD25:AD89" si="4">((I25*$F$21)+$F$22)*1000/G25</f>
        <v>8.0980436744440425</v>
      </c>
      <c r="AE25" s="3">
        <f t="shared" ref="AE25:AE89" si="5">((J25*$H$21)+$H$22)*1000/H25</f>
        <v>20.134887779530303</v>
      </c>
      <c r="AF25" s="3">
        <f t="shared" ref="AF25:AF89" si="6">AE25-AD25</f>
        <v>12.03684410508626</v>
      </c>
      <c r="AG25" s="3">
        <f t="shared" ref="AG25:AG89" si="7">((L25*$J$21)+$J$22)*1000/H25</f>
        <v>1.0067610373366052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6345</v>
      </c>
      <c r="J26">
        <v>12400</v>
      </c>
      <c r="L26">
        <v>6903</v>
      </c>
      <c r="M26">
        <v>8.8040000000000003</v>
      </c>
      <c r="N26">
        <v>17.972999999999999</v>
      </c>
      <c r="O26">
        <v>9.1679999999999993</v>
      </c>
      <c r="Q26">
        <v>1.01</v>
      </c>
      <c r="R26">
        <v>1</v>
      </c>
      <c r="S26">
        <v>0</v>
      </c>
      <c r="T26">
        <v>0</v>
      </c>
      <c r="V26">
        <v>0</v>
      </c>
      <c r="Y26" s="1">
        <v>45147</v>
      </c>
      <c r="Z26" s="6">
        <v>0.56468750000000001</v>
      </c>
      <c r="AB26">
        <v>1</v>
      </c>
      <c r="AD26" s="3">
        <f t="shared" si="4"/>
        <v>10.282819308289064</v>
      </c>
      <c r="AE26" s="3">
        <f t="shared" si="5"/>
        <v>20.483651069438015</v>
      </c>
      <c r="AF26" s="3">
        <f t="shared" si="6"/>
        <v>10.200831761148951</v>
      </c>
      <c r="AG26" s="3">
        <f t="shared" si="7"/>
        <v>1.0200584190208737</v>
      </c>
      <c r="AH26" s="3"/>
      <c r="AK26">
        <f>ABS(100*(AD26-AD27)/(AVERAGE(AD26:AD27)))</f>
        <v>10.220257687463649</v>
      </c>
      <c r="AQ26">
        <f>ABS(100*(AE26-AE27)/(AVERAGE(AE26:AE27)))</f>
        <v>1.5884504202191565</v>
      </c>
      <c r="AW26">
        <f>ABS(100*(AF26-AF27)/(AVERAGE(AF26:AF27)))</f>
        <v>15.07891783081395</v>
      </c>
      <c r="BC26">
        <f>ABS(100*(AG26-AG27)/(AVERAGE(AG26:AG27)))</f>
        <v>2.1482484587983852</v>
      </c>
      <c r="BG26" s="3">
        <f>AVERAGE(AD26:AD27)</f>
        <v>10.836582643636362</v>
      </c>
      <c r="BH26" s="3">
        <f>AVERAGE(AE26:AE27)</f>
        <v>20.322246663178397</v>
      </c>
      <c r="BI26" s="3">
        <f>AVERAGE(AF26:AF27)</f>
        <v>9.4856640195420372</v>
      </c>
      <c r="BJ26" s="3">
        <f>AVERAGE(AG26:AG27)</f>
        <v>1.0092181622130461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7040</v>
      </c>
      <c r="J27">
        <v>12201</v>
      </c>
      <c r="L27">
        <v>6753</v>
      </c>
      <c r="M27">
        <v>9.6929999999999996</v>
      </c>
      <c r="N27">
        <v>17.692</v>
      </c>
      <c r="O27">
        <v>8</v>
      </c>
      <c r="Q27">
        <v>0.98399999999999999</v>
      </c>
      <c r="R27">
        <v>1</v>
      </c>
      <c r="S27">
        <v>0</v>
      </c>
      <c r="T27">
        <v>0</v>
      </c>
      <c r="V27">
        <v>0</v>
      </c>
      <c r="Y27" s="1">
        <v>45147</v>
      </c>
      <c r="Z27" s="6">
        <v>0.57421296296296298</v>
      </c>
      <c r="AB27">
        <v>1</v>
      </c>
      <c r="AD27" s="3">
        <f t="shared" si="4"/>
        <v>11.39034597898366</v>
      </c>
      <c r="AE27" s="3">
        <f t="shared" si="5"/>
        <v>20.160842256918784</v>
      </c>
      <c r="AF27" s="3">
        <f t="shared" si="6"/>
        <v>8.7704962779351234</v>
      </c>
      <c r="AG27" s="3">
        <f t="shared" si="7"/>
        <v>0.99837790540521854</v>
      </c>
      <c r="AH27" s="3"/>
    </row>
    <row r="28" spans="1:62" x14ac:dyDescent="0.35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2728</v>
      </c>
      <c r="J28">
        <v>1034</v>
      </c>
      <c r="L28">
        <v>725</v>
      </c>
      <c r="M28">
        <v>2.5070000000000001</v>
      </c>
      <c r="N28">
        <v>1.1539999999999999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45147</v>
      </c>
      <c r="Z28" s="6">
        <v>0.58638888888888896</v>
      </c>
      <c r="AB28">
        <v>1</v>
      </c>
      <c r="AD28" s="3">
        <f t="shared" si="4"/>
        <v>2.7113399580073789</v>
      </c>
      <c r="AE28" s="3">
        <f t="shared" si="5"/>
        <v>1.2277435167575861</v>
      </c>
      <c r="AF28" s="3">
        <f t="shared" si="6"/>
        <v>-1.4835964412497928</v>
      </c>
      <c r="AG28" s="3">
        <f t="shared" si="7"/>
        <v>7.6266198942454996E-2</v>
      </c>
      <c r="AH28" s="3"/>
    </row>
    <row r="29" spans="1:62" x14ac:dyDescent="0.35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525</v>
      </c>
      <c r="J29">
        <v>987</v>
      </c>
      <c r="L29">
        <v>663</v>
      </c>
      <c r="M29">
        <v>0.81799999999999995</v>
      </c>
      <c r="N29">
        <v>1.115</v>
      </c>
      <c r="O29">
        <v>0.29699999999999999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45147</v>
      </c>
      <c r="Z29" s="6">
        <v>0.59267361111111116</v>
      </c>
      <c r="AB29">
        <v>1</v>
      </c>
      <c r="AD29" s="3">
        <f t="shared" si="4"/>
        <v>0.60496765106620376</v>
      </c>
      <c r="AE29" s="3">
        <f t="shared" si="5"/>
        <v>1.1819987503603888</v>
      </c>
      <c r="AF29" s="3">
        <f t="shared" si="6"/>
        <v>0.57703109929418506</v>
      </c>
      <c r="AG29" s="3">
        <f t="shared" si="7"/>
        <v>7.0889431565772515E-2</v>
      </c>
      <c r="AH29" s="3"/>
      <c r="AK29">
        <f>ABS(100*(AD29-AD30)/(AVERAGE(AD29:AD30)))</f>
        <v>10.653883277529847</v>
      </c>
      <c r="AQ29">
        <f>ABS(100*(AE29-AE30)/(AVERAGE(AE29:AE30)))</f>
        <v>3.5586246743576861</v>
      </c>
      <c r="AW29">
        <f>ABS(100*(AF29-AF30)/(AVERAGE(AF29:AF30)))</f>
        <v>16.53594910567271</v>
      </c>
      <c r="BC29">
        <f>ABS(100*(AG29-AG30)/(AVERAGE(AG29:AG30)))</f>
        <v>1.8183304437423147</v>
      </c>
      <c r="BG29" s="3">
        <f>AVERAGE(AD29:AD30)</f>
        <v>0.57437123081104369</v>
      </c>
      <c r="BH29" s="3">
        <f>AVERAGE(AE29:AE30)</f>
        <v>1.2034111942058854</v>
      </c>
      <c r="BI29" s="3">
        <f>AVERAGE(AF29:AF30)</f>
        <v>0.62903996339484169</v>
      </c>
      <c r="BJ29" s="3">
        <f>AVERAGE(AG29:AG30)</f>
        <v>7.1539846974242177E-2</v>
      </c>
    </row>
    <row r="30" spans="1:62" x14ac:dyDescent="0.35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461</v>
      </c>
      <c r="J30">
        <v>1031</v>
      </c>
      <c r="L30">
        <v>678</v>
      </c>
      <c r="M30">
        <v>0.76900000000000002</v>
      </c>
      <c r="N30">
        <v>1.1519999999999999</v>
      </c>
      <c r="O30">
        <v>0.38300000000000001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45147</v>
      </c>
      <c r="Z30" s="6">
        <v>0.59961805555555558</v>
      </c>
      <c r="AB30">
        <v>1</v>
      </c>
      <c r="AD30" s="3">
        <f t="shared" si="4"/>
        <v>0.54377481055588361</v>
      </c>
      <c r="AE30" s="3">
        <f t="shared" si="5"/>
        <v>1.2248236380513819</v>
      </c>
      <c r="AF30" s="3">
        <f t="shared" si="6"/>
        <v>0.68104882749549833</v>
      </c>
      <c r="AG30" s="3">
        <f t="shared" si="7"/>
        <v>7.2190262382711826E-2</v>
      </c>
      <c r="AH30" s="3"/>
    </row>
    <row r="31" spans="1:62" x14ac:dyDescent="0.35">
      <c r="A31">
        <v>7</v>
      </c>
      <c r="B31">
        <v>3</v>
      </c>
      <c r="D31" t="s">
        <v>85</v>
      </c>
      <c r="Y31" s="1">
        <v>45147</v>
      </c>
      <c r="Z31" s="6">
        <v>0.603449074074074</v>
      </c>
      <c r="AB31">
        <v>1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52</v>
      </c>
      <c r="J32">
        <v>280</v>
      </c>
      <c r="L32">
        <v>325</v>
      </c>
      <c r="M32">
        <v>0.45500000000000002</v>
      </c>
      <c r="N32">
        <v>0.51600000000000001</v>
      </c>
      <c r="O32">
        <v>6.0999999999999999E-2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45147</v>
      </c>
      <c r="Z32" s="6">
        <v>0.6141550925925926</v>
      </c>
      <c r="AB32">
        <v>1</v>
      </c>
      <c r="AD32" s="3">
        <f t="shared" si="4"/>
        <v>0.15271431416961923</v>
      </c>
      <c r="AE32" s="3">
        <f t="shared" si="5"/>
        <v>0.49388066859829199</v>
      </c>
      <c r="AF32" s="3">
        <f t="shared" si="6"/>
        <v>0.34116635442867277</v>
      </c>
      <c r="AG32" s="3">
        <f t="shared" si="7"/>
        <v>4.1577377157406802E-2</v>
      </c>
      <c r="AH32" s="3"/>
    </row>
    <row r="33" spans="1:62" x14ac:dyDescent="0.35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143</v>
      </c>
      <c r="J33">
        <v>131</v>
      </c>
      <c r="L33">
        <v>281</v>
      </c>
      <c r="M33">
        <v>0.52400000000000002</v>
      </c>
      <c r="N33">
        <v>0.39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45147</v>
      </c>
      <c r="Z33" s="6">
        <v>0.61981481481481482</v>
      </c>
      <c r="AB33">
        <v>1</v>
      </c>
      <c r="AD33" s="3">
        <f t="shared" si="4"/>
        <v>0.23972288427023061</v>
      </c>
      <c r="AE33" s="3">
        <f t="shared" si="5"/>
        <v>0.3488600261901556</v>
      </c>
      <c r="AF33" s="3">
        <f t="shared" si="6"/>
        <v>0.10913714191992499</v>
      </c>
      <c r="AG33" s="3">
        <f t="shared" si="7"/>
        <v>3.7761606761051496E-2</v>
      </c>
      <c r="AH33" s="3"/>
      <c r="AK33">
        <f>ABS(100*(AD33-AD34)/(AVERAGE(AD33:AD34)))</f>
        <v>31.376902203691049</v>
      </c>
      <c r="AQ33">
        <f>ABS(100*(AE33-AE34)/(AVERAGE(AE33:AE34)))</f>
        <v>2.4797984319192921</v>
      </c>
      <c r="AW33">
        <f>ABS(100*(AF33-AF34)/(AVERAGE(AF33:AF34)))</f>
        <v>50.523333316194524</v>
      </c>
      <c r="BC33">
        <f>ABS(100*(AG33-AG34)/(AVERAGE(AG33:AG34)))</f>
        <v>11.666553376941607</v>
      </c>
      <c r="BG33" s="3">
        <f>AVERAGE(AD33:AD34)</f>
        <v>0.20721418774912306</v>
      </c>
      <c r="BH33" s="3">
        <f>AVERAGE(AE33:AE34)</f>
        <v>0.35323984424946175</v>
      </c>
      <c r="BI33" s="3">
        <f>AVERAGE(AF33:AF34)</f>
        <v>0.14602565650033869</v>
      </c>
      <c r="BJ33" s="3">
        <f>AVERAGE(AG33:AG34)</f>
        <v>3.5680277453948611E-2</v>
      </c>
    </row>
    <row r="34" spans="1:62" x14ac:dyDescent="0.35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75</v>
      </c>
      <c r="J34">
        <v>140</v>
      </c>
      <c r="L34">
        <v>233</v>
      </c>
      <c r="M34">
        <v>0.47199999999999998</v>
      </c>
      <c r="N34">
        <v>0.39700000000000002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45147</v>
      </c>
      <c r="Z34" s="6">
        <v>0.62585648148148143</v>
      </c>
      <c r="AB34">
        <v>1</v>
      </c>
      <c r="AD34" s="3">
        <f t="shared" si="4"/>
        <v>0.17470549122801551</v>
      </c>
      <c r="AE34" s="3">
        <f t="shared" si="5"/>
        <v>0.3576196623087679</v>
      </c>
      <c r="AF34" s="3">
        <f t="shared" si="6"/>
        <v>0.18291417108075239</v>
      </c>
      <c r="AG34" s="3">
        <f t="shared" si="7"/>
        <v>3.359894814684572E-2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629</v>
      </c>
      <c r="J35">
        <v>2127</v>
      </c>
      <c r="L35">
        <v>1366</v>
      </c>
      <c r="M35">
        <v>2.2440000000000002</v>
      </c>
      <c r="N35">
        <v>5.2009999999999996</v>
      </c>
      <c r="O35">
        <v>2.9569999999999999</v>
      </c>
      <c r="Q35">
        <v>6.7000000000000004E-2</v>
      </c>
      <c r="R35">
        <v>1</v>
      </c>
      <c r="S35">
        <v>0</v>
      </c>
      <c r="T35">
        <v>0</v>
      </c>
      <c r="V35">
        <v>0</v>
      </c>
      <c r="Y35" s="1">
        <v>45147</v>
      </c>
      <c r="Z35" s="6">
        <v>0.6369907407407408</v>
      </c>
      <c r="AB35">
        <v>1</v>
      </c>
      <c r="AD35" s="3">
        <f>((I35*$F$21)+$F$22)*1000/G35</f>
        <v>1.7610150422386845</v>
      </c>
      <c r="AE35" s="3">
        <f t="shared" si="5"/>
        <v>5.7288816467948553</v>
      </c>
      <c r="AF35" s="3">
        <f t="shared" si="6"/>
        <v>3.9678666045561708</v>
      </c>
      <c r="AG35" s="3">
        <f t="shared" si="7"/>
        <v>0.32963758963248674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1632</v>
      </c>
      <c r="J36">
        <v>2179</v>
      </c>
      <c r="L36">
        <v>1339</v>
      </c>
      <c r="M36">
        <v>4.1680000000000001</v>
      </c>
      <c r="N36">
        <v>5.3120000000000003</v>
      </c>
      <c r="O36">
        <v>1.1439999999999999</v>
      </c>
      <c r="Q36">
        <v>0.06</v>
      </c>
      <c r="R36">
        <v>1</v>
      </c>
      <c r="S36">
        <v>0</v>
      </c>
      <c r="T36">
        <v>0</v>
      </c>
      <c r="V36">
        <v>0</v>
      </c>
      <c r="Y36" s="1">
        <v>45147</v>
      </c>
      <c r="Z36" s="6">
        <v>0.64451388888888894</v>
      </c>
      <c r="AB36">
        <v>1</v>
      </c>
      <c r="AD36" s="3">
        <f t="shared" si="4"/>
        <v>4.158531410670367</v>
      </c>
      <c r="AE36" s="3">
        <f t="shared" si="5"/>
        <v>5.8554097240636986</v>
      </c>
      <c r="AF36" s="3">
        <f t="shared" si="6"/>
        <v>1.6968783133933316</v>
      </c>
      <c r="AG36" s="3">
        <f t="shared" si="7"/>
        <v>0.32378385095625989</v>
      </c>
      <c r="AH36" s="3"/>
      <c r="AJ36">
        <f>ABS(100*((AVERAGE(AD37))-3)/3)</f>
        <v>1.1689701475403009</v>
      </c>
      <c r="AK36">
        <f>ABS(100*(AD36-AD37)/(AVERAGE(AD36:AD37)))</f>
        <v>31.235048537556306</v>
      </c>
      <c r="AP36">
        <f>ABS(100*((AVERAGE(AE36:AE37))-6)/6)</f>
        <v>2.8964843833056975</v>
      </c>
      <c r="AQ36">
        <f>ABS(100*(AE36-AE37)/(AVERAGE(AE36:AE37)))</f>
        <v>1.0023250918225974</v>
      </c>
      <c r="AV36">
        <f>ABS(100*((AVERAGE(AF37))-3)/3)</f>
        <v>7.9352318162196829</v>
      </c>
      <c r="AW36">
        <f>ABS(100*(AF36-AF37)/(AVERAGE(AF36:AF37)))</f>
        <v>47.773375355913394</v>
      </c>
      <c r="BB36">
        <f>ABS(100*((AVERAGE(AG36:AG37))-0.3)/0.3)</f>
        <v>7.8195477506750422</v>
      </c>
      <c r="BC36">
        <f>ABS(100*(AG36-AG37)/(AVERAGE(AG36:AG37)))</f>
        <v>0.2010814742590851</v>
      </c>
      <c r="BG36" s="3">
        <f>AVERAGE(AD36:AD37)</f>
        <v>3.596800257548288</v>
      </c>
      <c r="BH36" s="3">
        <f>AVERAGE(AE36:AE37)</f>
        <v>5.8262109370016582</v>
      </c>
      <c r="BI36" s="3">
        <f>AVERAGE(AF36:AF37)</f>
        <v>2.2294106794533706</v>
      </c>
      <c r="BJ36" s="3">
        <f>AVERAGE(AG36:AG37)</f>
        <v>0.32345864325202511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1162</v>
      </c>
      <c r="J37">
        <v>2155</v>
      </c>
      <c r="L37">
        <v>1336</v>
      </c>
      <c r="M37">
        <v>3.266</v>
      </c>
      <c r="N37">
        <v>5.26</v>
      </c>
      <c r="O37">
        <v>1.9930000000000001</v>
      </c>
      <c r="Q37">
        <v>5.8999999999999997E-2</v>
      </c>
      <c r="R37">
        <v>1</v>
      </c>
      <c r="S37">
        <v>0</v>
      </c>
      <c r="T37">
        <v>0</v>
      </c>
      <c r="V37">
        <v>0</v>
      </c>
      <c r="Y37" s="1">
        <v>45147</v>
      </c>
      <c r="Z37" s="6">
        <v>0.65122685185185192</v>
      </c>
      <c r="AB37">
        <v>1</v>
      </c>
      <c r="AD37" s="3">
        <f t="shared" si="4"/>
        <v>3.035069104426209</v>
      </c>
      <c r="AE37" s="3">
        <f t="shared" si="5"/>
        <v>5.7970121499396186</v>
      </c>
      <c r="AF37" s="3">
        <f t="shared" si="6"/>
        <v>2.7619430455134095</v>
      </c>
      <c r="AG37" s="3">
        <f t="shared" si="7"/>
        <v>0.32313343554779028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3757</v>
      </c>
      <c r="J38">
        <v>7627</v>
      </c>
      <c r="L38">
        <v>4183</v>
      </c>
      <c r="M38">
        <v>2.7480000000000002</v>
      </c>
      <c r="N38">
        <v>5.617</v>
      </c>
      <c r="O38">
        <v>2.8690000000000002</v>
      </c>
      <c r="Q38">
        <v>0.26800000000000002</v>
      </c>
      <c r="R38">
        <v>1</v>
      </c>
      <c r="S38">
        <v>0</v>
      </c>
      <c r="T38">
        <v>0</v>
      </c>
      <c r="V38">
        <v>0</v>
      </c>
      <c r="Y38" s="1">
        <v>45147</v>
      </c>
      <c r="Z38" s="6">
        <v>0.66427083333333337</v>
      </c>
      <c r="AB38">
        <v>1</v>
      </c>
      <c r="AD38" s="3">
        <f t="shared" si="4"/>
        <v>3.0793384140311408</v>
      </c>
      <c r="AE38" s="3">
        <f t="shared" si="5"/>
        <v>6.3705530167434201</v>
      </c>
      <c r="AF38" s="3">
        <f t="shared" si="6"/>
        <v>3.2912146027122793</v>
      </c>
      <c r="AG38" s="3">
        <f t="shared" si="7"/>
        <v>0.3134592193951638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3816</v>
      </c>
      <c r="J39">
        <v>7576</v>
      </c>
      <c r="L39">
        <v>4245</v>
      </c>
      <c r="M39">
        <v>2.786</v>
      </c>
      <c r="N39">
        <v>5.5810000000000004</v>
      </c>
      <c r="O39">
        <v>2.7949999999999999</v>
      </c>
      <c r="Q39">
        <v>0.27300000000000002</v>
      </c>
      <c r="R39">
        <v>1</v>
      </c>
      <c r="S39">
        <v>0</v>
      </c>
      <c r="T39">
        <v>0</v>
      </c>
      <c r="V39">
        <v>0</v>
      </c>
      <c r="Y39" s="1">
        <v>45147</v>
      </c>
      <c r="Z39" s="6">
        <v>0.67148148148148146</v>
      </c>
      <c r="AB39">
        <v>1</v>
      </c>
      <c r="AD39" s="3">
        <f t="shared" si="4"/>
        <v>3.1263485389023509</v>
      </c>
      <c r="AE39" s="3">
        <f t="shared" si="5"/>
        <v>6.3291880684055295</v>
      </c>
      <c r="AF39" s="3">
        <f t="shared" si="6"/>
        <v>3.2028395295031786</v>
      </c>
      <c r="AG39" s="3">
        <f t="shared" si="7"/>
        <v>0.31793985887573256</v>
      </c>
      <c r="AH39" s="3"/>
      <c r="AJ39">
        <f>ABS(100*((AVERAGE(AD39:AD40))-3)/3)</f>
        <v>3.6273113265944033</v>
      </c>
      <c r="AK39">
        <f>ABS(100*(AD39-AD40)/(AVERAGE(AD39:AD40)))</f>
        <v>1.1277078008436932</v>
      </c>
      <c r="AP39">
        <f>ABS(100*((AVERAGE(AE39:AE40))-6)/6)</f>
        <v>5.2701804951881481</v>
      </c>
      <c r="AQ39">
        <f>ABS(100*(AE39-AE40)/(AVERAGE(AE39:AE40)))</f>
        <v>0.41091847767956141</v>
      </c>
      <c r="AV39">
        <f>ABS(100*((AVERAGE(AF39:AF40))-3)/3)</f>
        <v>6.9130496637818935</v>
      </c>
      <c r="AW39">
        <f>ABS(100*(AF39-AF40)/(AVERAGE(AF39:AF40)))</f>
        <v>0.28384189610735605</v>
      </c>
      <c r="BB39">
        <f>ABS(100*((AVERAGE(AG39:AG40))-0.3)/0.3)</f>
        <v>5.6788347139156334</v>
      </c>
      <c r="BC39">
        <f>ABS(100*(AG39-AG40)/(AVERAGE(AG39:AG40)))</f>
        <v>0.56987427137525049</v>
      </c>
      <c r="BG39" s="3">
        <f>AVERAGE(AD39:AD40)</f>
        <v>3.1088193397978321</v>
      </c>
      <c r="BH39" s="3">
        <f>AVERAGE(AE39:AE40)</f>
        <v>6.3162108297112889</v>
      </c>
      <c r="BI39" s="3">
        <f>AVERAGE(AF39:AF40)</f>
        <v>3.2073914899134568</v>
      </c>
      <c r="BJ39" s="3">
        <f>AVERAGE(AG39:AG40)</f>
        <v>0.31703650414174689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3772</v>
      </c>
      <c r="J40">
        <v>7544</v>
      </c>
      <c r="L40">
        <v>4220</v>
      </c>
      <c r="M40">
        <v>2.7570000000000001</v>
      </c>
      <c r="N40">
        <v>5.5579999999999998</v>
      </c>
      <c r="O40">
        <v>2.8010000000000002</v>
      </c>
      <c r="Q40">
        <v>0.27100000000000002</v>
      </c>
      <c r="R40">
        <v>1</v>
      </c>
      <c r="S40">
        <v>0</v>
      </c>
      <c r="T40">
        <v>0</v>
      </c>
      <c r="V40">
        <v>0</v>
      </c>
      <c r="Y40" s="1">
        <v>45147</v>
      </c>
      <c r="Z40" s="6">
        <v>0.6791666666666667</v>
      </c>
      <c r="AB40">
        <v>1</v>
      </c>
      <c r="AD40" s="3">
        <f t="shared" si="4"/>
        <v>3.0912901406933133</v>
      </c>
      <c r="AE40" s="3">
        <f t="shared" si="5"/>
        <v>6.3032335910170483</v>
      </c>
      <c r="AF40" s="3">
        <f t="shared" si="6"/>
        <v>3.211943450323735</v>
      </c>
      <c r="AG40" s="3">
        <f t="shared" si="7"/>
        <v>0.31613314940776122</v>
      </c>
      <c r="AH40" s="3"/>
    </row>
    <row r="41" spans="1:62" x14ac:dyDescent="0.35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4813</v>
      </c>
      <c r="J41">
        <v>11573</v>
      </c>
      <c r="L41">
        <v>6612</v>
      </c>
      <c r="M41">
        <v>6.1669999999999998</v>
      </c>
      <c r="N41">
        <v>15.14</v>
      </c>
      <c r="O41">
        <v>8.9730000000000008</v>
      </c>
      <c r="Q41">
        <v>0.86399999999999999</v>
      </c>
      <c r="R41">
        <v>1</v>
      </c>
      <c r="S41">
        <v>0</v>
      </c>
      <c r="T41">
        <v>0</v>
      </c>
      <c r="V41">
        <v>0</v>
      </c>
      <c r="Y41" s="1">
        <v>45147</v>
      </c>
      <c r="Z41" s="6">
        <v>0.69236111111111109</v>
      </c>
      <c r="AB41">
        <v>1</v>
      </c>
      <c r="AD41" s="3">
        <f t="shared" si="4"/>
        <v>7.0643963442307065</v>
      </c>
      <c r="AE41" s="3">
        <f t="shared" si="5"/>
        <v>17.245161278757578</v>
      </c>
      <c r="AF41" s="3">
        <f t="shared" si="6"/>
        <v>10.180764934526872</v>
      </c>
      <c r="AG41" s="3">
        <f t="shared" si="7"/>
        <v>0.88107947982567814</v>
      </c>
      <c r="AH41" s="3"/>
    </row>
    <row r="42" spans="1:62" x14ac:dyDescent="0.35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5962</v>
      </c>
      <c r="J42">
        <v>11650</v>
      </c>
      <c r="L42">
        <v>6744</v>
      </c>
      <c r="M42">
        <v>7.49</v>
      </c>
      <c r="N42">
        <v>15.238</v>
      </c>
      <c r="O42">
        <v>7.7480000000000002</v>
      </c>
      <c r="Q42">
        <v>0.88500000000000001</v>
      </c>
      <c r="R42">
        <v>1</v>
      </c>
      <c r="S42">
        <v>0</v>
      </c>
      <c r="T42">
        <v>0</v>
      </c>
      <c r="V42">
        <v>0</v>
      </c>
      <c r="Y42" s="1">
        <v>45147</v>
      </c>
      <c r="Z42" s="6">
        <v>0.69961805555555545</v>
      </c>
      <c r="AB42">
        <v>1</v>
      </c>
      <c r="AD42" s="3">
        <f t="shared" si="4"/>
        <v>8.713949970036774</v>
      </c>
      <c r="AE42" s="3">
        <f t="shared" si="5"/>
        <v>17.357689136804485</v>
      </c>
      <c r="AF42" s="3">
        <f t="shared" si="6"/>
        <v>8.6437391667677108</v>
      </c>
      <c r="AG42" s="3">
        <f t="shared" si="7"/>
        <v>0.89826763476421545</v>
      </c>
      <c r="AH42" s="3"/>
      <c r="AJ42">
        <f>ABS(100*((AVERAGE(AD42:AD43))-9)/9)</f>
        <v>2.412657483696496</v>
      </c>
      <c r="AK42">
        <f>ABS(100*(AD42-AD43)/(AVERAGE(AD42:AD43)))</f>
        <v>1.5692120777520975</v>
      </c>
      <c r="AP42">
        <f>ABS(100*((AVERAGE(AE42:AE43))-18)/18)</f>
        <v>3.5075019863422181</v>
      </c>
      <c r="AQ42">
        <f>ABS(100*(AE42-AE43)/(AVERAGE(AE42:AE43)))</f>
        <v>0.12621022220546479</v>
      </c>
      <c r="AV42">
        <f>ABS(100*((AVERAGE(AF42:AF43))-9)/9)</f>
        <v>4.6023464889879211</v>
      </c>
      <c r="AW42">
        <f>ABS(100*(AF42-AF43)/(AVERAGE(AF42:AF43)))</f>
        <v>1.3499132582597604</v>
      </c>
      <c r="BB42">
        <f>ABS(100*((AVERAGE(AG42:AG43))-0.9)/0.9)</f>
        <v>0.32993239313102346</v>
      </c>
      <c r="BC42">
        <f>ABS(100*(AG42-AG43)/(AVERAGE(AG42:AG43)))</f>
        <v>0.2758047029221945</v>
      </c>
      <c r="BG42" s="3">
        <f>AVERAGE(AD42:AD43)</f>
        <v>8.7828608264673154</v>
      </c>
      <c r="BH42" s="3">
        <f>AVERAGE(AE42:AE43)</f>
        <v>17.368649642458401</v>
      </c>
      <c r="BI42" s="3">
        <f>AVERAGE(AF42:AF43)</f>
        <v>8.5857888159910871</v>
      </c>
      <c r="BJ42" s="3">
        <f>AVERAGE(AG42:AG43)</f>
        <v>0.89703060846182081</v>
      </c>
    </row>
    <row r="43" spans="1:62" x14ac:dyDescent="0.35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6058</v>
      </c>
      <c r="J43">
        <v>11665</v>
      </c>
      <c r="L43">
        <v>6725</v>
      </c>
      <c r="M43">
        <v>7.6020000000000003</v>
      </c>
      <c r="N43">
        <v>15.256</v>
      </c>
      <c r="O43">
        <v>7.6550000000000002</v>
      </c>
      <c r="Q43">
        <v>0.88200000000000001</v>
      </c>
      <c r="R43">
        <v>1</v>
      </c>
      <c r="S43">
        <v>0</v>
      </c>
      <c r="T43">
        <v>0</v>
      </c>
      <c r="V43">
        <v>0</v>
      </c>
      <c r="Y43" s="1">
        <v>45147</v>
      </c>
      <c r="Z43" s="6">
        <v>0.70716435185185189</v>
      </c>
      <c r="AB43">
        <v>1</v>
      </c>
      <c r="AD43" s="3">
        <f t="shared" si="4"/>
        <v>8.8517716828978568</v>
      </c>
      <c r="AE43" s="3">
        <f t="shared" si="5"/>
        <v>17.37961014811232</v>
      </c>
      <c r="AF43" s="3">
        <f t="shared" si="6"/>
        <v>8.5278384652144634</v>
      </c>
      <c r="AG43" s="3">
        <f t="shared" si="7"/>
        <v>0.89579358215942617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8653</v>
      </c>
      <c r="J44">
        <v>16976</v>
      </c>
      <c r="L44">
        <v>9641</v>
      </c>
      <c r="M44">
        <v>7.5519999999999996</v>
      </c>
      <c r="N44">
        <v>15.696</v>
      </c>
      <c r="O44">
        <v>8.1440000000000001</v>
      </c>
      <c r="Q44">
        <v>0.95499999999999996</v>
      </c>
      <c r="R44">
        <v>1</v>
      </c>
      <c r="S44">
        <v>0</v>
      </c>
      <c r="T44">
        <v>0</v>
      </c>
      <c r="V44">
        <v>0</v>
      </c>
      <c r="Y44" s="1">
        <v>45147</v>
      </c>
      <c r="Z44" s="6">
        <v>0.72101851851851861</v>
      </c>
      <c r="AB44">
        <v>1</v>
      </c>
      <c r="AD44" s="3">
        <f t="shared" si="4"/>
        <v>8.9683708735298264</v>
      </c>
      <c r="AE44" s="3">
        <f t="shared" si="5"/>
        <v>17.92717233568106</v>
      </c>
      <c r="AF44" s="3">
        <f t="shared" si="6"/>
        <v>8.958801462151234</v>
      </c>
      <c r="AG44" s="3">
        <f t="shared" si="7"/>
        <v>0.90950753375929227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8909</v>
      </c>
      <c r="J45">
        <v>17104</v>
      </c>
      <c r="L45">
        <v>9493</v>
      </c>
      <c r="M45">
        <v>7.7619999999999996</v>
      </c>
      <c r="N45">
        <v>15.811999999999999</v>
      </c>
      <c r="O45">
        <v>8.0500000000000007</v>
      </c>
      <c r="Q45">
        <v>0.93899999999999995</v>
      </c>
      <c r="R45">
        <v>1</v>
      </c>
      <c r="S45">
        <v>0</v>
      </c>
      <c r="T45">
        <v>0</v>
      </c>
      <c r="V45">
        <v>0</v>
      </c>
      <c r="Y45" s="1">
        <v>45147</v>
      </c>
      <c r="Z45" s="6">
        <v>0.72936342592592596</v>
      </c>
      <c r="AB45">
        <v>1</v>
      </c>
      <c r="AD45" s="3">
        <f t="shared" si="4"/>
        <v>9.2304387129744505</v>
      </c>
      <c r="AE45" s="3">
        <f t="shared" si="5"/>
        <v>18.060557230182891</v>
      </c>
      <c r="AF45" s="3">
        <f t="shared" si="6"/>
        <v>8.8301185172084402</v>
      </c>
      <c r="AG45" s="3">
        <f t="shared" si="7"/>
        <v>0.8957657092834167</v>
      </c>
      <c r="AH45" s="3"/>
      <c r="AJ45">
        <f>ABS(100*((AVERAGE(AD45:AD46))-9)/9)</f>
        <v>2.1964470338208031</v>
      </c>
      <c r="AK45">
        <f>ABS(100*(AD45-AD46)/(AVERAGE(AD45:AD46)))</f>
        <v>0.71232047865480463</v>
      </c>
      <c r="AP45">
        <f>ABS(100*((AVERAGE(AE45:AE46))-18)/18)</f>
        <v>0.36537543124648408</v>
      </c>
      <c r="AQ45">
        <f>ABS(100*(AE45-AE46)/(AVERAGE(AE45:AE46)))</f>
        <v>5.7681993517173007E-2</v>
      </c>
      <c r="AV45">
        <f>ABS(100*((AVERAGE(AF45:AF46))-9)/9)</f>
        <v>1.4656961713278349</v>
      </c>
      <c r="AW45">
        <f>ABS(100*(AF45-AF46)/(AVERAGE(AF45:AF46)))</f>
        <v>0.85630251251998157</v>
      </c>
      <c r="BB45">
        <f>ABS(100*((AVERAGE(AG45:AG46))-0.9)/0.9)</f>
        <v>0.55603341538685347</v>
      </c>
      <c r="BC45">
        <f>ABS(100*(AG45-AG46)/(AVERAGE(AG45:AG46)))</f>
        <v>2.0416679672187925</v>
      </c>
      <c r="BG45" s="3">
        <f>AVERAGE(AD45:AD46)</f>
        <v>9.1976802330438723</v>
      </c>
      <c r="BH45" s="3">
        <f>AVERAGE(AE45:AE46)</f>
        <v>18.065767577624367</v>
      </c>
      <c r="BI45" s="3">
        <f>AVERAGE(AF45:AF46)</f>
        <v>8.8680873445804949</v>
      </c>
      <c r="BJ45" s="3">
        <f>AVERAGE(AG45:AG46)</f>
        <v>0.9050043007384817</v>
      </c>
    </row>
    <row r="46" spans="1:62" x14ac:dyDescent="0.35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8845</v>
      </c>
      <c r="J46">
        <v>17114</v>
      </c>
      <c r="L46">
        <v>9692</v>
      </c>
      <c r="M46">
        <v>7.7089999999999996</v>
      </c>
      <c r="N46">
        <v>15.821</v>
      </c>
      <c r="O46">
        <v>8.1120000000000001</v>
      </c>
      <c r="Q46">
        <v>0.96099999999999997</v>
      </c>
      <c r="R46">
        <v>1</v>
      </c>
      <c r="S46">
        <v>0</v>
      </c>
      <c r="T46">
        <v>0</v>
      </c>
      <c r="V46">
        <v>0</v>
      </c>
      <c r="Y46" s="1">
        <v>45147</v>
      </c>
      <c r="Z46" s="6">
        <v>0.73747685185185186</v>
      </c>
      <c r="AB46">
        <v>1</v>
      </c>
      <c r="AD46" s="3">
        <f t="shared" si="4"/>
        <v>9.164921753113294</v>
      </c>
      <c r="AE46" s="3">
        <f t="shared" si="5"/>
        <v>18.070977925065844</v>
      </c>
      <c r="AF46" s="3">
        <f t="shared" si="6"/>
        <v>8.9060561719525495</v>
      </c>
      <c r="AG46" s="3">
        <f t="shared" si="7"/>
        <v>0.91424289219354671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11265</v>
      </c>
      <c r="J47">
        <v>22248</v>
      </c>
      <c r="L47">
        <v>12406</v>
      </c>
      <c r="M47">
        <v>7.548</v>
      </c>
      <c r="N47">
        <v>15.939</v>
      </c>
      <c r="O47">
        <v>8.391</v>
      </c>
      <c r="Q47">
        <v>0.98499999999999999</v>
      </c>
      <c r="R47">
        <v>1</v>
      </c>
      <c r="S47">
        <v>0</v>
      </c>
      <c r="T47">
        <v>0</v>
      </c>
      <c r="V47">
        <v>0</v>
      </c>
      <c r="Y47" s="1">
        <v>45147</v>
      </c>
      <c r="Z47" s="6">
        <v>0.75266203703703705</v>
      </c>
      <c r="AB47">
        <v>1</v>
      </c>
      <c r="AD47" s="3">
        <f t="shared" si="4"/>
        <v>9.0615759993369149</v>
      </c>
      <c r="AE47" s="3">
        <f t="shared" si="5"/>
        <v>18.22931595102397</v>
      </c>
      <c r="AF47" s="3">
        <f t="shared" si="6"/>
        <v>9.1677399516870555</v>
      </c>
      <c r="AG47" s="3">
        <f t="shared" si="7"/>
        <v>0.90772209760027056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11457</v>
      </c>
      <c r="J48">
        <v>22364</v>
      </c>
      <c r="L48">
        <v>12570</v>
      </c>
      <c r="M48">
        <v>7.67</v>
      </c>
      <c r="N48">
        <v>16.021000000000001</v>
      </c>
      <c r="O48">
        <v>8.3510000000000009</v>
      </c>
      <c r="Q48">
        <v>0.999</v>
      </c>
      <c r="R48">
        <v>1</v>
      </c>
      <c r="S48">
        <v>0</v>
      </c>
      <c r="T48">
        <v>0</v>
      </c>
      <c r="V48">
        <v>0</v>
      </c>
      <c r="Y48" s="1">
        <v>45147</v>
      </c>
      <c r="Z48" s="6">
        <v>0.76134259259259263</v>
      </c>
      <c r="AB48">
        <v>1</v>
      </c>
      <c r="AD48" s="3">
        <f t="shared" si="4"/>
        <v>9.2145581006127149</v>
      </c>
      <c r="AE48" s="3">
        <f t="shared" si="5"/>
        <v>18.323400931557213</v>
      </c>
      <c r="AF48" s="3">
        <f t="shared" si="6"/>
        <v>9.1088428309444982</v>
      </c>
      <c r="AG48" s="3">
        <f t="shared" si="7"/>
        <v>0.9195741117101619</v>
      </c>
      <c r="AH48" s="3"/>
      <c r="AJ48">
        <f>ABS(100*((AVERAGE(AD48:AD49))-9)/9)</f>
        <v>1.5827705527882645</v>
      </c>
      <c r="AK48">
        <f>ABS(100*(AD48-AD49)/(AVERAGE(AD48:AD49)))</f>
        <v>1.5774492830793843</v>
      </c>
      <c r="AP48">
        <f>ABS(100*((AVERAGE(AE48:AE49))-18)/18)</f>
        <v>1.8890445479678182</v>
      </c>
      <c r="AQ48">
        <f>ABS(100*(AE48-AE49)/(AVERAGE(AE48:AE49)))</f>
        <v>0.18132019275109301</v>
      </c>
      <c r="AV48">
        <f>ABS(100*((AVERAGE(AF48:AF49))-9)/9)</f>
        <v>2.1953185431473918</v>
      </c>
      <c r="AW48">
        <f>ABS(100*(AF48-AF49)/(AVERAGE(AF48:AF49)))</f>
        <v>1.9295477893322768</v>
      </c>
      <c r="BB48">
        <f>ABS(100*((AVERAGE(AG48:AG49))-0.9)/0.9)</f>
        <v>3.9173722102391584</v>
      </c>
      <c r="BC48">
        <f>ABS(100*(AG48-AG49)/(AVERAGE(AG48:AG49)))</f>
        <v>3.3535699990273087</v>
      </c>
      <c r="BG48" s="3">
        <f>AVERAGE(AD48:AD49)</f>
        <v>9.1424493497509438</v>
      </c>
      <c r="BH48" s="3">
        <f>AVERAGE(AE48:AE49)</f>
        <v>18.340028018634207</v>
      </c>
      <c r="BI48" s="3">
        <f>AVERAGE(AF48:AF49)</f>
        <v>9.1975786688832653</v>
      </c>
      <c r="BJ48" s="3">
        <f>AVERAGE(AG48:AG49)</f>
        <v>0.93525634989215245</v>
      </c>
    </row>
    <row r="49" spans="1:62" x14ac:dyDescent="0.35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11276</v>
      </c>
      <c r="J49">
        <v>22405</v>
      </c>
      <c r="L49">
        <v>13004</v>
      </c>
      <c r="M49">
        <v>7.5549999999999997</v>
      </c>
      <c r="N49">
        <v>16.05</v>
      </c>
      <c r="O49">
        <v>8.4949999999999992</v>
      </c>
      <c r="Q49">
        <v>1.0369999999999999</v>
      </c>
      <c r="R49">
        <v>1</v>
      </c>
      <c r="S49">
        <v>0</v>
      </c>
      <c r="T49">
        <v>0</v>
      </c>
      <c r="V49">
        <v>0</v>
      </c>
      <c r="Y49" s="1">
        <v>45147</v>
      </c>
      <c r="Z49" s="6">
        <v>0.77019675925925923</v>
      </c>
      <c r="AB49">
        <v>1</v>
      </c>
      <c r="AD49" s="3">
        <f t="shared" si="4"/>
        <v>9.0703405988891728</v>
      </c>
      <c r="AE49" s="3">
        <f t="shared" si="5"/>
        <v>18.356655105711205</v>
      </c>
      <c r="AF49" s="3">
        <f t="shared" si="6"/>
        <v>9.2863145068220323</v>
      </c>
      <c r="AG49" s="3">
        <f t="shared" si="7"/>
        <v>0.950938588074143</v>
      </c>
      <c r="AH49" s="3"/>
    </row>
    <row r="50" spans="1:62" x14ac:dyDescent="0.35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5311</v>
      </c>
      <c r="J50">
        <v>11568</v>
      </c>
      <c r="L50">
        <v>6538</v>
      </c>
      <c r="M50">
        <v>7.4820000000000002</v>
      </c>
      <c r="N50">
        <v>16.797999999999998</v>
      </c>
      <c r="O50">
        <v>9.3160000000000007</v>
      </c>
      <c r="Q50">
        <v>0.94599999999999995</v>
      </c>
      <c r="R50">
        <v>1</v>
      </c>
      <c r="S50">
        <v>0</v>
      </c>
      <c r="T50">
        <v>0</v>
      </c>
      <c r="V50">
        <v>0</v>
      </c>
      <c r="Y50" s="1">
        <v>45147</v>
      </c>
      <c r="Z50" s="6">
        <v>0.7833796296296297</v>
      </c>
      <c r="AB50">
        <v>1</v>
      </c>
      <c r="AD50" s="3">
        <f t="shared" si="4"/>
        <v>8.6350745924642993</v>
      </c>
      <c r="AE50" s="3">
        <f t="shared" si="5"/>
        <v>19.134018245237016</v>
      </c>
      <c r="AF50" s="3">
        <f t="shared" si="6"/>
        <v>10.498943652772716</v>
      </c>
      <c r="AG50" s="3">
        <f t="shared" si="7"/>
        <v>0.96730250255611294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5237</v>
      </c>
      <c r="J51">
        <v>11560</v>
      </c>
      <c r="L51">
        <v>6509</v>
      </c>
      <c r="M51">
        <v>7.3869999999999996</v>
      </c>
      <c r="N51">
        <v>16.786999999999999</v>
      </c>
      <c r="O51">
        <v>9.3989999999999991</v>
      </c>
      <c r="Q51">
        <v>0.94099999999999995</v>
      </c>
      <c r="R51">
        <v>1</v>
      </c>
      <c r="S51">
        <v>0</v>
      </c>
      <c r="T51">
        <v>0</v>
      </c>
      <c r="V51">
        <v>0</v>
      </c>
      <c r="Y51" s="1">
        <v>45147</v>
      </c>
      <c r="Z51" s="6">
        <v>0.79046296296296292</v>
      </c>
      <c r="AB51">
        <v>1</v>
      </c>
      <c r="AD51" s="3">
        <f t="shared" si="4"/>
        <v>8.5171508893975361</v>
      </c>
      <c r="AE51" s="3">
        <f t="shared" si="5"/>
        <v>19.121041006542772</v>
      </c>
      <c r="AF51" s="3">
        <f t="shared" si="6"/>
        <v>10.603890117145236</v>
      </c>
      <c r="AG51" s="3">
        <f t="shared" si="7"/>
        <v>0.96311093659041946</v>
      </c>
      <c r="AH51" s="3"/>
      <c r="AI51">
        <f>100*(AVERAGE(I51:I52))/(AVERAGE(I$51:I$52))</f>
        <v>100</v>
      </c>
      <c r="AK51">
        <f>ABS(100*(AD51-AD52)/(AVERAGE(AD51:AD52)))</f>
        <v>0.46665995299764607</v>
      </c>
      <c r="AO51">
        <f>100*(AVERAGE(J51:J52))/(AVERAGE(J$51:J$52))</f>
        <v>100</v>
      </c>
      <c r="AQ51">
        <f>ABS(100*(AE51-AE52)/(AVERAGE(AE51:AE52)))</f>
        <v>1.6965783720513317E-2</v>
      </c>
      <c r="AU51">
        <f>100*(((AVERAGE(J51:J52))-(AVERAGE(I51:I52)))/((AVERAGE(J$51:J$52))-(AVERAGE($I$51:I52))))</f>
        <v>100</v>
      </c>
      <c r="AW51">
        <f>ABS(100*(AF51-AF52)/(AVERAGE(AF51:AF52)))</f>
        <v>0.34570363835292622</v>
      </c>
      <c r="BA51">
        <f>100*(AVERAGE(L51:L52))/(AVERAGE(L$51:L$52))</f>
        <v>100</v>
      </c>
      <c r="BC51">
        <f>ABS(100*(AG51-AG52)/(AVERAGE(AG51:AG52)))</f>
        <v>0.43616023638734885</v>
      </c>
      <c r="BG51" s="3">
        <f>AVERAGE(AD51:AD52)</f>
        <v>8.53707043383449</v>
      </c>
      <c r="BH51" s="3">
        <f>AVERAGE(AE51:AE52)</f>
        <v>19.122663161379553</v>
      </c>
      <c r="BI51" s="3">
        <f>AVERAGE(AF51:AF52)</f>
        <v>10.585592727545063</v>
      </c>
      <c r="BJ51" s="3">
        <f>AVERAGE(AG51:AG52)</f>
        <v>0.96101515360757295</v>
      </c>
    </row>
    <row r="52" spans="1:62" x14ac:dyDescent="0.35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5262</v>
      </c>
      <c r="J52">
        <v>11562</v>
      </c>
      <c r="L52">
        <v>6480</v>
      </c>
      <c r="M52">
        <v>7.42</v>
      </c>
      <c r="N52">
        <v>16.789000000000001</v>
      </c>
      <c r="O52">
        <v>9.3689999999999998</v>
      </c>
      <c r="Q52">
        <v>0.93600000000000005</v>
      </c>
      <c r="R52">
        <v>1</v>
      </c>
      <c r="S52">
        <v>0</v>
      </c>
      <c r="T52">
        <v>0</v>
      </c>
      <c r="V52">
        <v>0</v>
      </c>
      <c r="Y52" s="1">
        <v>45147</v>
      </c>
      <c r="Z52" s="6">
        <v>0.79800925925925925</v>
      </c>
      <c r="AB52">
        <v>1</v>
      </c>
      <c r="AD52" s="3">
        <f t="shared" si="4"/>
        <v>8.556989978271444</v>
      </c>
      <c r="AE52" s="3">
        <f t="shared" si="5"/>
        <v>19.124285316216334</v>
      </c>
      <c r="AF52" s="3">
        <f t="shared" si="6"/>
        <v>10.56729533794489</v>
      </c>
      <c r="AG52" s="3">
        <f t="shared" si="7"/>
        <v>0.95891937062472643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4782</v>
      </c>
      <c r="J53">
        <v>7137</v>
      </c>
      <c r="L53">
        <v>3936</v>
      </c>
      <c r="M53">
        <v>4.0839999999999996</v>
      </c>
      <c r="N53">
        <v>6.3239999999999998</v>
      </c>
      <c r="O53">
        <v>2.2410000000000001</v>
      </c>
      <c r="Q53">
        <v>0.29599999999999999</v>
      </c>
      <c r="R53">
        <v>1</v>
      </c>
      <c r="S53">
        <v>0</v>
      </c>
      <c r="T53">
        <v>0</v>
      </c>
      <c r="V53">
        <v>0</v>
      </c>
      <c r="Y53" s="1">
        <v>45147</v>
      </c>
      <c r="Z53" s="6">
        <v>0.81115740740740738</v>
      </c>
      <c r="AB53">
        <v>1</v>
      </c>
      <c r="AD53" s="3">
        <f t="shared" si="4"/>
        <v>4.6752476831354643</v>
      </c>
      <c r="AE53" s="3">
        <f t="shared" si="5"/>
        <v>7.1677500980787698</v>
      </c>
      <c r="AF53" s="3">
        <f t="shared" si="6"/>
        <v>2.4925024149433055</v>
      </c>
      <c r="AG53" s="3">
        <f t="shared" si="7"/>
        <v>0.35473071582192928</v>
      </c>
      <c r="AH53" s="3"/>
    </row>
    <row r="54" spans="1:62" x14ac:dyDescent="0.35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3574</v>
      </c>
      <c r="J54">
        <v>7148</v>
      </c>
      <c r="L54">
        <v>3840</v>
      </c>
      <c r="M54">
        <v>3.157</v>
      </c>
      <c r="N54">
        <v>6.3339999999999996</v>
      </c>
      <c r="O54">
        <v>3.177</v>
      </c>
      <c r="Q54">
        <v>0.28599999999999998</v>
      </c>
      <c r="R54">
        <v>1</v>
      </c>
      <c r="S54">
        <v>0</v>
      </c>
      <c r="T54">
        <v>0</v>
      </c>
      <c r="V54">
        <v>0</v>
      </c>
      <c r="Y54" s="1">
        <v>45147</v>
      </c>
      <c r="Z54" s="6">
        <v>0.8181828703703703</v>
      </c>
      <c r="AB54">
        <v>1</v>
      </c>
      <c r="AD54" s="3">
        <f t="shared" si="4"/>
        <v>3.5202328185031728</v>
      </c>
      <c r="AE54" s="3">
        <f t="shared" si="5"/>
        <v>7.1784563200015183</v>
      </c>
      <c r="AF54" s="3">
        <f t="shared" si="6"/>
        <v>3.6582235014983455</v>
      </c>
      <c r="AG54" s="3">
        <f t="shared" si="7"/>
        <v>0.34640539859351771</v>
      </c>
      <c r="AH54" s="3"/>
      <c r="AK54">
        <f>ABS(100*(AD54-AD55)/(AVERAGE(AD54:AD55)))</f>
        <v>2.2823571548791106</v>
      </c>
      <c r="AQ54">
        <f>ABS(100*(AE54-AE55)/(AVERAGE(AE54:AE55)))</f>
        <v>1.0494848855239303</v>
      </c>
      <c r="AW54">
        <f>ABS(100*(AF54-AF55)/(AVERAGE(AF54:AF55)))</f>
        <v>4.3634145130345718</v>
      </c>
      <c r="BC54">
        <f>ABS(100*(AG54-AG55)/(AVERAGE(AG54:AG55)))</f>
        <v>0.62391866057314804</v>
      </c>
      <c r="BG54" s="3">
        <f>AVERAGE(AD54:AD55)</f>
        <v>3.5608686891545576</v>
      </c>
      <c r="BH54" s="3">
        <f>AVERAGE(AE54:AE55)</f>
        <v>7.140984543271899</v>
      </c>
      <c r="BI54" s="3">
        <f>AVERAGE(AF54:AF55)</f>
        <v>3.5801158541173415</v>
      </c>
      <c r="BJ54" s="3">
        <f>AVERAGE(AG54:AG55)</f>
        <v>0.34748942427430052</v>
      </c>
    </row>
    <row r="55" spans="1:62" x14ac:dyDescent="0.35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3659</v>
      </c>
      <c r="J55">
        <v>7071</v>
      </c>
      <c r="L55">
        <v>3865</v>
      </c>
      <c r="M55">
        <v>3.222</v>
      </c>
      <c r="N55">
        <v>6.2690000000000001</v>
      </c>
      <c r="O55">
        <v>3.0470000000000002</v>
      </c>
      <c r="Q55">
        <v>0.28799999999999998</v>
      </c>
      <c r="R55">
        <v>1</v>
      </c>
      <c r="S55">
        <v>0</v>
      </c>
      <c r="T55">
        <v>0</v>
      </c>
      <c r="V55">
        <v>0</v>
      </c>
      <c r="Y55" s="1">
        <v>45147</v>
      </c>
      <c r="Z55" s="6">
        <v>0.82568287037037036</v>
      </c>
      <c r="AB55">
        <v>1</v>
      </c>
      <c r="AD55" s="3">
        <f t="shared" si="4"/>
        <v>3.6015045598059419</v>
      </c>
      <c r="AE55" s="3">
        <f t="shared" si="5"/>
        <v>7.1035127665422797</v>
      </c>
      <c r="AF55" s="3">
        <f t="shared" si="6"/>
        <v>3.5020082067363378</v>
      </c>
      <c r="AG55" s="3">
        <f t="shared" si="7"/>
        <v>0.34857344995508327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3</v>
      </c>
      <c r="D56" t="s">
        <v>85</v>
      </c>
      <c r="Y56" s="1">
        <v>45147</v>
      </c>
      <c r="Z56" s="6">
        <v>0.82982638888888882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168</v>
      </c>
      <c r="D57" t="s">
        <v>27</v>
      </c>
      <c r="G57">
        <v>0.5</v>
      </c>
      <c r="H57">
        <v>0.5</v>
      </c>
      <c r="I57">
        <v>3127</v>
      </c>
      <c r="J57">
        <v>9016</v>
      </c>
      <c r="L57">
        <v>2798</v>
      </c>
      <c r="M57">
        <v>2.8140000000000001</v>
      </c>
      <c r="N57">
        <v>7.9169999999999998</v>
      </c>
      <c r="O57">
        <v>5.1029999999999998</v>
      </c>
      <c r="Q57">
        <v>0.17699999999999999</v>
      </c>
      <c r="R57">
        <v>1</v>
      </c>
      <c r="S57">
        <v>0</v>
      </c>
      <c r="T57">
        <v>0</v>
      </c>
      <c r="V57">
        <v>0</v>
      </c>
      <c r="Y57" s="1">
        <v>45147</v>
      </c>
      <c r="Z57" s="6">
        <v>0.84281249999999996</v>
      </c>
      <c r="AB57">
        <v>1</v>
      </c>
      <c r="AD57" s="3">
        <f t="shared" si="4"/>
        <v>3.0928390730639057</v>
      </c>
      <c r="AE57" s="3">
        <f t="shared" si="5"/>
        <v>8.9965674610645969</v>
      </c>
      <c r="AF57" s="3">
        <f t="shared" si="6"/>
        <v>5.9037283880006912</v>
      </c>
      <c r="AG57" s="3">
        <f t="shared" si="7"/>
        <v>0.25604101784346717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9</v>
      </c>
      <c r="C58" t="s">
        <v>168</v>
      </c>
      <c r="D58" t="s">
        <v>27</v>
      </c>
      <c r="G58">
        <v>0.5</v>
      </c>
      <c r="H58">
        <v>0.5</v>
      </c>
      <c r="I58">
        <v>3801</v>
      </c>
      <c r="J58">
        <v>9004</v>
      </c>
      <c r="L58">
        <v>2896</v>
      </c>
      <c r="M58">
        <v>3.331</v>
      </c>
      <c r="N58">
        <v>7.907</v>
      </c>
      <c r="O58">
        <v>4.5759999999999996</v>
      </c>
      <c r="Q58">
        <v>0.187</v>
      </c>
      <c r="R58">
        <v>1</v>
      </c>
      <c r="S58">
        <v>0</v>
      </c>
      <c r="T58">
        <v>0</v>
      </c>
      <c r="V58">
        <v>0</v>
      </c>
      <c r="Y58" s="1">
        <v>45147</v>
      </c>
      <c r="Z58" s="6">
        <v>0.85010416666666666</v>
      </c>
      <c r="AB58">
        <v>1</v>
      </c>
      <c r="AD58" s="3">
        <f t="shared" si="4"/>
        <v>3.7372761746882142</v>
      </c>
      <c r="AE58" s="3">
        <f t="shared" si="5"/>
        <v>8.9848879462397804</v>
      </c>
      <c r="AF58" s="3">
        <f t="shared" si="6"/>
        <v>5.2476117715515667</v>
      </c>
      <c r="AG58" s="3">
        <f t="shared" si="7"/>
        <v>0.26453977918080401</v>
      </c>
      <c r="AH58" s="3"/>
      <c r="AK58">
        <f>ABS(100*(AD58-AD59)/(AVERAGE(AD58:AD59)))</f>
        <v>4.5747484706855781</v>
      </c>
      <c r="AQ58">
        <f>ABS(100*(AE58-AE59)/(AVERAGE(AE58:AE59)))</f>
        <v>0.28204360522323196</v>
      </c>
      <c r="AW58">
        <f>ABS(100*(AF58-AF59)/(AVERAGE(AF58:AF59)))</f>
        <v>3.8908202153624449</v>
      </c>
      <c r="BC58">
        <f>ABS(100*(AG58-AG59)/(AVERAGE(AG58:AG59)))</f>
        <v>4.3887088593896815</v>
      </c>
      <c r="BG58" s="3">
        <f>AVERAGE(AD58:AD59)</f>
        <v>3.8247628138553127</v>
      </c>
      <c r="BH58" s="3">
        <f>AVERAGE(AE58:AE59)</f>
        <v>8.9722351385128967</v>
      </c>
      <c r="BI58" s="3">
        <f>AVERAGE(AF58:AF59)</f>
        <v>5.1474723246575849</v>
      </c>
      <c r="BJ58" s="3">
        <f>AVERAGE(AG58:AG59)</f>
        <v>0.25885948461350239</v>
      </c>
    </row>
    <row r="59" spans="1:62" x14ac:dyDescent="0.35">
      <c r="A59">
        <v>35</v>
      </c>
      <c r="B59">
        <v>9</v>
      </c>
      <c r="C59" t="s">
        <v>168</v>
      </c>
      <c r="D59" t="s">
        <v>27</v>
      </c>
      <c r="G59">
        <v>0.5</v>
      </c>
      <c r="H59">
        <v>0.5</v>
      </c>
      <c r="I59">
        <v>3984</v>
      </c>
      <c r="J59">
        <v>8978</v>
      </c>
      <c r="L59">
        <v>2765</v>
      </c>
      <c r="M59">
        <v>3.4710000000000001</v>
      </c>
      <c r="N59">
        <v>7.8849999999999998</v>
      </c>
      <c r="O59">
        <v>4.4130000000000003</v>
      </c>
      <c r="Q59">
        <v>0.17299999999999999</v>
      </c>
      <c r="R59">
        <v>1</v>
      </c>
      <c r="S59">
        <v>0</v>
      </c>
      <c r="T59">
        <v>0</v>
      </c>
      <c r="V59">
        <v>0</v>
      </c>
      <c r="Y59" s="1">
        <v>45147</v>
      </c>
      <c r="Z59" s="6">
        <v>0.85773148148148148</v>
      </c>
      <c r="AB59">
        <v>1</v>
      </c>
      <c r="AD59" s="3">
        <f t="shared" si="4"/>
        <v>3.9122494530224108</v>
      </c>
      <c r="AE59" s="3">
        <f t="shared" si="5"/>
        <v>8.959582330786013</v>
      </c>
      <c r="AF59" s="3">
        <f t="shared" si="6"/>
        <v>5.0473328777636022</v>
      </c>
      <c r="AG59" s="3">
        <f t="shared" si="7"/>
        <v>0.25317919004620076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169</v>
      </c>
      <c r="D60" t="s">
        <v>27</v>
      </c>
      <c r="G60">
        <v>0.5</v>
      </c>
      <c r="H60">
        <v>0.5</v>
      </c>
      <c r="I60">
        <v>3751</v>
      </c>
      <c r="J60">
        <v>6260</v>
      </c>
      <c r="L60">
        <v>1938</v>
      </c>
      <c r="M60">
        <v>3.2930000000000001</v>
      </c>
      <c r="N60">
        <v>5.5819999999999999</v>
      </c>
      <c r="O60">
        <v>2.2890000000000001</v>
      </c>
      <c r="Q60">
        <v>8.6999999999999994E-2</v>
      </c>
      <c r="R60">
        <v>1</v>
      </c>
      <c r="S60">
        <v>0</v>
      </c>
      <c r="T60">
        <v>0</v>
      </c>
      <c r="V60">
        <v>0</v>
      </c>
      <c r="Y60" s="1">
        <v>45147</v>
      </c>
      <c r="Z60" s="6">
        <v>0.8705208333333333</v>
      </c>
      <c r="AB60">
        <v>1</v>
      </c>
      <c r="AD60" s="3">
        <f t="shared" si="4"/>
        <v>3.6894692680395265</v>
      </c>
      <c r="AE60" s="3">
        <f t="shared" si="5"/>
        <v>6.3141722229651078</v>
      </c>
      <c r="AF60" s="3">
        <f t="shared" si="6"/>
        <v>2.6247029549255814</v>
      </c>
      <c r="AG60" s="3">
        <f t="shared" si="7"/>
        <v>0.18146005100561363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10</v>
      </c>
      <c r="C61" t="s">
        <v>169</v>
      </c>
      <c r="D61" t="s">
        <v>27</v>
      </c>
      <c r="G61">
        <v>0.5</v>
      </c>
      <c r="H61">
        <v>0.5</v>
      </c>
      <c r="I61">
        <v>3805</v>
      </c>
      <c r="J61">
        <v>6242</v>
      </c>
      <c r="L61">
        <v>1927</v>
      </c>
      <c r="M61">
        <v>3.3340000000000001</v>
      </c>
      <c r="N61">
        <v>5.5670000000000002</v>
      </c>
      <c r="O61">
        <v>2.2330000000000001</v>
      </c>
      <c r="Q61">
        <v>8.5999999999999993E-2</v>
      </c>
      <c r="R61">
        <v>1</v>
      </c>
      <c r="S61">
        <v>0</v>
      </c>
      <c r="T61">
        <v>0</v>
      </c>
      <c r="V61">
        <v>0</v>
      </c>
      <c r="Y61" s="1">
        <v>45147</v>
      </c>
      <c r="Z61" s="6">
        <v>0.87754629629629621</v>
      </c>
      <c r="AB61">
        <v>1</v>
      </c>
      <c r="AD61" s="3">
        <f t="shared" si="4"/>
        <v>3.7411007272201093</v>
      </c>
      <c r="AE61" s="3">
        <f t="shared" si="5"/>
        <v>6.296652950727883</v>
      </c>
      <c r="AF61" s="3">
        <f t="shared" si="6"/>
        <v>2.5555522235077737</v>
      </c>
      <c r="AG61" s="3">
        <f t="shared" si="7"/>
        <v>0.18050610840652478</v>
      </c>
      <c r="AH61" s="3"/>
      <c r="AK61">
        <f>ABS(100*(AD61-AD62)/(AVERAGE(AD61:AD62)))</f>
        <v>2.7226525176606775</v>
      </c>
      <c r="AQ61">
        <f>ABS(100*(AE61-AE62)/(AVERAGE(AE61:AE62)))</f>
        <v>0.58565760972027536</v>
      </c>
      <c r="AW61">
        <f>ABS(100*(AF61-AF62)/(AVERAGE(AF61:AF62)))</f>
        <v>2.6275546243088908</v>
      </c>
      <c r="BC61">
        <f>ABS(100*(AG61-AG62)/(AVERAGE(AG61:AG62)))</f>
        <v>0.43333135338405249</v>
      </c>
      <c r="BG61" s="3">
        <f>AVERAGE(AD61:AD62)</f>
        <v>3.7927321864006922</v>
      </c>
      <c r="BH61" s="3">
        <f>AVERAGE(AE61:AE62)</f>
        <v>6.3151455158671759</v>
      </c>
      <c r="BI61" s="3">
        <f>AVERAGE(AF61:AF62)</f>
        <v>2.5224133294664837</v>
      </c>
      <c r="BJ61" s="3">
        <f>AVERAGE(AG61:AG62)</f>
        <v>0.18011585916144299</v>
      </c>
    </row>
    <row r="62" spans="1:62" x14ac:dyDescent="0.35">
      <c r="A62">
        <v>38</v>
      </c>
      <c r="B62">
        <v>10</v>
      </c>
      <c r="C62" t="s">
        <v>169</v>
      </c>
      <c r="D62" t="s">
        <v>27</v>
      </c>
      <c r="G62">
        <v>0.5</v>
      </c>
      <c r="H62">
        <v>0.5</v>
      </c>
      <c r="I62">
        <v>3913</v>
      </c>
      <c r="J62">
        <v>6280</v>
      </c>
      <c r="L62">
        <v>1918</v>
      </c>
      <c r="M62">
        <v>3.4169999999999998</v>
      </c>
      <c r="N62">
        <v>5.5990000000000002</v>
      </c>
      <c r="O62">
        <v>2.1819999999999999</v>
      </c>
      <c r="Q62">
        <v>8.5000000000000006E-2</v>
      </c>
      <c r="R62">
        <v>1</v>
      </c>
      <c r="S62">
        <v>0</v>
      </c>
      <c r="T62">
        <v>0</v>
      </c>
      <c r="V62">
        <v>0</v>
      </c>
      <c r="Y62" s="1">
        <v>45147</v>
      </c>
      <c r="Z62" s="6">
        <v>0.88510416666666669</v>
      </c>
      <c r="AB62">
        <v>1</v>
      </c>
      <c r="AD62" s="3">
        <f t="shared" si="4"/>
        <v>3.8443636455812746</v>
      </c>
      <c r="AE62" s="3">
        <f t="shared" si="5"/>
        <v>6.3336380810064679</v>
      </c>
      <c r="AF62" s="3">
        <f t="shared" si="6"/>
        <v>2.4892744354251932</v>
      </c>
      <c r="AG62" s="3">
        <f t="shared" si="7"/>
        <v>0.17972560991636119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170</v>
      </c>
      <c r="D63" t="s">
        <v>27</v>
      </c>
      <c r="G63">
        <v>0.5</v>
      </c>
      <c r="H63">
        <v>0.5</v>
      </c>
      <c r="I63">
        <v>4237</v>
      </c>
      <c r="J63">
        <v>5790</v>
      </c>
      <c r="L63">
        <v>1411</v>
      </c>
      <c r="M63">
        <v>3.6659999999999999</v>
      </c>
      <c r="N63">
        <v>5.1840000000000002</v>
      </c>
      <c r="O63">
        <v>1.518</v>
      </c>
      <c r="Q63">
        <v>3.2000000000000001E-2</v>
      </c>
      <c r="R63">
        <v>1</v>
      </c>
      <c r="S63">
        <v>0</v>
      </c>
      <c r="T63">
        <v>0</v>
      </c>
      <c r="V63">
        <v>0</v>
      </c>
      <c r="Y63" s="1">
        <v>45147</v>
      </c>
      <c r="Z63" s="6">
        <v>0.89796296296296296</v>
      </c>
      <c r="AB63">
        <v>1</v>
      </c>
      <c r="AD63" s="3">
        <f t="shared" si="4"/>
        <v>4.1541524006647697</v>
      </c>
      <c r="AE63" s="3">
        <f t="shared" si="5"/>
        <v>5.8567245589931334</v>
      </c>
      <c r="AF63" s="3">
        <f t="shared" si="6"/>
        <v>1.7025721583283637</v>
      </c>
      <c r="AG63" s="3">
        <f t="shared" si="7"/>
        <v>0.13575752830381263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11</v>
      </c>
      <c r="C64" t="s">
        <v>170</v>
      </c>
      <c r="D64" t="s">
        <v>27</v>
      </c>
      <c r="G64">
        <v>0.5</v>
      </c>
      <c r="H64">
        <v>0.5</v>
      </c>
      <c r="I64">
        <v>4389</v>
      </c>
      <c r="J64">
        <v>5767</v>
      </c>
      <c r="L64">
        <v>1423</v>
      </c>
      <c r="M64">
        <v>3.782</v>
      </c>
      <c r="N64">
        <v>5.1639999999999997</v>
      </c>
      <c r="O64">
        <v>1.3819999999999999</v>
      </c>
      <c r="Q64">
        <v>3.3000000000000002E-2</v>
      </c>
      <c r="R64">
        <v>1</v>
      </c>
      <c r="S64">
        <v>0</v>
      </c>
      <c r="T64">
        <v>0</v>
      </c>
      <c r="V64">
        <v>0</v>
      </c>
      <c r="Y64" s="1">
        <v>45147</v>
      </c>
      <c r="Z64" s="6">
        <v>0.9049652777777778</v>
      </c>
      <c r="AB64">
        <v>1</v>
      </c>
      <c r="AD64" s="3">
        <f t="shared" si="4"/>
        <v>4.2994853968767801</v>
      </c>
      <c r="AE64" s="3">
        <f t="shared" si="5"/>
        <v>5.8343388222455692</v>
      </c>
      <c r="AF64" s="3">
        <f t="shared" si="6"/>
        <v>1.5348534253687891</v>
      </c>
      <c r="AG64" s="3">
        <f t="shared" si="7"/>
        <v>0.13679819295736409</v>
      </c>
      <c r="AH64" s="3"/>
      <c r="AK64">
        <f>ABS(100*(AD64-AD65)/(AVERAGE(AD64:AD65)))</f>
        <v>3.1518675308561508</v>
      </c>
      <c r="AQ64">
        <f>ABS(100*(AE64-AE65)/(AVERAGE(AE64:AE65)))</f>
        <v>0.97942660887320265</v>
      </c>
      <c r="AW64">
        <f>ABS(100*(AF64-AF65)/(AVERAGE(AF64:AF65)))</f>
        <v>5.3695284419486047</v>
      </c>
      <c r="BC64">
        <f>ABS(100*(AG64-AG65)/(AVERAGE(AG64:AG65)))</f>
        <v>0.56892437703445553</v>
      </c>
      <c r="BG64" s="3">
        <f>AVERAGE(AD64:AD65)</f>
        <v>4.3683273424508906</v>
      </c>
      <c r="BH64" s="3">
        <f>AVERAGE(AE64:AE65)</f>
        <v>5.8630509628565761</v>
      </c>
      <c r="BI64" s="3">
        <f>AVERAGE(AF64:AF65)</f>
        <v>1.4947236204056855</v>
      </c>
      <c r="BJ64" s="3">
        <f>AVERAGE(AG64:AG65)</f>
        <v>0.13718844220244586</v>
      </c>
    </row>
    <row r="65" spans="1:62" x14ac:dyDescent="0.35">
      <c r="A65">
        <v>41</v>
      </c>
      <c r="B65">
        <v>11</v>
      </c>
      <c r="C65" t="s">
        <v>170</v>
      </c>
      <c r="D65" t="s">
        <v>27</v>
      </c>
      <c r="G65">
        <v>0.5</v>
      </c>
      <c r="H65">
        <v>0.5</v>
      </c>
      <c r="I65">
        <v>4533</v>
      </c>
      <c r="J65">
        <v>5826</v>
      </c>
      <c r="L65">
        <v>1432</v>
      </c>
      <c r="M65">
        <v>3.8929999999999998</v>
      </c>
      <c r="N65">
        <v>5.2149999999999999</v>
      </c>
      <c r="O65">
        <v>1.3220000000000001</v>
      </c>
      <c r="Q65">
        <v>3.4000000000000002E-2</v>
      </c>
      <c r="R65">
        <v>1</v>
      </c>
      <c r="S65">
        <v>0</v>
      </c>
      <c r="T65">
        <v>0</v>
      </c>
      <c r="V65">
        <v>0</v>
      </c>
      <c r="Y65" s="1">
        <v>45147</v>
      </c>
      <c r="Z65" s="6">
        <v>0.91273148148148142</v>
      </c>
      <c r="AB65">
        <v>1</v>
      </c>
      <c r="AD65" s="3">
        <f t="shared" si="4"/>
        <v>4.4371692880250011</v>
      </c>
      <c r="AE65" s="3">
        <f t="shared" si="5"/>
        <v>5.891763103467583</v>
      </c>
      <c r="AF65" s="3">
        <f t="shared" si="6"/>
        <v>1.4545938154425819</v>
      </c>
      <c r="AG65" s="3">
        <f t="shared" si="7"/>
        <v>0.13757869144752763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171</v>
      </c>
      <c r="D66" t="s">
        <v>27</v>
      </c>
      <c r="G66">
        <v>0.5</v>
      </c>
      <c r="H66">
        <v>0.5</v>
      </c>
      <c r="I66">
        <v>3685</v>
      </c>
      <c r="J66">
        <v>14295</v>
      </c>
      <c r="L66">
        <v>11836</v>
      </c>
      <c r="M66">
        <v>3.242</v>
      </c>
      <c r="N66">
        <v>12.388999999999999</v>
      </c>
      <c r="O66">
        <v>9.1470000000000002</v>
      </c>
      <c r="Q66">
        <v>1.1220000000000001</v>
      </c>
      <c r="R66">
        <v>1</v>
      </c>
      <c r="S66">
        <v>0</v>
      </c>
      <c r="T66">
        <v>0</v>
      </c>
      <c r="V66">
        <v>0</v>
      </c>
      <c r="Y66" s="1">
        <v>45147</v>
      </c>
      <c r="Z66" s="6">
        <v>0.92612268518518526</v>
      </c>
      <c r="AB66">
        <v>1</v>
      </c>
      <c r="AD66" s="3">
        <f t="shared" si="4"/>
        <v>3.6263641512632594</v>
      </c>
      <c r="AE66" s="3">
        <f t="shared" si="5"/>
        <v>14.134580691081723</v>
      </c>
      <c r="AF66" s="3">
        <f t="shared" si="6"/>
        <v>10.508216539818463</v>
      </c>
      <c r="AG66" s="3">
        <f t="shared" si="7"/>
        <v>1.039834946076631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12</v>
      </c>
      <c r="C67" t="s">
        <v>171</v>
      </c>
      <c r="D67" t="s">
        <v>27</v>
      </c>
      <c r="G67">
        <v>0.5</v>
      </c>
      <c r="H67">
        <v>0.5</v>
      </c>
      <c r="I67">
        <v>3594</v>
      </c>
      <c r="J67">
        <v>14516</v>
      </c>
      <c r="L67">
        <v>12058</v>
      </c>
      <c r="M67">
        <v>3.1720000000000002</v>
      </c>
      <c r="N67">
        <v>12.576000000000001</v>
      </c>
      <c r="O67">
        <v>9.4039999999999999</v>
      </c>
      <c r="Q67">
        <v>1.145</v>
      </c>
      <c r="R67">
        <v>1</v>
      </c>
      <c r="S67">
        <v>0</v>
      </c>
      <c r="T67">
        <v>0</v>
      </c>
      <c r="V67">
        <v>0</v>
      </c>
      <c r="Y67" s="1">
        <v>45147</v>
      </c>
      <c r="Z67" s="6">
        <v>0.9334837962962963</v>
      </c>
      <c r="AB67">
        <v>1</v>
      </c>
      <c r="AD67" s="3">
        <f t="shared" si="4"/>
        <v>3.5393555811626478</v>
      </c>
      <c r="AE67" s="3">
        <f t="shared" si="5"/>
        <v>14.349678422438759</v>
      </c>
      <c r="AF67" s="3">
        <f t="shared" si="6"/>
        <v>10.810322841276111</v>
      </c>
      <c r="AG67" s="3">
        <f t="shared" si="7"/>
        <v>1.0590872421673327</v>
      </c>
      <c r="AH67" s="3"/>
      <c r="AK67">
        <f>ABS(100*(AD67-AD68)/(AVERAGE(AD67:AD68)))</f>
        <v>0.3774887365495842</v>
      </c>
      <c r="AQ67">
        <f>ABS(100*(AE67-AE68)/(AVERAGE(AE67:AE68)))</f>
        <v>1.2558498780663541</v>
      </c>
      <c r="AW67">
        <f>ABS(100*(AF67-AF68)/(AVERAGE(AF67:AF68)))</f>
        <v>1.7964370566262045</v>
      </c>
      <c r="BC67">
        <f>ABS(100*(AG67-AG68)/(AVERAGE(AG67:AG68)))</f>
        <v>2.2690698530867919</v>
      </c>
      <c r="BG67" s="3">
        <f>AVERAGE(AD67:AD68)</f>
        <v>3.5460485480934643</v>
      </c>
      <c r="BH67" s="3">
        <f>AVERAGE(AE67:AE68)</f>
        <v>14.2601354754485</v>
      </c>
      <c r="BI67" s="3">
        <f>AVERAGE(AF67:AF68)</f>
        <v>10.714086927355037</v>
      </c>
      <c r="BJ67" s="3">
        <f>AVERAGE(AG67:AG68)</f>
        <v>1.0472063207059537</v>
      </c>
    </row>
    <row r="68" spans="1:62" x14ac:dyDescent="0.35">
      <c r="A68">
        <v>44</v>
      </c>
      <c r="B68">
        <v>12</v>
      </c>
      <c r="C68" t="s">
        <v>171</v>
      </c>
      <c r="D68" t="s">
        <v>27</v>
      </c>
      <c r="G68">
        <v>0.5</v>
      </c>
      <c r="H68">
        <v>0.5</v>
      </c>
      <c r="I68">
        <v>3608</v>
      </c>
      <c r="J68">
        <v>14332</v>
      </c>
      <c r="L68">
        <v>11784</v>
      </c>
      <c r="M68">
        <v>3.1829999999999998</v>
      </c>
      <c r="N68">
        <v>12.420999999999999</v>
      </c>
      <c r="O68">
        <v>9.2379999999999995</v>
      </c>
      <c r="Q68">
        <v>1.117</v>
      </c>
      <c r="R68">
        <v>1</v>
      </c>
      <c r="S68">
        <v>0</v>
      </c>
      <c r="T68">
        <v>0</v>
      </c>
      <c r="V68">
        <v>0</v>
      </c>
      <c r="Y68" s="1">
        <v>45147</v>
      </c>
      <c r="Z68" s="6">
        <v>0.94130787037037045</v>
      </c>
      <c r="AB68">
        <v>1</v>
      </c>
      <c r="AD68" s="3">
        <f t="shared" si="4"/>
        <v>3.5527415150242807</v>
      </c>
      <c r="AE68" s="3">
        <f t="shared" si="5"/>
        <v>14.170592528458242</v>
      </c>
      <c r="AF68" s="3">
        <f t="shared" si="6"/>
        <v>10.617851013433961</v>
      </c>
      <c r="AG68" s="3">
        <f t="shared" si="7"/>
        <v>1.0353253992445746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172</v>
      </c>
      <c r="D69" t="s">
        <v>27</v>
      </c>
      <c r="G69">
        <v>0.5</v>
      </c>
      <c r="H69">
        <v>0.5</v>
      </c>
      <c r="I69">
        <v>4559</v>
      </c>
      <c r="J69">
        <v>7238</v>
      </c>
      <c r="L69">
        <v>6610</v>
      </c>
      <c r="M69">
        <v>3.9119999999999999</v>
      </c>
      <c r="N69">
        <v>6.4109999999999996</v>
      </c>
      <c r="O69">
        <v>2.4990000000000001</v>
      </c>
      <c r="Q69">
        <v>0.57499999999999996</v>
      </c>
      <c r="R69">
        <v>1</v>
      </c>
      <c r="S69">
        <v>0</v>
      </c>
      <c r="T69">
        <v>0</v>
      </c>
      <c r="V69">
        <v>0</v>
      </c>
      <c r="Y69" s="1">
        <v>45147</v>
      </c>
      <c r="Z69" s="6">
        <v>0.95417824074074076</v>
      </c>
      <c r="AB69">
        <v>1</v>
      </c>
      <c r="AD69" s="3">
        <f t="shared" si="4"/>
        <v>4.4620288794823182</v>
      </c>
      <c r="AE69" s="3">
        <f t="shared" si="5"/>
        <v>7.2660526811876407</v>
      </c>
      <c r="AF69" s="3">
        <f t="shared" si="6"/>
        <v>2.8040238017053225</v>
      </c>
      <c r="AG69" s="3">
        <f t="shared" si="7"/>
        <v>0.5866254894549765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13</v>
      </c>
      <c r="C70" t="s">
        <v>172</v>
      </c>
      <c r="D70" t="s">
        <v>27</v>
      </c>
      <c r="G70">
        <v>0.5</v>
      </c>
      <c r="H70">
        <v>0.5</v>
      </c>
      <c r="I70">
        <v>4788</v>
      </c>
      <c r="J70">
        <v>7128</v>
      </c>
      <c r="L70">
        <v>6450</v>
      </c>
      <c r="M70">
        <v>4.0880000000000001</v>
      </c>
      <c r="N70">
        <v>6.3170000000000002</v>
      </c>
      <c r="O70">
        <v>2.2290000000000001</v>
      </c>
      <c r="Q70">
        <v>0.55900000000000005</v>
      </c>
      <c r="R70">
        <v>1</v>
      </c>
      <c r="S70">
        <v>0</v>
      </c>
      <c r="T70">
        <v>0</v>
      </c>
      <c r="V70">
        <v>0</v>
      </c>
      <c r="Y70" s="1">
        <v>45147</v>
      </c>
      <c r="Z70" s="6">
        <v>0.96128472222222217</v>
      </c>
      <c r="AB70">
        <v>1</v>
      </c>
      <c r="AD70" s="3">
        <f t="shared" si="4"/>
        <v>4.6809845119333078</v>
      </c>
      <c r="AE70" s="3">
        <f t="shared" si="5"/>
        <v>7.1589904619601574</v>
      </c>
      <c r="AF70" s="3">
        <f t="shared" si="6"/>
        <v>2.4780059500268496</v>
      </c>
      <c r="AG70" s="3">
        <f t="shared" si="7"/>
        <v>0.57274996074095719</v>
      </c>
      <c r="AH70" s="3"/>
      <c r="AK70">
        <f>ABS(100*(AD70-AD71)/(AVERAGE(AD70:AD71)))</f>
        <v>2.3017655277772326</v>
      </c>
      <c r="AQ70">
        <f>ABS(100*(AE70-AE71)/(AVERAGE(AE70:AE71)))</f>
        <v>0.57264142409077723</v>
      </c>
      <c r="AW70">
        <f>ABS(100*(AF70-AF71)/(AVERAGE(AF70:AF71)))</f>
        <v>6.2369486032701884</v>
      </c>
      <c r="BC70">
        <f>ABS(100*(AG70-AG71)/(AVERAGE(AG70:AG71)))</f>
        <v>1.2189739954074665</v>
      </c>
      <c r="BG70" s="3">
        <f>AVERAGE(AD70:AD71)</f>
        <v>4.7354843855128115</v>
      </c>
      <c r="BH70" s="3">
        <f>AVERAGE(AE70:AE71)</f>
        <v>7.1385513110167285</v>
      </c>
      <c r="BI70" s="3">
        <f>AVERAGE(AF70:AF71)</f>
        <v>2.4030669255039174</v>
      </c>
      <c r="BJ70" s="3">
        <f>AVERAGE(AG70:AG71)</f>
        <v>0.57626220394669325</v>
      </c>
    </row>
    <row r="71" spans="1:62" x14ac:dyDescent="0.35">
      <c r="A71">
        <v>47</v>
      </c>
      <c r="B71">
        <v>13</v>
      </c>
      <c r="C71" t="s">
        <v>172</v>
      </c>
      <c r="D71" t="s">
        <v>27</v>
      </c>
      <c r="G71">
        <v>0.5</v>
      </c>
      <c r="H71">
        <v>0.5</v>
      </c>
      <c r="I71">
        <v>4902</v>
      </c>
      <c r="J71">
        <v>7086</v>
      </c>
      <c r="L71">
        <v>6531</v>
      </c>
      <c r="M71">
        <v>4.1760000000000002</v>
      </c>
      <c r="N71">
        <v>6.282</v>
      </c>
      <c r="O71">
        <v>2.1059999999999999</v>
      </c>
      <c r="Q71">
        <v>0.56699999999999995</v>
      </c>
      <c r="R71">
        <v>1</v>
      </c>
      <c r="S71">
        <v>0</v>
      </c>
      <c r="T71">
        <v>0</v>
      </c>
      <c r="V71">
        <v>0</v>
      </c>
      <c r="Y71" s="1">
        <v>45147</v>
      </c>
      <c r="Z71" s="6">
        <v>0.96887731481481476</v>
      </c>
      <c r="AB71">
        <v>1</v>
      </c>
      <c r="AD71" s="3">
        <f t="shared" si="4"/>
        <v>4.7899842590923152</v>
      </c>
      <c r="AE71" s="3">
        <f t="shared" si="5"/>
        <v>7.1181121600733004</v>
      </c>
      <c r="AF71" s="3">
        <f t="shared" si="6"/>
        <v>2.3281279009809852</v>
      </c>
      <c r="AG71" s="3">
        <f t="shared" si="7"/>
        <v>0.57977444715242932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173</v>
      </c>
      <c r="D72" t="s">
        <v>27</v>
      </c>
      <c r="G72">
        <v>0.5</v>
      </c>
      <c r="H72">
        <v>0.5</v>
      </c>
      <c r="I72">
        <v>4780</v>
      </c>
      <c r="J72">
        <v>7443</v>
      </c>
      <c r="L72">
        <v>3358</v>
      </c>
      <c r="M72">
        <v>4.0819999999999999</v>
      </c>
      <c r="N72">
        <v>6.5839999999999996</v>
      </c>
      <c r="O72">
        <v>2.5019999999999998</v>
      </c>
      <c r="Q72">
        <v>0.23499999999999999</v>
      </c>
      <c r="R72">
        <v>1</v>
      </c>
      <c r="S72">
        <v>0</v>
      </c>
      <c r="T72">
        <v>0</v>
      </c>
      <c r="V72">
        <v>0</v>
      </c>
      <c r="Y72" s="1">
        <v>45147</v>
      </c>
      <c r="Z72" s="6">
        <v>0.9818634259259259</v>
      </c>
      <c r="AB72">
        <v>1</v>
      </c>
      <c r="AD72" s="3">
        <f t="shared" si="4"/>
        <v>4.6733354068695174</v>
      </c>
      <c r="AE72" s="3">
        <f t="shared" si="5"/>
        <v>7.4655777261115865</v>
      </c>
      <c r="AF72" s="3">
        <f t="shared" si="6"/>
        <v>2.7922423192420691</v>
      </c>
      <c r="AG72" s="3">
        <f t="shared" si="7"/>
        <v>0.30460536834253465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14</v>
      </c>
      <c r="C73" t="s">
        <v>173</v>
      </c>
      <c r="D73" t="s">
        <v>27</v>
      </c>
      <c r="G73">
        <v>0.5</v>
      </c>
      <c r="H73">
        <v>0.5</v>
      </c>
      <c r="I73">
        <v>4872</v>
      </c>
      <c r="J73">
        <v>7462</v>
      </c>
      <c r="L73">
        <v>3315</v>
      </c>
      <c r="M73">
        <v>4.1520000000000001</v>
      </c>
      <c r="N73">
        <v>6.601</v>
      </c>
      <c r="O73">
        <v>2.448</v>
      </c>
      <c r="Q73">
        <v>0.23100000000000001</v>
      </c>
      <c r="R73">
        <v>1</v>
      </c>
      <c r="S73">
        <v>0</v>
      </c>
      <c r="T73">
        <v>0</v>
      </c>
      <c r="V73">
        <v>0</v>
      </c>
      <c r="Y73" s="1">
        <v>45147</v>
      </c>
      <c r="Z73" s="6">
        <v>0.9889930555555555</v>
      </c>
      <c r="AB73">
        <v>1</v>
      </c>
      <c r="AD73" s="3">
        <f t="shared" si="4"/>
        <v>4.7613001151031025</v>
      </c>
      <c r="AE73" s="3">
        <f t="shared" si="5"/>
        <v>7.4840702912508794</v>
      </c>
      <c r="AF73" s="3">
        <f t="shared" si="6"/>
        <v>2.7227701761477769</v>
      </c>
      <c r="AG73" s="3">
        <f t="shared" si="7"/>
        <v>0.30087632000064196</v>
      </c>
      <c r="AH73" s="3"/>
      <c r="AK73">
        <f>ABS(100*(AD73-AD74)/(AVERAGE(AD73:AD74)))</f>
        <v>3.0582786007916956</v>
      </c>
      <c r="AQ73">
        <f>ABS(100*(AE73-AE74)/(AVERAGE(AE73:AE74)))</f>
        <v>0.10398479179504966</v>
      </c>
      <c r="AW73">
        <f>ABS(100*(AF73-AF74)/(AVERAGE(AF73:AF74)))</f>
        <v>5.4033906459660388</v>
      </c>
      <c r="BC73">
        <f>ABS(100*(AG73-AG74)/(AVERAGE(AG73:AG74)))</f>
        <v>1.1304568783995002</v>
      </c>
      <c r="BG73" s="3">
        <f>AVERAGE(AD73:AD74)</f>
        <v>4.6895897551300711</v>
      </c>
      <c r="BH73" s="3">
        <f>AVERAGE(AE73:AE74)</f>
        <v>7.4879634628591507</v>
      </c>
      <c r="BI73" s="3">
        <f>AVERAGE(AF73:AF74)</f>
        <v>2.79837370772908</v>
      </c>
      <c r="BJ73" s="3">
        <f>AVERAGE(AG73:AG74)</f>
        <v>0.29918523993862089</v>
      </c>
    </row>
    <row r="74" spans="1:62" x14ac:dyDescent="0.35">
      <c r="A74">
        <v>50</v>
      </c>
      <c r="B74">
        <v>14</v>
      </c>
      <c r="C74" t="s">
        <v>173</v>
      </c>
      <c r="D74" t="s">
        <v>27</v>
      </c>
      <c r="G74">
        <v>0.5</v>
      </c>
      <c r="H74">
        <v>0.5</v>
      </c>
      <c r="I74">
        <v>4722</v>
      </c>
      <c r="J74">
        <v>7470</v>
      </c>
      <c r="L74">
        <v>3276</v>
      </c>
      <c r="M74">
        <v>4.0369999999999999</v>
      </c>
      <c r="N74">
        <v>6.6070000000000002</v>
      </c>
      <c r="O74">
        <v>2.57</v>
      </c>
      <c r="Q74">
        <v>0.22700000000000001</v>
      </c>
      <c r="R74">
        <v>1</v>
      </c>
      <c r="S74">
        <v>0</v>
      </c>
      <c r="T74">
        <v>0</v>
      </c>
      <c r="V74">
        <v>0</v>
      </c>
      <c r="Y74" s="1">
        <v>45147</v>
      </c>
      <c r="Z74" s="6">
        <v>0.99648148148148152</v>
      </c>
      <c r="AB74">
        <v>1</v>
      </c>
      <c r="AD74" s="3">
        <f t="shared" si="4"/>
        <v>4.6178793951570398</v>
      </c>
      <c r="AE74" s="3">
        <f t="shared" si="5"/>
        <v>7.4918566344674229</v>
      </c>
      <c r="AF74" s="3">
        <f t="shared" si="6"/>
        <v>2.8739772393103831</v>
      </c>
      <c r="AG74" s="3">
        <f t="shared" si="7"/>
        <v>0.29749415987659977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174</v>
      </c>
      <c r="D75" t="s">
        <v>27</v>
      </c>
      <c r="G75">
        <v>0.5</v>
      </c>
      <c r="H75">
        <v>0.5</v>
      </c>
      <c r="I75">
        <v>3364</v>
      </c>
      <c r="J75">
        <v>6109</v>
      </c>
      <c r="L75">
        <v>2454</v>
      </c>
      <c r="M75">
        <v>2.996</v>
      </c>
      <c r="N75">
        <v>5.4539999999999997</v>
      </c>
      <c r="O75">
        <v>2.4590000000000001</v>
      </c>
      <c r="Q75">
        <v>0.14099999999999999</v>
      </c>
      <c r="R75">
        <v>1</v>
      </c>
      <c r="S75">
        <v>0</v>
      </c>
      <c r="T75">
        <v>0</v>
      </c>
      <c r="V75">
        <v>0</v>
      </c>
      <c r="Y75" s="1">
        <v>45148</v>
      </c>
      <c r="Z75" s="6">
        <v>9.5138888888888894E-3</v>
      </c>
      <c r="AB75">
        <v>1</v>
      </c>
      <c r="AD75" s="3">
        <f t="shared" si="4"/>
        <v>3.3194438105786848</v>
      </c>
      <c r="AE75" s="3">
        <f t="shared" si="5"/>
        <v>6.1672049947528356</v>
      </c>
      <c r="AF75" s="3">
        <f t="shared" si="6"/>
        <v>2.8477611841741508</v>
      </c>
      <c r="AG75" s="3">
        <f t="shared" si="7"/>
        <v>0.22620863110832576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15</v>
      </c>
      <c r="C76" t="s">
        <v>174</v>
      </c>
      <c r="D76" t="s">
        <v>27</v>
      </c>
      <c r="G76">
        <v>0.5</v>
      </c>
      <c r="H76">
        <v>0.5</v>
      </c>
      <c r="I76">
        <v>3082</v>
      </c>
      <c r="J76">
        <v>6098</v>
      </c>
      <c r="L76">
        <v>2386</v>
      </c>
      <c r="M76">
        <v>2.7789999999999999</v>
      </c>
      <c r="N76">
        <v>5.4450000000000003</v>
      </c>
      <c r="O76">
        <v>2.665</v>
      </c>
      <c r="Q76">
        <v>0.13400000000000001</v>
      </c>
      <c r="R76">
        <v>1</v>
      </c>
      <c r="S76">
        <v>0</v>
      </c>
      <c r="T76">
        <v>0</v>
      </c>
      <c r="V76">
        <v>0</v>
      </c>
      <c r="Y76" s="1">
        <v>45148</v>
      </c>
      <c r="Z76" s="6">
        <v>1.6527777777777777E-2</v>
      </c>
      <c r="AB76">
        <v>1</v>
      </c>
      <c r="AD76" s="3">
        <f t="shared" si="4"/>
        <v>3.0498128570800866</v>
      </c>
      <c r="AE76" s="3">
        <f t="shared" si="5"/>
        <v>6.1564987728300871</v>
      </c>
      <c r="AF76" s="3">
        <f t="shared" si="6"/>
        <v>3.1066859157500004</v>
      </c>
      <c r="AG76" s="3">
        <f t="shared" si="7"/>
        <v>0.22031153140486756</v>
      </c>
      <c r="AH76" s="3"/>
      <c r="AK76">
        <f>ABS(100*(AD76-AD77)/(AVERAGE(AD76:AD77)))</f>
        <v>0.12532427937577009</v>
      </c>
      <c r="AQ76">
        <f>ABS(100*(AE76-AE77)/(AVERAGE(AE76:AE77)))</f>
        <v>0.81871291501004273</v>
      </c>
      <c r="AW76">
        <f>ABS(100*(AF76-AF77)/(AVERAGE(AF76:AF77)))</f>
        <v>1.4947442082124445</v>
      </c>
      <c r="BC76">
        <f>ABS(100*(AG76-AG77)/(AVERAGE(AG76:AG77)))</f>
        <v>0.78418070179203936</v>
      </c>
      <c r="BG76" s="3">
        <f>AVERAGE(AD76:AD77)</f>
        <v>3.051725133346034</v>
      </c>
      <c r="BH76" s="3">
        <f>AVERAGE(AE76:AE77)</f>
        <v>6.1818043882838563</v>
      </c>
      <c r="BI76" s="3">
        <f>AVERAGE(AF76:AF77)</f>
        <v>3.1300792549378214</v>
      </c>
      <c r="BJ76" s="3">
        <f>AVERAGE(AG76:AG77)</f>
        <v>0.22117875194949377</v>
      </c>
    </row>
    <row r="77" spans="1:62" x14ac:dyDescent="0.35">
      <c r="A77">
        <v>53</v>
      </c>
      <c r="B77">
        <v>15</v>
      </c>
      <c r="C77" t="s">
        <v>174</v>
      </c>
      <c r="D77" t="s">
        <v>27</v>
      </c>
      <c r="G77">
        <v>0.5</v>
      </c>
      <c r="H77">
        <v>0.5</v>
      </c>
      <c r="I77">
        <v>3086</v>
      </c>
      <c r="J77">
        <v>6150</v>
      </c>
      <c r="L77">
        <v>2406</v>
      </c>
      <c r="M77">
        <v>2.7829999999999999</v>
      </c>
      <c r="N77">
        <v>5.4889999999999999</v>
      </c>
      <c r="O77">
        <v>2.706</v>
      </c>
      <c r="Q77">
        <v>0.13600000000000001</v>
      </c>
      <c r="R77">
        <v>1</v>
      </c>
      <c r="S77">
        <v>0</v>
      </c>
      <c r="T77">
        <v>0</v>
      </c>
      <c r="V77">
        <v>0</v>
      </c>
      <c r="Y77" s="1">
        <v>45148</v>
      </c>
      <c r="Z77" s="6">
        <v>2.3969907407407409E-2</v>
      </c>
      <c r="AB77">
        <v>1</v>
      </c>
      <c r="AD77" s="3">
        <f t="shared" si="4"/>
        <v>3.0536374096119818</v>
      </c>
      <c r="AE77" s="3">
        <f t="shared" si="5"/>
        <v>6.2071100037376246</v>
      </c>
      <c r="AF77" s="3">
        <f t="shared" si="6"/>
        <v>3.1534725941256427</v>
      </c>
      <c r="AG77" s="3">
        <f t="shared" si="7"/>
        <v>0.22204597249411998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175</v>
      </c>
      <c r="D78" t="s">
        <v>27</v>
      </c>
      <c r="G78">
        <v>0.5</v>
      </c>
      <c r="H78">
        <v>0.5</v>
      </c>
      <c r="I78">
        <v>3953</v>
      </c>
      <c r="J78">
        <v>6444</v>
      </c>
      <c r="L78">
        <v>3524</v>
      </c>
      <c r="M78">
        <v>3.4470000000000001</v>
      </c>
      <c r="N78">
        <v>5.7380000000000004</v>
      </c>
      <c r="O78">
        <v>2.2909999999999999</v>
      </c>
      <c r="Q78">
        <v>0.253</v>
      </c>
      <c r="R78">
        <v>1</v>
      </c>
      <c r="S78">
        <v>0</v>
      </c>
      <c r="T78">
        <v>0</v>
      </c>
      <c r="V78">
        <v>0</v>
      </c>
      <c r="Y78" s="1">
        <v>45148</v>
      </c>
      <c r="Z78" s="6">
        <v>3.6851851851851851E-2</v>
      </c>
      <c r="AB78">
        <v>1</v>
      </c>
      <c r="AD78" s="3">
        <f t="shared" si="4"/>
        <v>3.8826091709002246</v>
      </c>
      <c r="AE78" s="3">
        <f t="shared" si="5"/>
        <v>6.4932581169456247</v>
      </c>
      <c r="AF78" s="3">
        <f t="shared" si="6"/>
        <v>2.6106489460454001</v>
      </c>
      <c r="AG78" s="3">
        <f t="shared" si="7"/>
        <v>0.3190012293833297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16</v>
      </c>
      <c r="C79" t="s">
        <v>175</v>
      </c>
      <c r="D79" t="s">
        <v>27</v>
      </c>
      <c r="G79">
        <v>0.5</v>
      </c>
      <c r="H79">
        <v>0.5</v>
      </c>
      <c r="I79">
        <v>4213</v>
      </c>
      <c r="J79">
        <v>6524</v>
      </c>
      <c r="L79">
        <v>3554</v>
      </c>
      <c r="M79">
        <v>3.6469999999999998</v>
      </c>
      <c r="N79">
        <v>5.8049999999999997</v>
      </c>
      <c r="O79">
        <v>2.1579999999999999</v>
      </c>
      <c r="Q79">
        <v>0.25600000000000001</v>
      </c>
      <c r="R79">
        <v>1</v>
      </c>
      <c r="S79">
        <v>0</v>
      </c>
      <c r="T79">
        <v>0</v>
      </c>
      <c r="V79">
        <v>0</v>
      </c>
      <c r="Y79" s="1">
        <v>45148</v>
      </c>
      <c r="Z79" s="6">
        <v>4.3946759259259255E-2</v>
      </c>
      <c r="AB79">
        <v>1</v>
      </c>
      <c r="AD79" s="3">
        <f t="shared" si="4"/>
        <v>4.1312050854733995</v>
      </c>
      <c r="AE79" s="3">
        <f t="shared" si="5"/>
        <v>6.5711215491110675</v>
      </c>
      <c r="AF79" s="3">
        <f t="shared" si="6"/>
        <v>2.439916463637668</v>
      </c>
      <c r="AG79" s="3">
        <f t="shared" si="7"/>
        <v>0.32160289101720829</v>
      </c>
      <c r="AH79" s="3"/>
      <c r="AK79">
        <f>ABS(100*(AD79-AD80)/(AVERAGE(AD79:AD80)))</f>
        <v>2.581547234262012</v>
      </c>
      <c r="AQ79">
        <f>ABS(100*(AE79-AE80)/(AVERAGE(AE79:AE80)))</f>
        <v>1.6426656480081083</v>
      </c>
      <c r="AW79">
        <f>ABS(100*(AF79-AF80)/(AVERAGE(AF79:AF80)))</f>
        <v>9.2226543455725327</v>
      </c>
      <c r="BC79">
        <f>ABS(100*(AG79-AG80)/(AVERAGE(AG79:AG80)))</f>
        <v>0.40530325072959389</v>
      </c>
      <c r="BG79" s="3">
        <f>AVERAGE(AD79:AD80)</f>
        <v>4.1852268899864171</v>
      </c>
      <c r="BH79" s="3">
        <f>AVERAGE(AE79:AE80)</f>
        <v>6.5175904394973259</v>
      </c>
      <c r="BI79" s="3">
        <f>AVERAGE(AF79:AF80)</f>
        <v>2.3323635495109092</v>
      </c>
      <c r="BJ79" s="3">
        <f>AVERAGE(AG79:AG80)</f>
        <v>0.32095247560873863</v>
      </c>
    </row>
    <row r="80" spans="1:62" x14ac:dyDescent="0.35">
      <c r="A80">
        <v>56</v>
      </c>
      <c r="B80">
        <v>16</v>
      </c>
      <c r="C80" t="s">
        <v>175</v>
      </c>
      <c r="D80" t="s">
        <v>27</v>
      </c>
      <c r="G80">
        <v>0.5</v>
      </c>
      <c r="H80">
        <v>0.5</v>
      </c>
      <c r="I80">
        <v>4326</v>
      </c>
      <c r="J80">
        <v>6414</v>
      </c>
      <c r="L80">
        <v>3539</v>
      </c>
      <c r="M80">
        <v>3.734</v>
      </c>
      <c r="N80">
        <v>5.7119999999999997</v>
      </c>
      <c r="O80">
        <v>1.9790000000000001</v>
      </c>
      <c r="Q80">
        <v>0.254</v>
      </c>
      <c r="R80">
        <v>1</v>
      </c>
      <c r="S80">
        <v>0</v>
      </c>
      <c r="T80">
        <v>0</v>
      </c>
      <c r="V80">
        <v>0</v>
      </c>
      <c r="Y80" s="1">
        <v>45148</v>
      </c>
      <c r="Z80" s="6">
        <v>5.1481481481481482E-2</v>
      </c>
      <c r="AB80">
        <v>1</v>
      </c>
      <c r="AD80" s="3">
        <f t="shared" si="4"/>
        <v>4.2392486944994339</v>
      </c>
      <c r="AE80" s="3">
        <f t="shared" si="5"/>
        <v>6.4640593298835842</v>
      </c>
      <c r="AF80" s="3">
        <f t="shared" si="6"/>
        <v>2.2248106353841504</v>
      </c>
      <c r="AG80" s="3">
        <f t="shared" si="7"/>
        <v>0.32030206020026897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176</v>
      </c>
      <c r="D81" t="s">
        <v>27</v>
      </c>
      <c r="G81">
        <v>0.5</v>
      </c>
      <c r="H81">
        <v>0.5</v>
      </c>
      <c r="I81">
        <v>3357</v>
      </c>
      <c r="J81">
        <v>5717</v>
      </c>
      <c r="L81">
        <v>2238</v>
      </c>
      <c r="M81">
        <v>2.99</v>
      </c>
      <c r="N81">
        <v>5.1219999999999999</v>
      </c>
      <c r="O81">
        <v>2.1320000000000001</v>
      </c>
      <c r="Q81">
        <v>0.11799999999999999</v>
      </c>
      <c r="R81">
        <v>1</v>
      </c>
      <c r="S81">
        <v>0</v>
      </c>
      <c r="T81">
        <v>0</v>
      </c>
      <c r="V81">
        <v>0</v>
      </c>
      <c r="Y81" s="1">
        <v>45148</v>
      </c>
      <c r="Z81" s="6">
        <v>6.4212962962962958E-2</v>
      </c>
      <c r="AB81">
        <v>1</v>
      </c>
      <c r="AD81" s="3">
        <f t="shared" si="4"/>
        <v>3.3127508436478688</v>
      </c>
      <c r="AE81" s="3">
        <f t="shared" si="5"/>
        <v>5.7856741771421678</v>
      </c>
      <c r="AF81" s="3">
        <f t="shared" si="6"/>
        <v>2.472923333494299</v>
      </c>
      <c r="AG81" s="3">
        <f t="shared" si="7"/>
        <v>0.20747666734439973</v>
      </c>
      <c r="AH81" s="3"/>
      <c r="BG81" s="3"/>
      <c r="BH81" s="3"/>
      <c r="BI81" s="3"/>
      <c r="BJ81" s="3"/>
    </row>
    <row r="82" spans="1:62" x14ac:dyDescent="0.35">
      <c r="A82">
        <v>58</v>
      </c>
      <c r="B82">
        <v>17</v>
      </c>
      <c r="C82" t="s">
        <v>176</v>
      </c>
      <c r="D82" t="s">
        <v>27</v>
      </c>
      <c r="G82">
        <v>0.5</v>
      </c>
      <c r="H82">
        <v>0.5</v>
      </c>
      <c r="I82">
        <v>3263</v>
      </c>
      <c r="J82">
        <v>5723</v>
      </c>
      <c r="L82">
        <v>2207</v>
      </c>
      <c r="M82">
        <v>2.9180000000000001</v>
      </c>
      <c r="N82">
        <v>5.1269999999999998</v>
      </c>
      <c r="O82">
        <v>2.2090000000000001</v>
      </c>
      <c r="Q82">
        <v>0.115</v>
      </c>
      <c r="R82">
        <v>1</v>
      </c>
      <c r="S82">
        <v>0</v>
      </c>
      <c r="T82">
        <v>0</v>
      </c>
      <c r="V82">
        <v>0</v>
      </c>
      <c r="Y82" s="1">
        <v>45148</v>
      </c>
      <c r="Z82" s="6">
        <v>7.1249999999999994E-2</v>
      </c>
      <c r="AB82">
        <v>1</v>
      </c>
      <c r="AD82" s="3">
        <f t="shared" si="4"/>
        <v>3.2228738591483359</v>
      </c>
      <c r="AE82" s="3">
        <f t="shared" si="5"/>
        <v>5.7915139345545761</v>
      </c>
      <c r="AF82" s="3">
        <f t="shared" si="6"/>
        <v>2.5686400754062402</v>
      </c>
      <c r="AG82" s="3">
        <f t="shared" si="7"/>
        <v>0.2047882836560585</v>
      </c>
      <c r="AH82" s="3"/>
      <c r="AK82">
        <f>ABS(100*(AD82-AD83)/(AVERAGE(AD82:AD83)))</f>
        <v>1.1037461977414846</v>
      </c>
      <c r="AQ82">
        <f>ABS(100*(AE82-AE83)/(AVERAGE(AE82:AE83)))</f>
        <v>0.16791391093396332</v>
      </c>
      <c r="AW82">
        <f>ABS(100*(AF82-AF83)/(AVERAGE(AF82:AF83)))</f>
        <v>1.7408970872628236</v>
      </c>
      <c r="BC82">
        <f>ABS(100*(AG82-AG83)/(AVERAGE(AG82:AG83)))</f>
        <v>2.0103231662947589</v>
      </c>
      <c r="BG82" s="3">
        <f>AVERAGE(AD82:AD83)</f>
        <v>3.2051853036883218</v>
      </c>
      <c r="BH82" s="3">
        <f>AVERAGE(AE82:AE83)</f>
        <v>5.7963803990649154</v>
      </c>
      <c r="BI82" s="3">
        <f>AVERAGE(AF82:AF83)</f>
        <v>2.5911950953765945</v>
      </c>
      <c r="BJ82" s="3">
        <f>AVERAGE(AG82:AG83)</f>
        <v>0.20275031537618693</v>
      </c>
    </row>
    <row r="83" spans="1:62" x14ac:dyDescent="0.35">
      <c r="A83">
        <v>59</v>
      </c>
      <c r="B83">
        <v>17</v>
      </c>
      <c r="C83" t="s">
        <v>176</v>
      </c>
      <c r="D83" t="s">
        <v>27</v>
      </c>
      <c r="G83">
        <v>0.5</v>
      </c>
      <c r="H83">
        <v>0.5</v>
      </c>
      <c r="I83">
        <v>3226</v>
      </c>
      <c r="J83">
        <v>5733</v>
      </c>
      <c r="L83">
        <v>2160</v>
      </c>
      <c r="M83">
        <v>2.8889999999999998</v>
      </c>
      <c r="N83">
        <v>5.1360000000000001</v>
      </c>
      <c r="O83">
        <v>2.246</v>
      </c>
      <c r="Q83">
        <v>0.11</v>
      </c>
      <c r="R83">
        <v>1</v>
      </c>
      <c r="S83">
        <v>0</v>
      </c>
      <c r="T83">
        <v>0</v>
      </c>
      <c r="V83">
        <v>0</v>
      </c>
      <c r="Y83" s="1">
        <v>45148</v>
      </c>
      <c r="Z83" s="6">
        <v>7.8726851851851853E-2</v>
      </c>
      <c r="AB83">
        <v>1</v>
      </c>
      <c r="AD83" s="3">
        <f t="shared" si="4"/>
        <v>3.1874967482283072</v>
      </c>
      <c r="AE83" s="3">
        <f t="shared" si="5"/>
        <v>5.8012468635752557</v>
      </c>
      <c r="AF83" s="3">
        <f t="shared" si="6"/>
        <v>2.6137501153469485</v>
      </c>
      <c r="AG83" s="3">
        <f t="shared" si="7"/>
        <v>0.20071234709631533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177</v>
      </c>
      <c r="D84" t="s">
        <v>27</v>
      </c>
      <c r="G84">
        <v>0.5</v>
      </c>
      <c r="H84">
        <v>0.5</v>
      </c>
      <c r="I84">
        <v>4518</v>
      </c>
      <c r="J84">
        <v>6772</v>
      </c>
      <c r="L84">
        <v>6270</v>
      </c>
      <c r="M84">
        <v>3.8809999999999998</v>
      </c>
      <c r="N84">
        <v>6.016</v>
      </c>
      <c r="O84">
        <v>2.1349999999999998</v>
      </c>
      <c r="Q84">
        <v>0.54</v>
      </c>
      <c r="R84">
        <v>1</v>
      </c>
      <c r="S84">
        <v>0</v>
      </c>
      <c r="T84">
        <v>0</v>
      </c>
      <c r="V84">
        <v>0</v>
      </c>
      <c r="Y84" s="1">
        <v>45148</v>
      </c>
      <c r="Z84" s="6">
        <v>9.1689814814814807E-2</v>
      </c>
      <c r="AB84">
        <v>1</v>
      </c>
      <c r="AD84" s="3">
        <f t="shared" si="4"/>
        <v>4.4228272160303943</v>
      </c>
      <c r="AE84" s="3">
        <f t="shared" si="5"/>
        <v>6.8124981888239384</v>
      </c>
      <c r="AF84" s="3">
        <f t="shared" si="6"/>
        <v>2.3896709727935441</v>
      </c>
      <c r="AG84" s="3">
        <f t="shared" si="7"/>
        <v>0.5571399909376854</v>
      </c>
      <c r="AH84" s="3"/>
      <c r="BG84" s="3"/>
      <c r="BH84" s="3"/>
      <c r="BI84" s="3"/>
      <c r="BJ84" s="3"/>
    </row>
    <row r="85" spans="1:62" x14ac:dyDescent="0.35">
      <c r="A85">
        <v>61</v>
      </c>
      <c r="B85">
        <v>18</v>
      </c>
      <c r="C85" t="s">
        <v>177</v>
      </c>
      <c r="D85" t="s">
        <v>27</v>
      </c>
      <c r="G85">
        <v>0.5</v>
      </c>
      <c r="H85">
        <v>0.5</v>
      </c>
      <c r="I85">
        <v>4769</v>
      </c>
      <c r="J85">
        <v>6821</v>
      </c>
      <c r="L85">
        <v>6474</v>
      </c>
      <c r="M85">
        <v>4.0739999999999998</v>
      </c>
      <c r="N85">
        <v>6.0570000000000004</v>
      </c>
      <c r="O85">
        <v>1.9830000000000001</v>
      </c>
      <c r="Q85">
        <v>0.56100000000000005</v>
      </c>
      <c r="R85">
        <v>1</v>
      </c>
      <c r="S85">
        <v>0</v>
      </c>
      <c r="T85">
        <v>0</v>
      </c>
      <c r="V85">
        <v>0</v>
      </c>
      <c r="Y85" s="1">
        <v>45148</v>
      </c>
      <c r="Z85" s="6">
        <v>9.8807870370370365E-2</v>
      </c>
      <c r="AB85">
        <v>1</v>
      </c>
      <c r="AD85" s="3">
        <f t="shared" si="4"/>
        <v>4.6628178874068054</v>
      </c>
      <c r="AE85" s="3">
        <f t="shared" si="5"/>
        <v>6.8601895410252727</v>
      </c>
      <c r="AF85" s="3">
        <f t="shared" si="6"/>
        <v>2.1973716536184673</v>
      </c>
      <c r="AG85" s="3">
        <f t="shared" si="7"/>
        <v>0.57483129004806</v>
      </c>
      <c r="AH85" s="3"/>
      <c r="AK85">
        <f>ABS(100*(AD85-AD86)/(AVERAGE(AD85:AD86)))</f>
        <v>0.51132901292943522</v>
      </c>
      <c r="AQ85">
        <f>ABS(100*(AE85-AE86)/(AVERAGE(AE85:AE86)))</f>
        <v>0.73504126801852243</v>
      </c>
      <c r="AW85">
        <f>ABS(100*(AF85-AF86)/(AVERAGE(AF85:AF86)))</f>
        <v>1.2081001042796764</v>
      </c>
      <c r="BC85">
        <f>ABS(100*(AG85-AG86)/(AVERAGE(AG85:AG86)))</f>
        <v>2.8615444473584657</v>
      </c>
      <c r="BG85" s="3">
        <f>AVERAGE(AD85:AD86)</f>
        <v>4.6747696140689774</v>
      </c>
      <c r="BH85" s="3">
        <f>AVERAGE(AE85:AE86)</f>
        <v>6.8854951564790419</v>
      </c>
      <c r="BI85" s="3">
        <f>AVERAGE(AF85:AF86)</f>
        <v>2.210725542410064</v>
      </c>
      <c r="BJ85" s="3">
        <f>AVERAGE(AG85:AG86)</f>
        <v>0.56672277795580506</v>
      </c>
    </row>
    <row r="86" spans="1:62" x14ac:dyDescent="0.35">
      <c r="A86">
        <v>62</v>
      </c>
      <c r="B86">
        <v>18</v>
      </c>
      <c r="C86" t="s">
        <v>177</v>
      </c>
      <c r="D86" t="s">
        <v>27</v>
      </c>
      <c r="G86">
        <v>0.5</v>
      </c>
      <c r="H86">
        <v>0.5</v>
      </c>
      <c r="I86">
        <v>4794</v>
      </c>
      <c r="J86">
        <v>6873</v>
      </c>
      <c r="L86">
        <v>6287</v>
      </c>
      <c r="M86">
        <v>4.093</v>
      </c>
      <c r="N86">
        <v>6.101</v>
      </c>
      <c r="O86">
        <v>2.008</v>
      </c>
      <c r="Q86">
        <v>0.54200000000000004</v>
      </c>
      <c r="R86">
        <v>1</v>
      </c>
      <c r="S86">
        <v>0</v>
      </c>
      <c r="T86">
        <v>0</v>
      </c>
      <c r="V86">
        <v>0</v>
      </c>
      <c r="Y86" s="1">
        <v>45148</v>
      </c>
      <c r="Z86" s="6">
        <v>0.10644675925925927</v>
      </c>
      <c r="AB86">
        <v>1</v>
      </c>
      <c r="AD86" s="3">
        <f t="shared" si="4"/>
        <v>4.6867213407311494</v>
      </c>
      <c r="AE86" s="3">
        <f t="shared" si="5"/>
        <v>6.9108007719328102</v>
      </c>
      <c r="AF86" s="3">
        <f t="shared" si="6"/>
        <v>2.2240794312016607</v>
      </c>
      <c r="AG86" s="3">
        <f t="shared" si="7"/>
        <v>0.55861426586355001</v>
      </c>
      <c r="AH86" s="3"/>
    </row>
    <row r="87" spans="1:62" x14ac:dyDescent="0.35">
      <c r="A87">
        <v>63</v>
      </c>
      <c r="B87">
        <v>19</v>
      </c>
      <c r="C87" t="s">
        <v>156</v>
      </c>
      <c r="D87" t="s">
        <v>27</v>
      </c>
      <c r="G87">
        <v>0.5</v>
      </c>
      <c r="H87">
        <v>0.5</v>
      </c>
      <c r="I87">
        <v>8349</v>
      </c>
      <c r="J87">
        <v>14432</v>
      </c>
      <c r="L87">
        <v>9953</v>
      </c>
      <c r="M87">
        <v>6.82</v>
      </c>
      <c r="N87">
        <v>12.505000000000001</v>
      </c>
      <c r="O87">
        <v>5.6849999999999996</v>
      </c>
      <c r="Q87">
        <v>0.92500000000000004</v>
      </c>
      <c r="R87">
        <v>1</v>
      </c>
      <c r="S87">
        <v>0</v>
      </c>
      <c r="T87">
        <v>0</v>
      </c>
      <c r="V87">
        <v>0</v>
      </c>
      <c r="Y87" s="1">
        <v>45148</v>
      </c>
      <c r="Z87" s="6">
        <v>0.12017361111111112</v>
      </c>
      <c r="AB87">
        <v>1</v>
      </c>
      <c r="AD87" s="3">
        <f t="shared" si="4"/>
        <v>8.085792403452837</v>
      </c>
      <c r="AE87" s="3">
        <f t="shared" si="5"/>
        <v>14.267921818665043</v>
      </c>
      <c r="AF87" s="3">
        <f t="shared" si="6"/>
        <v>6.1821294152122057</v>
      </c>
      <c r="AG87" s="3">
        <f t="shared" si="7"/>
        <v>0.8765373175235166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19</v>
      </c>
      <c r="C88" t="s">
        <v>156</v>
      </c>
      <c r="D88" t="s">
        <v>27</v>
      </c>
      <c r="G88">
        <v>0.5</v>
      </c>
      <c r="H88">
        <v>0.5</v>
      </c>
      <c r="I88">
        <v>9384</v>
      </c>
      <c r="J88">
        <v>14473</v>
      </c>
      <c r="L88">
        <v>9688</v>
      </c>
      <c r="M88">
        <v>7.6139999999999999</v>
      </c>
      <c r="N88">
        <v>12.54</v>
      </c>
      <c r="O88">
        <v>4.9260000000000002</v>
      </c>
      <c r="Q88">
        <v>0.89700000000000002</v>
      </c>
      <c r="R88">
        <v>1</v>
      </c>
      <c r="S88">
        <v>0</v>
      </c>
      <c r="T88">
        <v>0</v>
      </c>
      <c r="V88">
        <v>0</v>
      </c>
      <c r="Y88" s="1">
        <v>45148</v>
      </c>
      <c r="Z88" s="6">
        <v>0.12773148148148147</v>
      </c>
      <c r="AB88">
        <v>1</v>
      </c>
      <c r="AD88" s="3">
        <f t="shared" si="4"/>
        <v>9.0753953710806705</v>
      </c>
      <c r="AE88" s="3">
        <f t="shared" si="5"/>
        <v>14.307826827649833</v>
      </c>
      <c r="AF88" s="3">
        <f t="shared" si="6"/>
        <v>5.232431456569163</v>
      </c>
      <c r="AG88" s="3">
        <f t="shared" si="7"/>
        <v>0.85355597309092213</v>
      </c>
      <c r="AH88" s="3"/>
      <c r="AK88">
        <f>ABS(100*(AD88-AD89)/(AVERAGE(AD88:AD89)))</f>
        <v>2.6919663195165331</v>
      </c>
      <c r="AM88">
        <f>100*((AVERAGE(AD88:AD89)*25.24)-(AVERAGE(AD85:AD86)*25))/(1000*0.08)</f>
        <v>144.14869099128379</v>
      </c>
      <c r="AQ88">
        <f>ABS(100*(AE88-AE89)/(AVERAGE(AE88:AE89)))</f>
        <v>0.40054493869923308</v>
      </c>
      <c r="AS88">
        <f>100*((AVERAGE(AE88:AE89)*25.24)-(AVERAGE(AE85:AE86)*25))/(2000*0.08)</f>
        <v>118.5730404043297</v>
      </c>
      <c r="AW88">
        <f>ABS(100*(AF88-AF89)/(AVERAGE(AF88:AF89)))</f>
        <v>3.7026184448224106</v>
      </c>
      <c r="AY88">
        <f>100*((AVERAGE(AF88:AF89)*25.24)-(AVERAGE(AF85:AF86)*25))/(1000*0.08)</f>
        <v>92.99738981737562</v>
      </c>
      <c r="BC88">
        <f>ABS(100*(AG88-AG89)/(AVERAGE(AG88:AG89)))</f>
        <v>0.81959478579485168</v>
      </c>
      <c r="BE88">
        <f>100*((AVERAGE(AG88:AG89)*25.24)-(AVERAGE(AG85:AG86)*25))/(100*0.08)</f>
        <v>93.304154130406602</v>
      </c>
      <c r="BG88" s="3">
        <f>AVERAGE(AD88:AD89)</f>
        <v>9.1992152593007717</v>
      </c>
      <c r="BH88" s="3">
        <f>AVERAGE(AE88:AE89)</f>
        <v>14.33653896826084</v>
      </c>
      <c r="BI88" s="3">
        <f>AVERAGE(AF88:AF89)</f>
        <v>5.1373237089600678</v>
      </c>
      <c r="BJ88" s="3">
        <f>AVERAGE(AG88:AG89)</f>
        <v>0.8570682162966583</v>
      </c>
    </row>
    <row r="89" spans="1:62" x14ac:dyDescent="0.35">
      <c r="A89">
        <v>65</v>
      </c>
      <c r="B89">
        <v>19</v>
      </c>
      <c r="C89" t="s">
        <v>156</v>
      </c>
      <c r="D89" t="s">
        <v>27</v>
      </c>
      <c r="G89">
        <v>0.5</v>
      </c>
      <c r="H89">
        <v>0.5</v>
      </c>
      <c r="I89">
        <v>9643</v>
      </c>
      <c r="J89">
        <v>14532</v>
      </c>
      <c r="L89">
        <v>9769</v>
      </c>
      <c r="M89">
        <v>7.8129999999999997</v>
      </c>
      <c r="N89">
        <v>12.59</v>
      </c>
      <c r="O89">
        <v>4.7770000000000001</v>
      </c>
      <c r="Q89">
        <v>0.90600000000000003</v>
      </c>
      <c r="R89">
        <v>1</v>
      </c>
      <c r="S89">
        <v>0</v>
      </c>
      <c r="T89">
        <v>0</v>
      </c>
      <c r="V89">
        <v>0</v>
      </c>
      <c r="Y89" s="1">
        <v>45148</v>
      </c>
      <c r="Z89" s="6">
        <v>0.13585648148148147</v>
      </c>
      <c r="AB89">
        <v>1</v>
      </c>
      <c r="AD89" s="3">
        <f t="shared" si="4"/>
        <v>9.3230351475208728</v>
      </c>
      <c r="AE89" s="3">
        <f t="shared" si="5"/>
        <v>14.365251108871846</v>
      </c>
      <c r="AF89" s="3">
        <f t="shared" si="6"/>
        <v>5.0422159613509727</v>
      </c>
      <c r="AG89" s="3">
        <f t="shared" si="7"/>
        <v>0.86058045950239448</v>
      </c>
      <c r="AH89" s="3"/>
    </row>
    <row r="90" spans="1:62" x14ac:dyDescent="0.35">
      <c r="A90">
        <v>66</v>
      </c>
      <c r="B90">
        <v>20</v>
      </c>
      <c r="C90" t="s">
        <v>157</v>
      </c>
      <c r="D90" t="s">
        <v>27</v>
      </c>
      <c r="G90">
        <v>0.5</v>
      </c>
      <c r="H90">
        <v>0.5</v>
      </c>
      <c r="I90">
        <v>6138</v>
      </c>
      <c r="J90">
        <v>7313</v>
      </c>
      <c r="L90">
        <v>6284</v>
      </c>
      <c r="M90">
        <v>5.1239999999999997</v>
      </c>
      <c r="N90">
        <v>6.4740000000000002</v>
      </c>
      <c r="O90">
        <v>1.35</v>
      </c>
      <c r="Q90">
        <v>0.54100000000000004</v>
      </c>
      <c r="R90">
        <v>1</v>
      </c>
      <c r="S90">
        <v>0</v>
      </c>
      <c r="T90">
        <v>0</v>
      </c>
      <c r="V90">
        <v>0</v>
      </c>
      <c r="Y90" s="1">
        <v>45148</v>
      </c>
      <c r="Z90" s="6">
        <v>0.14906250000000001</v>
      </c>
      <c r="AB90">
        <v>1</v>
      </c>
      <c r="AD90" s="3">
        <f t="shared" ref="AD90:AD135" si="8">((I90*$F$21)+$F$22)*1000/G90</f>
        <v>5.9717709914478725</v>
      </c>
      <c r="AE90" s="3">
        <f t="shared" ref="AE90:AE135" si="9">((J90*$H$21)+$H$22)*1000/H90</f>
        <v>7.3390496488427432</v>
      </c>
      <c r="AF90" s="3">
        <f t="shared" ref="AF90:AF135" si="10">AE90-AD90</f>
        <v>1.3672786573948708</v>
      </c>
      <c r="AG90" s="3">
        <f t="shared" ref="AG90:AG135" si="11">((L90*$J$21)+$J$22)*1000/H90</f>
        <v>0.55835409970016214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20</v>
      </c>
      <c r="C91" t="s">
        <v>157</v>
      </c>
      <c r="D91" t="s">
        <v>27</v>
      </c>
      <c r="G91">
        <v>0.5</v>
      </c>
      <c r="H91">
        <v>0.5</v>
      </c>
      <c r="I91">
        <v>5480</v>
      </c>
      <c r="J91">
        <v>7325</v>
      </c>
      <c r="L91">
        <v>6446</v>
      </c>
      <c r="M91">
        <v>4.6189999999999998</v>
      </c>
      <c r="N91">
        <v>6.484</v>
      </c>
      <c r="O91">
        <v>1.865</v>
      </c>
      <c r="Q91">
        <v>0.55800000000000005</v>
      </c>
      <c r="R91">
        <v>1</v>
      </c>
      <c r="S91">
        <v>0</v>
      </c>
      <c r="T91">
        <v>0</v>
      </c>
      <c r="V91">
        <v>0</v>
      </c>
      <c r="Y91" s="1">
        <v>45148</v>
      </c>
      <c r="Z91" s="6">
        <v>0.15625</v>
      </c>
      <c r="AB91">
        <v>1</v>
      </c>
      <c r="AD91" s="3">
        <f t="shared" si="8"/>
        <v>5.3426320999511434</v>
      </c>
      <c r="AE91" s="3">
        <f t="shared" si="9"/>
        <v>7.3507291636675589</v>
      </c>
      <c r="AF91" s="3">
        <f t="shared" si="10"/>
        <v>2.0080970637164155</v>
      </c>
      <c r="AG91" s="3">
        <f t="shared" si="11"/>
        <v>0.57240307252310663</v>
      </c>
      <c r="AH91" s="3"/>
      <c r="AK91">
        <f>ABS(100*(AD91-AD92)/(AVERAGE(AD91:AD92)))</f>
        <v>2.7393682030200655</v>
      </c>
      <c r="AL91">
        <f>ABS(100*((AVERAGE(AD91:AD92)-AVERAGE(AD70:AD71))/(AVERAGE(AD70:AD71,AD91:AD92))))</f>
        <v>10.692846927983577</v>
      </c>
      <c r="AQ91">
        <f>ABS(100*(AE91-AE92)/(AVERAGE(AE91:AE92)))</f>
        <v>0.87008879257097116</v>
      </c>
      <c r="AR91">
        <f>ABS(100*((AVERAGE(AE91:AE92)-AVERAGE(AE70:AE71))/(AVERAGE(AE70:AE71,AE91:AE92))))</f>
        <v>3.3646416031432356</v>
      </c>
      <c r="AW91">
        <f>ABS(100*(AF91-AF92)/(AVERAGE(AF91:AF92)))</f>
        <v>9.8756759578277862</v>
      </c>
      <c r="AX91">
        <f>ABS(100*((AVERAGE(AF91:AF92)-AVERAGE(AF70:AF71))/(AVERAGE(AF70:AF71,AF91:AF92))))</f>
        <v>12.874083858397709</v>
      </c>
      <c r="BC91">
        <f>ABS(100*(AG91-AG92)/(AVERAGE(AG91:AG92)))</f>
        <v>1.2807938352063375</v>
      </c>
      <c r="BD91">
        <f>ABS(100*((AVERAGE(AG91:AG92)-AVERAGE(AG70:AG71))/(AVERAGE(AG70:AG71,AG91:AG92))))</f>
        <v>1.3102720272675694</v>
      </c>
      <c r="BG91" s="3">
        <f>AVERAGE(AD91:AD92)</f>
        <v>5.2704436709116251</v>
      </c>
      <c r="BH91" s="3">
        <f>AVERAGE(AE91:AE92)</f>
        <v>7.3828478294358035</v>
      </c>
      <c r="BI91" s="3">
        <f>AVERAGE(AF91:AF92)</f>
        <v>2.1124041585241788</v>
      </c>
      <c r="BJ91" s="3">
        <f>AVERAGE(AG91:AG92)</f>
        <v>0.56876074623567652</v>
      </c>
    </row>
    <row r="92" spans="1:62" x14ac:dyDescent="0.35">
      <c r="A92">
        <v>68</v>
      </c>
      <c r="B92">
        <v>20</v>
      </c>
      <c r="C92" t="s">
        <v>157</v>
      </c>
      <c r="D92" t="s">
        <v>27</v>
      </c>
      <c r="G92">
        <v>0.5</v>
      </c>
      <c r="H92">
        <v>0.5</v>
      </c>
      <c r="I92">
        <v>5329</v>
      </c>
      <c r="J92">
        <v>7391</v>
      </c>
      <c r="L92">
        <v>6362</v>
      </c>
      <c r="M92">
        <v>4.5030000000000001</v>
      </c>
      <c r="N92">
        <v>6.54</v>
      </c>
      <c r="O92">
        <v>2.0369999999999999</v>
      </c>
      <c r="Q92">
        <v>0.54900000000000004</v>
      </c>
      <c r="R92">
        <v>1</v>
      </c>
      <c r="S92">
        <v>0</v>
      </c>
      <c r="T92">
        <v>0</v>
      </c>
      <c r="V92">
        <v>0</v>
      </c>
      <c r="Y92" s="1">
        <v>45148</v>
      </c>
      <c r="Z92" s="6">
        <v>0.16410879629629629</v>
      </c>
      <c r="AB92">
        <v>1</v>
      </c>
      <c r="AD92" s="3">
        <f t="shared" si="8"/>
        <v>5.1982552418721069</v>
      </c>
      <c r="AE92" s="3">
        <f t="shared" si="9"/>
        <v>7.414966495204049</v>
      </c>
      <c r="AF92" s="3">
        <f t="shared" si="10"/>
        <v>2.2167112533319422</v>
      </c>
      <c r="AG92" s="3">
        <f t="shared" si="11"/>
        <v>0.56511841994824652</v>
      </c>
      <c r="AH92" s="3"/>
      <c r="BG92" s="3"/>
      <c r="BH92" s="3"/>
      <c r="BI92" s="3"/>
      <c r="BJ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1360</v>
      </c>
      <c r="J93">
        <v>449</v>
      </c>
      <c r="L93">
        <v>528</v>
      </c>
      <c r="M93">
        <v>1.458</v>
      </c>
      <c r="N93">
        <v>0.65900000000000003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45148</v>
      </c>
      <c r="Z93" s="6">
        <v>0.17599537037037039</v>
      </c>
      <c r="AB93">
        <v>1</v>
      </c>
      <c r="AD93" s="3">
        <f t="shared" si="8"/>
        <v>1.4033429920992866</v>
      </c>
      <c r="AE93" s="3">
        <f t="shared" si="9"/>
        <v>0.65836716904778902</v>
      </c>
      <c r="AF93" s="3">
        <f t="shared" si="10"/>
        <v>-0.74497582305149757</v>
      </c>
      <c r="AG93" s="3">
        <f t="shared" si="11"/>
        <v>5.9181954213318753E-2</v>
      </c>
      <c r="AH93" s="3"/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307</v>
      </c>
      <c r="J94">
        <v>468</v>
      </c>
      <c r="L94">
        <v>509</v>
      </c>
      <c r="M94">
        <v>0.65</v>
      </c>
      <c r="N94">
        <v>0.67500000000000004</v>
      </c>
      <c r="O94">
        <v>2.5000000000000001E-2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45148</v>
      </c>
      <c r="Z94" s="6">
        <v>0.18216435185185187</v>
      </c>
      <c r="AB94">
        <v>1</v>
      </c>
      <c r="AD94" s="3">
        <f t="shared" si="8"/>
        <v>0.3965295380779259</v>
      </c>
      <c r="AE94" s="3">
        <f t="shared" si="9"/>
        <v>0.67685973418708145</v>
      </c>
      <c r="AF94" s="3">
        <f t="shared" si="10"/>
        <v>0.28033019610915555</v>
      </c>
      <c r="AG94" s="3">
        <f t="shared" si="11"/>
        <v>5.7534235178528972E-2</v>
      </c>
      <c r="AH94" s="3"/>
      <c r="AK94">
        <f>ABS(100*(AD94-AD95)/(AVERAGE(AD94:AD95)))</f>
        <v>6.2155050590015932</v>
      </c>
      <c r="AQ94">
        <f>ABS(100*(AE94-AE95)/(AVERAGE(AE94:AE95)))</f>
        <v>5.8623787816907615</v>
      </c>
      <c r="AW94">
        <f>ABS(100*(AF94-AF95)/(AVERAGE(AF94:AF95)))</f>
        <v>20.715506774669997</v>
      </c>
      <c r="BC94">
        <f>ABS(100*(AG94-AG95)/(AVERAGE(AG94:AG95)))</f>
        <v>1.2131642270063743</v>
      </c>
      <c r="BG94" s="3">
        <f>AVERAGE(AD94:AD95)</f>
        <v>0.38457781141575398</v>
      </c>
      <c r="BH94" s="3">
        <f>AVERAGE(AE94:AE95)</f>
        <v>0.69729888513051008</v>
      </c>
      <c r="BI94" s="3">
        <f>AVERAGE(AF94:AF95)</f>
        <v>0.3127210737147561</v>
      </c>
      <c r="BJ94" s="3">
        <f>AVERAGE(AG94:AG95)</f>
        <v>5.7187346960678488E-2</v>
      </c>
    </row>
    <row r="95" spans="1:62" x14ac:dyDescent="0.35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282</v>
      </c>
      <c r="J95">
        <v>510</v>
      </c>
      <c r="L95">
        <v>501</v>
      </c>
      <c r="M95">
        <v>0.63100000000000001</v>
      </c>
      <c r="N95">
        <v>0.71099999999999997</v>
      </c>
      <c r="O95">
        <v>0.08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45148</v>
      </c>
      <c r="Z95" s="6">
        <v>0.18880787037037039</v>
      </c>
      <c r="AB95">
        <v>1</v>
      </c>
      <c r="AD95" s="3">
        <f t="shared" si="8"/>
        <v>0.37262608475358211</v>
      </c>
      <c r="AE95" s="3">
        <f t="shared" si="9"/>
        <v>0.71773803607393871</v>
      </c>
      <c r="AF95" s="3">
        <f t="shared" si="10"/>
        <v>0.3451119513203566</v>
      </c>
      <c r="AG95" s="3">
        <f t="shared" si="11"/>
        <v>5.6840458742828004E-2</v>
      </c>
      <c r="AH95" s="3"/>
      <c r="BG95" s="3"/>
      <c r="BH95" s="3"/>
      <c r="BI95" s="3"/>
      <c r="BJ95" s="3"/>
    </row>
    <row r="96" spans="1:62" x14ac:dyDescent="0.35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3761</v>
      </c>
      <c r="J96">
        <v>10682</v>
      </c>
      <c r="L96">
        <v>6395</v>
      </c>
      <c r="M96">
        <v>5.5</v>
      </c>
      <c r="N96">
        <v>15.548</v>
      </c>
      <c r="O96">
        <v>10.047000000000001</v>
      </c>
      <c r="Q96">
        <v>0.92100000000000004</v>
      </c>
      <c r="R96">
        <v>1</v>
      </c>
      <c r="S96">
        <v>0</v>
      </c>
      <c r="T96">
        <v>0</v>
      </c>
      <c r="V96">
        <v>0</v>
      </c>
      <c r="X96" t="s">
        <v>178</v>
      </c>
      <c r="Y96" s="1">
        <v>45148</v>
      </c>
      <c r="Z96" s="6">
        <v>0.20504629629629631</v>
      </c>
      <c r="AB96">
        <v>1</v>
      </c>
      <c r="AD96" s="3">
        <f t="shared" si="8"/>
        <v>6.1650510822821074</v>
      </c>
      <c r="AE96" s="3">
        <f t="shared" si="9"/>
        <v>17.696789059849888</v>
      </c>
      <c r="AF96" s="3">
        <f t="shared" si="10"/>
        <v>11.531737977567779</v>
      </c>
      <c r="AG96" s="3">
        <f t="shared" si="11"/>
        <v>0.94663374624252172</v>
      </c>
      <c r="AH96" s="3"/>
    </row>
    <row r="97" spans="1:62" x14ac:dyDescent="0.35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4642</v>
      </c>
      <c r="J97">
        <v>10771</v>
      </c>
      <c r="L97">
        <v>6332</v>
      </c>
      <c r="M97">
        <v>6.6269999999999998</v>
      </c>
      <c r="N97">
        <v>15.673</v>
      </c>
      <c r="O97">
        <v>9.0459999999999994</v>
      </c>
      <c r="Q97">
        <v>0.91</v>
      </c>
      <c r="R97">
        <v>1</v>
      </c>
      <c r="S97">
        <v>0</v>
      </c>
      <c r="T97">
        <v>0</v>
      </c>
      <c r="V97">
        <v>0</v>
      </c>
      <c r="Y97" s="1">
        <v>45148</v>
      </c>
      <c r="Z97" s="6">
        <v>0.21208333333333332</v>
      </c>
      <c r="AB97">
        <v>1</v>
      </c>
      <c r="AD97" s="3">
        <f t="shared" si="8"/>
        <v>7.568980574198565</v>
      </c>
      <c r="AE97" s="3">
        <f t="shared" si="9"/>
        <v>17.841160840323315</v>
      </c>
      <c r="AF97" s="3">
        <f t="shared" si="10"/>
        <v>10.272180266124749</v>
      </c>
      <c r="AG97" s="3">
        <f t="shared" si="11"/>
        <v>0.93752793052394645</v>
      </c>
      <c r="AH97" s="3"/>
      <c r="AI97">
        <f>100*(AVERAGE(I97:I98))/(AVERAGE(I$51:I$52))</f>
        <v>91.103914658538912</v>
      </c>
      <c r="AK97">
        <f>ABS(100*(AD97-AD98)/(AVERAGE(AD97:AD98)))</f>
        <v>5.7461628334189214</v>
      </c>
      <c r="AO97">
        <f>100*(AVERAGE(J97:J98))/(AVERAGE(J$51:J$52))</f>
        <v>93.123432229045932</v>
      </c>
      <c r="AQ97">
        <f>ABS(100*(AE97-AE98)/(AVERAGE(AE97:AE98)))</f>
        <v>9.0963398339823434E-2</v>
      </c>
      <c r="AU97">
        <f>100*(((AVERAGE(J97:J98))-(AVERAGE(I97:I98)))/((AVERAGE(J$51:J$52))-(AVERAGE($I$51:I52))))</f>
        <v>94.803137130634553</v>
      </c>
      <c r="AW97">
        <f>ABS(100*(AF97-AF98)/(AVERAGE(AF97:AF98)))</f>
        <v>4.621562494607673</v>
      </c>
      <c r="BA97">
        <f>100*(AVERAGE(L97:L98))/(AVERAGE(L$51:L$52))</f>
        <v>98.106089768265448</v>
      </c>
      <c r="BC97">
        <f>ABS(100*(AG97-AG98)/(AVERAGE(AG97:AG98)))</f>
        <v>1.2105549542995482</v>
      </c>
      <c r="BG97" s="3">
        <f>AVERAGE(AD97:AD98)</f>
        <v>7.7928762536699203</v>
      </c>
      <c r="BH97" s="3">
        <f>AVERAGE(AE97:AE98)</f>
        <v>17.833050066139414</v>
      </c>
      <c r="BI97" s="3">
        <f>AVERAGE(AF97:AF98)</f>
        <v>10.040173812469494</v>
      </c>
      <c r="BJ97" s="3">
        <f>AVERAGE(AG97:AG98)</f>
        <v>0.94323713244273577</v>
      </c>
    </row>
    <row r="98" spans="1:62" x14ac:dyDescent="0.35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4923</v>
      </c>
      <c r="J98">
        <v>10761</v>
      </c>
      <c r="L98">
        <v>6411</v>
      </c>
      <c r="M98">
        <v>6.9859999999999998</v>
      </c>
      <c r="N98">
        <v>15.657999999999999</v>
      </c>
      <c r="O98">
        <v>8.6720000000000006</v>
      </c>
      <c r="Q98">
        <v>0.92400000000000004</v>
      </c>
      <c r="R98">
        <v>1</v>
      </c>
      <c r="S98">
        <v>0</v>
      </c>
      <c r="T98">
        <v>0</v>
      </c>
      <c r="V98">
        <v>0</v>
      </c>
      <c r="Y98" s="1">
        <v>45148</v>
      </c>
      <c r="Z98" s="6">
        <v>0.21958333333333332</v>
      </c>
      <c r="AB98">
        <v>1</v>
      </c>
      <c r="AD98" s="3">
        <f t="shared" si="8"/>
        <v>8.0167719331412748</v>
      </c>
      <c r="AE98" s="3">
        <f t="shared" si="9"/>
        <v>17.824939291955513</v>
      </c>
      <c r="AF98" s="3">
        <f t="shared" si="10"/>
        <v>9.808167358814238</v>
      </c>
      <c r="AG98" s="3">
        <f t="shared" si="11"/>
        <v>0.94894633436152498</v>
      </c>
      <c r="AH98" s="3"/>
    </row>
    <row r="99" spans="1:62" x14ac:dyDescent="0.35">
      <c r="A99">
        <v>75</v>
      </c>
      <c r="B99">
        <v>3</v>
      </c>
      <c r="D99" t="s">
        <v>85</v>
      </c>
      <c r="Y99" s="1">
        <v>45148</v>
      </c>
      <c r="Z99" s="6">
        <v>0.22394675925925925</v>
      </c>
      <c r="AB99">
        <v>1</v>
      </c>
      <c r="AD99" s="3"/>
      <c r="AE99" s="3"/>
      <c r="AF99" s="3"/>
      <c r="AG99" s="3"/>
      <c r="AH99" s="3"/>
    </row>
    <row r="100" spans="1:62" x14ac:dyDescent="0.35">
      <c r="A100">
        <v>76</v>
      </c>
      <c r="B100">
        <v>21</v>
      </c>
      <c r="C100" t="s">
        <v>179</v>
      </c>
      <c r="D100" t="s">
        <v>27</v>
      </c>
      <c r="G100">
        <v>0.5</v>
      </c>
      <c r="H100">
        <v>0.5</v>
      </c>
      <c r="I100">
        <v>4156</v>
      </c>
      <c r="J100">
        <v>7044</v>
      </c>
      <c r="L100">
        <v>5195</v>
      </c>
      <c r="M100">
        <v>3.6030000000000002</v>
      </c>
      <c r="N100">
        <v>6.2460000000000004</v>
      </c>
      <c r="O100">
        <v>2.6429999999999998</v>
      </c>
      <c r="Q100">
        <v>0.42699999999999999</v>
      </c>
      <c r="R100">
        <v>1</v>
      </c>
      <c r="S100">
        <v>0</v>
      </c>
      <c r="T100">
        <v>0</v>
      </c>
      <c r="V100">
        <v>0</v>
      </c>
      <c r="Y100" s="1">
        <v>45148</v>
      </c>
      <c r="Z100" s="6">
        <v>0.23682870370370371</v>
      </c>
      <c r="AB100">
        <v>1</v>
      </c>
      <c r="AD100" s="3">
        <f t="shared" si="8"/>
        <v>4.0767052118938967</v>
      </c>
      <c r="AE100" s="3">
        <f t="shared" si="9"/>
        <v>7.0772338581864425</v>
      </c>
      <c r="AF100" s="3">
        <f t="shared" si="10"/>
        <v>3.0005286462925458</v>
      </c>
      <c r="AG100" s="3">
        <f t="shared" si="11"/>
        <v>0.46391378239036846</v>
      </c>
      <c r="AH100" s="3"/>
    </row>
    <row r="101" spans="1:62" x14ac:dyDescent="0.35">
      <c r="A101">
        <v>77</v>
      </c>
      <c r="B101">
        <v>21</v>
      </c>
      <c r="C101" t="s">
        <v>179</v>
      </c>
      <c r="D101" t="s">
        <v>27</v>
      </c>
      <c r="G101">
        <v>0.5</v>
      </c>
      <c r="H101">
        <v>0.5</v>
      </c>
      <c r="I101">
        <v>4996</v>
      </c>
      <c r="J101">
        <v>6976</v>
      </c>
      <c r="L101">
        <v>5157</v>
      </c>
      <c r="M101">
        <v>4.2480000000000002</v>
      </c>
      <c r="N101">
        <v>6.1879999999999997</v>
      </c>
      <c r="O101">
        <v>1.94</v>
      </c>
      <c r="Q101">
        <v>0.42299999999999999</v>
      </c>
      <c r="R101">
        <v>1</v>
      </c>
      <c r="S101">
        <v>0</v>
      </c>
      <c r="T101">
        <v>0</v>
      </c>
      <c r="V101">
        <v>0</v>
      </c>
      <c r="Y101" s="1">
        <v>45148</v>
      </c>
      <c r="Z101" s="6">
        <v>0.24413194444444444</v>
      </c>
      <c r="AB101">
        <v>1</v>
      </c>
      <c r="AD101" s="3">
        <f t="shared" si="8"/>
        <v>4.8798612435918471</v>
      </c>
      <c r="AE101" s="3">
        <f t="shared" si="9"/>
        <v>7.0110499408458171</v>
      </c>
      <c r="AF101" s="3">
        <f t="shared" si="10"/>
        <v>2.13118869725397</v>
      </c>
      <c r="AG101" s="3">
        <f t="shared" si="11"/>
        <v>0.46061834432078891</v>
      </c>
      <c r="AH101" s="3"/>
      <c r="AK101">
        <f>ABS(100*(AD101-AD102)/(AVERAGE(AD101:AD102)))</f>
        <v>3.99407039661271</v>
      </c>
      <c r="AQ101">
        <f>ABS(100*(AE101-AE102)/(AVERAGE(AE101:AE102)))</f>
        <v>5.5544502785392753E-2</v>
      </c>
      <c r="AW101">
        <f>ABS(100*(AF101-AF102)/(AVERAGE(AF101:AF102)))</f>
        <v>9.9896309534506909</v>
      </c>
      <c r="BC101">
        <f>ABS(100*(AG101-AG102)/(AVERAGE(AG101:AG102)))</f>
        <v>1.5367299614546703</v>
      </c>
      <c r="BG101" s="3">
        <f>AVERAGE(AD101:AD102)</f>
        <v>4.9792996094211173</v>
      </c>
      <c r="BH101" s="3">
        <f>AVERAGE(AE101:AE102)</f>
        <v>7.009103355041681</v>
      </c>
      <c r="BI101" s="3">
        <f>AVERAGE(AF101:AF102)</f>
        <v>2.0298037456205633</v>
      </c>
      <c r="BJ101" s="3">
        <f>AVERAGE(AG101:AG102)</f>
        <v>0.45710610111505279</v>
      </c>
    </row>
    <row r="102" spans="1:62" x14ac:dyDescent="0.35">
      <c r="A102">
        <v>78</v>
      </c>
      <c r="B102">
        <v>21</v>
      </c>
      <c r="C102" t="s">
        <v>179</v>
      </c>
      <c r="D102" t="s">
        <v>27</v>
      </c>
      <c r="G102">
        <v>0.5</v>
      </c>
      <c r="H102">
        <v>0.5</v>
      </c>
      <c r="I102">
        <v>5204</v>
      </c>
      <c r="J102">
        <v>6972</v>
      </c>
      <c r="L102">
        <v>5076</v>
      </c>
      <c r="M102">
        <v>4.407</v>
      </c>
      <c r="N102">
        <v>6.1849999999999996</v>
      </c>
      <c r="O102">
        <v>1.778</v>
      </c>
      <c r="Q102">
        <v>0.41499999999999998</v>
      </c>
      <c r="R102">
        <v>1</v>
      </c>
      <c r="S102">
        <v>0</v>
      </c>
      <c r="T102">
        <v>0</v>
      </c>
      <c r="V102">
        <v>0</v>
      </c>
      <c r="Y102" s="1">
        <v>45148</v>
      </c>
      <c r="Z102" s="6">
        <v>0.25195601851851851</v>
      </c>
      <c r="AB102">
        <v>1</v>
      </c>
      <c r="AD102" s="3">
        <f t="shared" si="8"/>
        <v>5.0787379752503883</v>
      </c>
      <c r="AE102" s="3">
        <f t="shared" si="9"/>
        <v>7.0071567692375449</v>
      </c>
      <c r="AF102" s="3">
        <f t="shared" si="10"/>
        <v>1.9284187939871567</v>
      </c>
      <c r="AG102" s="3">
        <f t="shared" si="11"/>
        <v>0.45359385790931661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22</v>
      </c>
      <c r="C103" t="s">
        <v>180</v>
      </c>
      <c r="D103" t="s">
        <v>27</v>
      </c>
      <c r="G103">
        <v>0.5</v>
      </c>
      <c r="H103">
        <v>0.5</v>
      </c>
      <c r="I103">
        <v>4561</v>
      </c>
      <c r="J103">
        <v>7060</v>
      </c>
      <c r="L103">
        <v>8527</v>
      </c>
      <c r="M103">
        <v>3.9140000000000001</v>
      </c>
      <c r="N103">
        <v>6.2590000000000003</v>
      </c>
      <c r="O103">
        <v>2.3450000000000002</v>
      </c>
      <c r="Q103">
        <v>0.77600000000000002</v>
      </c>
      <c r="R103">
        <v>1</v>
      </c>
      <c r="S103">
        <v>0</v>
      </c>
      <c r="T103">
        <v>0</v>
      </c>
      <c r="V103">
        <v>0</v>
      </c>
      <c r="Y103" s="1">
        <v>45148</v>
      </c>
      <c r="Z103" s="6">
        <v>0.26484953703703701</v>
      </c>
      <c r="AB103">
        <v>1</v>
      </c>
      <c r="AD103" s="3">
        <f t="shared" si="8"/>
        <v>4.463941155748266</v>
      </c>
      <c r="AE103" s="3">
        <f t="shared" si="9"/>
        <v>7.0928065446195312</v>
      </c>
      <c r="AF103" s="3">
        <f t="shared" si="10"/>
        <v>2.6288653888712652</v>
      </c>
      <c r="AG103" s="3">
        <f t="shared" si="11"/>
        <v>0.75287166785981985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22</v>
      </c>
      <c r="C104" t="s">
        <v>180</v>
      </c>
      <c r="D104" t="s">
        <v>27</v>
      </c>
      <c r="G104">
        <v>0.5</v>
      </c>
      <c r="H104">
        <v>0.5</v>
      </c>
      <c r="I104">
        <v>4538</v>
      </c>
      <c r="J104">
        <v>7097</v>
      </c>
      <c r="L104">
        <v>8270</v>
      </c>
      <c r="M104">
        <v>3.8959999999999999</v>
      </c>
      <c r="N104">
        <v>6.2910000000000004</v>
      </c>
      <c r="O104">
        <v>2.3940000000000001</v>
      </c>
      <c r="Q104">
        <v>0.749</v>
      </c>
      <c r="R104">
        <v>1</v>
      </c>
      <c r="S104">
        <v>0</v>
      </c>
      <c r="T104">
        <v>0</v>
      </c>
      <c r="V104">
        <v>0</v>
      </c>
      <c r="Y104" s="1">
        <v>45148</v>
      </c>
      <c r="Z104" s="6">
        <v>0.27188657407407407</v>
      </c>
      <c r="AB104">
        <v>1</v>
      </c>
      <c r="AD104" s="3">
        <f t="shared" si="8"/>
        <v>4.4419499786898697</v>
      </c>
      <c r="AE104" s="3">
        <f t="shared" si="9"/>
        <v>7.128818381996048</v>
      </c>
      <c r="AF104" s="3">
        <f t="shared" si="10"/>
        <v>2.6868684033061783</v>
      </c>
      <c r="AG104" s="3">
        <f t="shared" si="11"/>
        <v>0.73058409986292638</v>
      </c>
      <c r="AH104" s="3"/>
      <c r="AK104">
        <f>ABS(100*(AD104-AD105)/(AVERAGE(AD104:AD105)))</f>
        <v>3.5312377628284826</v>
      </c>
      <c r="AQ104">
        <f>ABS(100*(AE104-AE105)/(AVERAGE(AE104:AE105)))</f>
        <v>0.58535793363858202</v>
      </c>
      <c r="AW104">
        <f>ABS(100*(AF104-AF105)/(AVERAGE(AF104:AF105)))</f>
        <v>4.4834633278123155</v>
      </c>
      <c r="BC104">
        <f>ABS(100*(AG104-AG105)/(AVERAGE(AG104:AG105)))</f>
        <v>0.93337227556781899</v>
      </c>
      <c r="BG104" s="3">
        <f>AVERAGE(AD104:AD105)</f>
        <v>4.5217875127931775</v>
      </c>
      <c r="BH104" s="3">
        <f>AVERAGE(AE104:AE105)</f>
        <v>7.1497441793905105</v>
      </c>
      <c r="BI104" s="3">
        <f>AVERAGE(AF104:AF105)</f>
        <v>2.6279566665973331</v>
      </c>
      <c r="BJ104" s="3">
        <f>AVERAGE(AG104:AG105)</f>
        <v>0.73400962101419986</v>
      </c>
    </row>
    <row r="105" spans="1:62" x14ac:dyDescent="0.35">
      <c r="A105">
        <v>81</v>
      </c>
      <c r="B105">
        <v>22</v>
      </c>
      <c r="C105" t="s">
        <v>180</v>
      </c>
      <c r="D105" t="s">
        <v>27</v>
      </c>
      <c r="G105">
        <v>0.5</v>
      </c>
      <c r="H105">
        <v>0.5</v>
      </c>
      <c r="I105">
        <v>4705</v>
      </c>
      <c r="J105">
        <v>7140</v>
      </c>
      <c r="L105">
        <v>8349</v>
      </c>
      <c r="M105">
        <v>4.0250000000000004</v>
      </c>
      <c r="N105">
        <v>6.3280000000000003</v>
      </c>
      <c r="O105">
        <v>2.3029999999999999</v>
      </c>
      <c r="Q105">
        <v>0.75700000000000001</v>
      </c>
      <c r="R105">
        <v>1</v>
      </c>
      <c r="S105">
        <v>0</v>
      </c>
      <c r="T105">
        <v>0</v>
      </c>
      <c r="V105">
        <v>0</v>
      </c>
      <c r="Y105" s="1">
        <v>45148</v>
      </c>
      <c r="Z105" s="6">
        <v>0.27968750000000003</v>
      </c>
      <c r="AB105">
        <v>1</v>
      </c>
      <c r="AD105" s="3">
        <f t="shared" si="8"/>
        <v>4.6016250468964852</v>
      </c>
      <c r="AE105" s="3">
        <f t="shared" si="9"/>
        <v>7.1706699767849731</v>
      </c>
      <c r="AF105" s="3">
        <f t="shared" si="10"/>
        <v>2.5690449298884879</v>
      </c>
      <c r="AG105" s="3">
        <f t="shared" si="11"/>
        <v>0.73743514216547335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23</v>
      </c>
      <c r="C106" t="s">
        <v>181</v>
      </c>
      <c r="D106" t="s">
        <v>27</v>
      </c>
      <c r="G106">
        <v>0.5</v>
      </c>
      <c r="H106">
        <v>0.5</v>
      </c>
      <c r="I106">
        <v>4341</v>
      </c>
      <c r="J106">
        <v>6163</v>
      </c>
      <c r="L106">
        <v>2049</v>
      </c>
      <c r="M106">
        <v>3.7450000000000001</v>
      </c>
      <c r="N106">
        <v>5.4989999999999997</v>
      </c>
      <c r="O106">
        <v>1.754</v>
      </c>
      <c r="Q106">
        <v>9.8000000000000004E-2</v>
      </c>
      <c r="R106">
        <v>1</v>
      </c>
      <c r="S106">
        <v>0</v>
      </c>
      <c r="T106">
        <v>0</v>
      </c>
      <c r="V106">
        <v>0</v>
      </c>
      <c r="Y106" s="1">
        <v>45148</v>
      </c>
      <c r="Z106" s="6">
        <v>0.29260416666666667</v>
      </c>
      <c r="AB106">
        <v>1</v>
      </c>
      <c r="AD106" s="3">
        <f t="shared" si="8"/>
        <v>4.2535907664940398</v>
      </c>
      <c r="AE106" s="3">
        <f t="shared" si="9"/>
        <v>6.2197628114645083</v>
      </c>
      <c r="AF106" s="3">
        <f t="shared" si="10"/>
        <v>1.9661720449704685</v>
      </c>
      <c r="AG106" s="3">
        <f t="shared" si="11"/>
        <v>0.19108619905096449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23</v>
      </c>
      <c r="C107" t="s">
        <v>181</v>
      </c>
      <c r="D107" t="s">
        <v>27</v>
      </c>
      <c r="G107">
        <v>0.5</v>
      </c>
      <c r="H107">
        <v>0.5</v>
      </c>
      <c r="I107">
        <v>4291</v>
      </c>
      <c r="J107">
        <v>6149</v>
      </c>
      <c r="L107">
        <v>2078</v>
      </c>
      <c r="M107">
        <v>3.7069999999999999</v>
      </c>
      <c r="N107">
        <v>5.4880000000000004</v>
      </c>
      <c r="O107">
        <v>1.7809999999999999</v>
      </c>
      <c r="Q107">
        <v>0.10100000000000001</v>
      </c>
      <c r="R107">
        <v>1</v>
      </c>
      <c r="S107">
        <v>0</v>
      </c>
      <c r="T107">
        <v>0</v>
      </c>
      <c r="V107">
        <v>0</v>
      </c>
      <c r="Y107" s="1">
        <v>45148</v>
      </c>
      <c r="Z107" s="6">
        <v>0.29966435185185186</v>
      </c>
      <c r="AB107">
        <v>1</v>
      </c>
      <c r="AD107" s="3">
        <f t="shared" si="8"/>
        <v>4.2057838598453525</v>
      </c>
      <c r="AE107" s="3">
        <f t="shared" si="9"/>
        <v>6.2061367108355565</v>
      </c>
      <c r="AF107" s="3">
        <f t="shared" si="10"/>
        <v>2.000352850990204</v>
      </c>
      <c r="AG107" s="3">
        <f t="shared" si="11"/>
        <v>0.19360113863038048</v>
      </c>
      <c r="AH107" s="3"/>
      <c r="AK107">
        <f>ABS(100*(AD107-AD108)/(AVERAGE(AD107:AD108)))</f>
        <v>4.5543209009877179</v>
      </c>
      <c r="AQ107">
        <f>ABS(100*(AE107-AE108)/(AVERAGE(AE107:AE108)))</f>
        <v>0.95209365584546424</v>
      </c>
      <c r="AW107">
        <f>ABS(100*(AF107-AF108)/(AVERAGE(AF107:AF108)))</f>
        <v>7.0722068727277767</v>
      </c>
      <c r="BC107">
        <f>ABS(100*(AG107-AG108)/(AVERAGE(AG107:AG108)))</f>
        <v>1.7623673033466734</v>
      </c>
      <c r="BG107" s="3">
        <f>AVERAGE(AD107:AD108)</f>
        <v>4.3037880184751618</v>
      </c>
      <c r="BH107" s="3">
        <f>AVERAGE(AE107:AE108)</f>
        <v>6.2358221443486315</v>
      </c>
      <c r="BI107" s="3">
        <f>AVERAGE(AF107:AF108)</f>
        <v>1.9320341258734692</v>
      </c>
      <c r="BJ107" s="3">
        <f>AVERAGE(AG107:AG108)</f>
        <v>0.19191005856835935</v>
      </c>
    </row>
    <row r="108" spans="1:62" x14ac:dyDescent="0.35">
      <c r="A108">
        <v>84</v>
      </c>
      <c r="B108">
        <v>23</v>
      </c>
      <c r="C108" t="s">
        <v>181</v>
      </c>
      <c r="D108" t="s">
        <v>27</v>
      </c>
      <c r="G108">
        <v>0.5</v>
      </c>
      <c r="H108">
        <v>0.5</v>
      </c>
      <c r="I108">
        <v>4496</v>
      </c>
      <c r="J108">
        <v>6210</v>
      </c>
      <c r="L108">
        <v>2039</v>
      </c>
      <c r="M108">
        <v>3.8639999999999999</v>
      </c>
      <c r="N108">
        <v>5.54</v>
      </c>
      <c r="O108">
        <v>1.675</v>
      </c>
      <c r="Q108">
        <v>9.7000000000000003E-2</v>
      </c>
      <c r="R108">
        <v>1</v>
      </c>
      <c r="S108">
        <v>0</v>
      </c>
      <c r="T108">
        <v>0</v>
      </c>
      <c r="V108">
        <v>0</v>
      </c>
      <c r="Y108" s="1">
        <v>45148</v>
      </c>
      <c r="Z108" s="6">
        <v>0.3072685185185185</v>
      </c>
      <c r="AB108">
        <v>1</v>
      </c>
      <c r="AD108" s="3">
        <f t="shared" si="8"/>
        <v>4.4017921771049719</v>
      </c>
      <c r="AE108" s="3">
        <f t="shared" si="9"/>
        <v>6.2655075778617064</v>
      </c>
      <c r="AF108" s="3">
        <f t="shared" si="10"/>
        <v>1.8637154007567345</v>
      </c>
      <c r="AG108" s="3">
        <f t="shared" si="11"/>
        <v>0.19021897850633826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24</v>
      </c>
      <c r="C109" t="s">
        <v>182</v>
      </c>
      <c r="D109" t="s">
        <v>27</v>
      </c>
      <c r="G109">
        <v>0.5</v>
      </c>
      <c r="H109">
        <v>0.5</v>
      </c>
      <c r="I109">
        <v>4099</v>
      </c>
      <c r="J109">
        <v>6199</v>
      </c>
      <c r="L109">
        <v>2930</v>
      </c>
      <c r="M109">
        <v>3.56</v>
      </c>
      <c r="N109">
        <v>5.53</v>
      </c>
      <c r="O109">
        <v>1.9710000000000001</v>
      </c>
      <c r="Q109">
        <v>0.19</v>
      </c>
      <c r="R109">
        <v>1</v>
      </c>
      <c r="S109">
        <v>0</v>
      </c>
      <c r="T109">
        <v>0</v>
      </c>
      <c r="V109">
        <v>0</v>
      </c>
      <c r="Y109" s="1">
        <v>45148</v>
      </c>
      <c r="Z109" s="6">
        <v>0.32004629629629627</v>
      </c>
      <c r="AB109">
        <v>1</v>
      </c>
      <c r="AD109" s="3">
        <f t="shared" si="8"/>
        <v>4.0222053383143921</v>
      </c>
      <c r="AE109" s="3">
        <f t="shared" si="9"/>
        <v>6.2548013559389579</v>
      </c>
      <c r="AF109" s="3">
        <f t="shared" si="10"/>
        <v>2.2325960176245658</v>
      </c>
      <c r="AG109" s="3">
        <f t="shared" si="11"/>
        <v>0.26748832903253311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24</v>
      </c>
      <c r="C110" t="s">
        <v>182</v>
      </c>
      <c r="D110" t="s">
        <v>27</v>
      </c>
      <c r="G110">
        <v>0.5</v>
      </c>
      <c r="H110">
        <v>0.5</v>
      </c>
      <c r="I110">
        <v>4008</v>
      </c>
      <c r="J110">
        <v>6183</v>
      </c>
      <c r="L110">
        <v>2883</v>
      </c>
      <c r="M110">
        <v>3.49</v>
      </c>
      <c r="N110">
        <v>5.5170000000000003</v>
      </c>
      <c r="O110">
        <v>2.0270000000000001</v>
      </c>
      <c r="Q110">
        <v>0.185</v>
      </c>
      <c r="R110">
        <v>1</v>
      </c>
      <c r="S110">
        <v>0</v>
      </c>
      <c r="T110">
        <v>0</v>
      </c>
      <c r="V110">
        <v>0</v>
      </c>
      <c r="Y110" s="1">
        <v>45148</v>
      </c>
      <c r="Z110" s="6">
        <v>0.3271296296296296</v>
      </c>
      <c r="AB110">
        <v>1</v>
      </c>
      <c r="AD110" s="3">
        <f t="shared" si="8"/>
        <v>3.9351967682137809</v>
      </c>
      <c r="AE110" s="3">
        <f t="shared" si="9"/>
        <v>6.2392286695058692</v>
      </c>
      <c r="AF110" s="3">
        <f t="shared" si="10"/>
        <v>2.3040319012920882</v>
      </c>
      <c r="AG110" s="3">
        <f t="shared" si="11"/>
        <v>0.26341239247278991</v>
      </c>
      <c r="AH110" s="3"/>
      <c r="AK110">
        <f>ABS(100*(AD110-AD111)/(AVERAGE(AD110:AD111)))</f>
        <v>3.3681937979979826</v>
      </c>
      <c r="AQ110">
        <f>ABS(100*(AE110-AE111)/(AVERAGE(AE110:AE111)))</f>
        <v>0.73050188766024415</v>
      </c>
      <c r="AW110">
        <f>ABS(100*(AF110-AF111)/(AVERAGE(AF110:AF111)))</f>
        <v>3.9420600356840221</v>
      </c>
      <c r="BC110">
        <f>ABS(100*(AG110-AG111)/(AVERAGE(AG110:AG111)))</f>
        <v>0.68899162106409917</v>
      </c>
      <c r="BG110" s="3">
        <f>AVERAGE(AD110:AD111)</f>
        <v>4.0026045065884306</v>
      </c>
      <c r="BH110" s="3">
        <f>AVERAGE(AE110:AE111)</f>
        <v>6.2621010527044678</v>
      </c>
      <c r="BI110" s="3">
        <f>AVERAGE(AF110:AF111)</f>
        <v>2.2594965461160377</v>
      </c>
      <c r="BJ110" s="3">
        <f>AVERAGE(AG110:AG111)</f>
        <v>0.26432297404464744</v>
      </c>
    </row>
    <row r="111" spans="1:62" x14ac:dyDescent="0.35">
      <c r="A111">
        <v>87</v>
      </c>
      <c r="B111">
        <v>24</v>
      </c>
      <c r="C111" t="s">
        <v>182</v>
      </c>
      <c r="D111" t="s">
        <v>27</v>
      </c>
      <c r="G111">
        <v>0.5</v>
      </c>
      <c r="H111">
        <v>0.5</v>
      </c>
      <c r="I111">
        <v>4149</v>
      </c>
      <c r="J111">
        <v>6230</v>
      </c>
      <c r="L111">
        <v>2904</v>
      </c>
      <c r="M111">
        <v>3.5979999999999999</v>
      </c>
      <c r="N111">
        <v>5.5570000000000004</v>
      </c>
      <c r="O111">
        <v>1.9590000000000001</v>
      </c>
      <c r="Q111">
        <v>0.188</v>
      </c>
      <c r="R111">
        <v>1</v>
      </c>
      <c r="S111">
        <v>0</v>
      </c>
      <c r="T111">
        <v>0</v>
      </c>
      <c r="V111">
        <v>0</v>
      </c>
      <c r="Y111" s="1">
        <v>45148</v>
      </c>
      <c r="Z111" s="6">
        <v>0.33462962962962961</v>
      </c>
      <c r="AB111">
        <v>1</v>
      </c>
      <c r="AD111" s="3">
        <f t="shared" si="8"/>
        <v>4.0700122449630802</v>
      </c>
      <c r="AE111" s="3">
        <f t="shared" si="9"/>
        <v>6.2849734359030673</v>
      </c>
      <c r="AF111" s="3">
        <f t="shared" si="10"/>
        <v>2.2149611909399871</v>
      </c>
      <c r="AG111" s="3">
        <f t="shared" si="11"/>
        <v>0.26523355561650497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25</v>
      </c>
      <c r="C112" t="s">
        <v>183</v>
      </c>
      <c r="D112" t="s">
        <v>27</v>
      </c>
      <c r="G112">
        <v>0.5</v>
      </c>
      <c r="H112">
        <v>0.5</v>
      </c>
      <c r="I112">
        <v>2905</v>
      </c>
      <c r="J112">
        <v>5589</v>
      </c>
      <c r="L112">
        <v>2139</v>
      </c>
      <c r="M112">
        <v>2.6440000000000001</v>
      </c>
      <c r="N112">
        <v>5.0129999999999999</v>
      </c>
      <c r="O112">
        <v>2.37</v>
      </c>
      <c r="Q112">
        <v>0.108</v>
      </c>
      <c r="R112">
        <v>1</v>
      </c>
      <c r="S112">
        <v>0</v>
      </c>
      <c r="T112">
        <v>0</v>
      </c>
      <c r="V112">
        <v>0</v>
      </c>
      <c r="Y112" s="1">
        <v>45148</v>
      </c>
      <c r="Z112" s="6">
        <v>0.34728009259259257</v>
      </c>
      <c r="AB112">
        <v>1</v>
      </c>
      <c r="AD112" s="3">
        <f t="shared" si="8"/>
        <v>2.880576407543733</v>
      </c>
      <c r="AE112" s="3">
        <f t="shared" si="9"/>
        <v>5.6610926856774597</v>
      </c>
      <c r="AF112" s="3">
        <f t="shared" si="10"/>
        <v>2.7805162781337267</v>
      </c>
      <c r="AG112" s="3">
        <f t="shared" si="11"/>
        <v>0.1988911839526003</v>
      </c>
    </row>
    <row r="113" spans="1:62" x14ac:dyDescent="0.35">
      <c r="A113">
        <v>89</v>
      </c>
      <c r="B113">
        <v>25</v>
      </c>
      <c r="C113" t="s">
        <v>183</v>
      </c>
      <c r="D113" t="s">
        <v>27</v>
      </c>
      <c r="G113">
        <v>0.5</v>
      </c>
      <c r="H113">
        <v>0.5</v>
      </c>
      <c r="I113">
        <v>2645</v>
      </c>
      <c r="J113">
        <v>5605</v>
      </c>
      <c r="L113">
        <v>2199</v>
      </c>
      <c r="M113">
        <v>2.444</v>
      </c>
      <c r="N113">
        <v>5.0270000000000001</v>
      </c>
      <c r="O113">
        <v>2.5830000000000002</v>
      </c>
      <c r="Q113">
        <v>0.114</v>
      </c>
      <c r="R113">
        <v>1</v>
      </c>
      <c r="S113">
        <v>0</v>
      </c>
      <c r="T113">
        <v>0</v>
      </c>
      <c r="V113">
        <v>0</v>
      </c>
      <c r="Y113" s="1">
        <v>45148</v>
      </c>
      <c r="Z113" s="6">
        <v>0.35417824074074072</v>
      </c>
      <c r="AB113">
        <v>1</v>
      </c>
      <c r="AD113" s="3">
        <f t="shared" si="8"/>
        <v>2.6319804929705577</v>
      </c>
      <c r="AE113" s="3">
        <f t="shared" si="9"/>
        <v>5.6766653721105484</v>
      </c>
      <c r="AF113" s="3">
        <f t="shared" si="10"/>
        <v>3.0446848791399908</v>
      </c>
      <c r="AG113" s="3">
        <f t="shared" si="11"/>
        <v>0.20409450722035755</v>
      </c>
      <c r="AH113" s="3"/>
      <c r="AK113">
        <f>ABS(100*(AD113-AD114)/(AVERAGE(AD113:AD114)))</f>
        <v>4.3706605428145826</v>
      </c>
      <c r="AQ113">
        <f>ABS(100*(AE113-AE114)/(AVERAGE(AE113:AE114)))</f>
        <v>0.65365854915241617</v>
      </c>
      <c r="AW113">
        <f>ABS(100*(AF113-AF114)/(AVERAGE(AF113:AF114)))</f>
        <v>5.2096330469881842</v>
      </c>
      <c r="BC113">
        <f>ABS(100*(AG113-AG114)/(AVERAGE(AG113:AG114)))</f>
        <v>2.7569183321988699</v>
      </c>
      <c r="BG113" s="3">
        <f>AVERAGE(AD113:AD114)</f>
        <v>2.6907829881484435</v>
      </c>
      <c r="BH113" s="3">
        <f>AVERAGE(AE113:AE114)</f>
        <v>5.6581728069712565</v>
      </c>
      <c r="BI113" s="3">
        <f>AVERAGE(AF113:AF114)</f>
        <v>2.9673898188228129</v>
      </c>
      <c r="BJ113" s="3">
        <f>AVERAGE(AG113:AG114)</f>
        <v>0.20131940147755367</v>
      </c>
    </row>
    <row r="114" spans="1:62" x14ac:dyDescent="0.35">
      <c r="A114">
        <v>90</v>
      </c>
      <c r="B114">
        <v>25</v>
      </c>
      <c r="C114" t="s">
        <v>183</v>
      </c>
      <c r="D114" t="s">
        <v>27</v>
      </c>
      <c r="G114">
        <v>0.5</v>
      </c>
      <c r="H114">
        <v>0.5</v>
      </c>
      <c r="I114">
        <v>2768</v>
      </c>
      <c r="J114">
        <v>5567</v>
      </c>
      <c r="L114">
        <v>2135</v>
      </c>
      <c r="M114">
        <v>2.5390000000000001</v>
      </c>
      <c r="N114">
        <v>4.9950000000000001</v>
      </c>
      <c r="O114">
        <v>2.456</v>
      </c>
      <c r="Q114">
        <v>0.107</v>
      </c>
      <c r="R114">
        <v>1</v>
      </c>
      <c r="S114">
        <v>0</v>
      </c>
      <c r="T114">
        <v>0</v>
      </c>
      <c r="V114">
        <v>0</v>
      </c>
      <c r="Y114" s="1">
        <v>45148</v>
      </c>
      <c r="Z114" s="6">
        <v>0.36158564814814814</v>
      </c>
      <c r="AB114">
        <v>1</v>
      </c>
      <c r="AD114" s="3">
        <f t="shared" si="8"/>
        <v>2.7495854833263289</v>
      </c>
      <c r="AE114" s="3">
        <f t="shared" si="9"/>
        <v>5.6396802418319636</v>
      </c>
      <c r="AF114" s="3">
        <f t="shared" si="10"/>
        <v>2.8900947585056347</v>
      </c>
      <c r="AG114" s="3">
        <f t="shared" si="11"/>
        <v>0.19854429573474983</v>
      </c>
    </row>
    <row r="115" spans="1:62" x14ac:dyDescent="0.35">
      <c r="A115">
        <v>91</v>
      </c>
      <c r="B115">
        <v>26</v>
      </c>
      <c r="C115" t="s">
        <v>184</v>
      </c>
      <c r="D115" t="s">
        <v>27</v>
      </c>
      <c r="G115">
        <v>0.5</v>
      </c>
      <c r="H115">
        <v>0.5</v>
      </c>
      <c r="I115">
        <v>3088</v>
      </c>
      <c r="J115">
        <v>5791</v>
      </c>
      <c r="L115">
        <v>2231</v>
      </c>
      <c r="M115">
        <v>2.7839999999999998</v>
      </c>
      <c r="N115">
        <v>5.1849999999999996</v>
      </c>
      <c r="O115">
        <v>2.4009999999999998</v>
      </c>
      <c r="Q115">
        <v>0.11700000000000001</v>
      </c>
      <c r="R115">
        <v>1</v>
      </c>
      <c r="S115">
        <v>0</v>
      </c>
      <c r="T115">
        <v>0</v>
      </c>
      <c r="V115">
        <v>0</v>
      </c>
      <c r="Y115" s="1">
        <v>45148</v>
      </c>
      <c r="Z115" s="6">
        <v>0.37409722222222225</v>
      </c>
      <c r="AB115">
        <v>1</v>
      </c>
      <c r="AD115" s="3">
        <f t="shared" si="8"/>
        <v>3.0555496858779292</v>
      </c>
      <c r="AE115" s="3">
        <f t="shared" si="9"/>
        <v>5.8576978518952023</v>
      </c>
      <c r="AF115" s="3">
        <f t="shared" si="10"/>
        <v>2.8021481660172731</v>
      </c>
      <c r="AG115" s="3">
        <f t="shared" si="11"/>
        <v>0.20686961296316142</v>
      </c>
    </row>
    <row r="116" spans="1:62" x14ac:dyDescent="0.35">
      <c r="A116">
        <v>92</v>
      </c>
      <c r="B116">
        <v>26</v>
      </c>
      <c r="C116" t="s">
        <v>184</v>
      </c>
      <c r="D116" t="s">
        <v>27</v>
      </c>
      <c r="G116">
        <v>0.5</v>
      </c>
      <c r="H116">
        <v>0.5</v>
      </c>
      <c r="I116">
        <v>3179</v>
      </c>
      <c r="J116">
        <v>5710</v>
      </c>
      <c r="L116">
        <v>2287</v>
      </c>
      <c r="M116">
        <v>2.8540000000000001</v>
      </c>
      <c r="N116">
        <v>5.1159999999999997</v>
      </c>
      <c r="O116">
        <v>2.262</v>
      </c>
      <c r="Q116">
        <v>0.123</v>
      </c>
      <c r="R116">
        <v>1</v>
      </c>
      <c r="S116">
        <v>0</v>
      </c>
      <c r="T116">
        <v>0</v>
      </c>
      <c r="V116">
        <v>0</v>
      </c>
      <c r="Y116" s="1">
        <v>45148</v>
      </c>
      <c r="Z116" s="6">
        <v>0.38111111111111112</v>
      </c>
      <c r="AB116">
        <v>1</v>
      </c>
      <c r="AD116" s="3">
        <f t="shared" si="8"/>
        <v>3.1425582559785408</v>
      </c>
      <c r="AE116" s="3">
        <f t="shared" si="9"/>
        <v>5.7788611268276915</v>
      </c>
      <c r="AF116" s="3">
        <f t="shared" si="10"/>
        <v>2.6363028708491507</v>
      </c>
      <c r="AG116" s="3">
        <f t="shared" si="11"/>
        <v>0.21172604801306816</v>
      </c>
      <c r="AH116" s="3"/>
      <c r="AK116">
        <f>ABS(100*(AD116-AD117)/(AVERAGE(AD116:AD117)))</f>
        <v>0.27345483424706829</v>
      </c>
      <c r="AQ116">
        <f>ABS(100*(AE116-AE117)/(AVERAGE(AE116:AE117)))</f>
        <v>10.015306581750274</v>
      </c>
      <c r="AW116">
        <f>ABS(100*(AF116-AF117)/(AVERAGE(AF116:AF117)))</f>
        <v>20.454530475713565</v>
      </c>
      <c r="BC116">
        <f>ABS(100*(AG116-AG117)/(AVERAGE(AG116:AG117)))</f>
        <v>0</v>
      </c>
      <c r="BG116" s="3">
        <f>AVERAGE(AD116:AD117)</f>
        <v>3.1468608775769225</v>
      </c>
      <c r="BH116" s="3">
        <f>AVERAGE(AE116:AE117)</f>
        <v>6.0835018051749845</v>
      </c>
      <c r="BI116" s="3">
        <f>AVERAGE(AF116:AF117)</f>
        <v>2.9366409275980621</v>
      </c>
      <c r="BJ116" s="3">
        <f>AVERAGE(AG116:AG117)</f>
        <v>0.21172604801306816</v>
      </c>
    </row>
    <row r="117" spans="1:62" x14ac:dyDescent="0.35">
      <c r="A117">
        <v>93</v>
      </c>
      <c r="B117">
        <v>26</v>
      </c>
      <c r="C117" t="s">
        <v>184</v>
      </c>
      <c r="D117" t="s">
        <v>27</v>
      </c>
      <c r="G117">
        <v>0.5</v>
      </c>
      <c r="H117">
        <v>0.5</v>
      </c>
      <c r="I117">
        <v>3188</v>
      </c>
      <c r="J117">
        <v>6336</v>
      </c>
      <c r="L117">
        <v>2287</v>
      </c>
      <c r="M117">
        <v>2.8610000000000002</v>
      </c>
      <c r="N117">
        <v>5.6470000000000002</v>
      </c>
      <c r="O117">
        <v>2.786</v>
      </c>
      <c r="Q117">
        <v>0.123</v>
      </c>
      <c r="R117">
        <v>1</v>
      </c>
      <c r="S117">
        <v>0</v>
      </c>
      <c r="T117">
        <v>0</v>
      </c>
      <c r="V117">
        <v>0</v>
      </c>
      <c r="Y117" s="1">
        <v>45148</v>
      </c>
      <c r="Z117" s="6">
        <v>0.38960648148148147</v>
      </c>
      <c r="AB117">
        <v>1</v>
      </c>
      <c r="AD117" s="3">
        <f t="shared" si="8"/>
        <v>3.1511634991753046</v>
      </c>
      <c r="AE117" s="3">
        <f t="shared" si="9"/>
        <v>6.3881424835222784</v>
      </c>
      <c r="AF117" s="3">
        <f t="shared" si="10"/>
        <v>3.2369789843469738</v>
      </c>
      <c r="AG117" s="3">
        <f t="shared" si="11"/>
        <v>0.21172604801306816</v>
      </c>
    </row>
    <row r="118" spans="1:62" x14ac:dyDescent="0.35">
      <c r="A118">
        <v>94</v>
      </c>
      <c r="B118">
        <v>27</v>
      </c>
      <c r="C118" t="s">
        <v>185</v>
      </c>
      <c r="D118" t="s">
        <v>27</v>
      </c>
      <c r="G118">
        <v>0.5</v>
      </c>
      <c r="H118">
        <v>0.5</v>
      </c>
      <c r="I118">
        <v>3616</v>
      </c>
      <c r="J118">
        <v>9705</v>
      </c>
      <c r="L118">
        <v>5037</v>
      </c>
      <c r="M118">
        <v>3.1890000000000001</v>
      </c>
      <c r="N118">
        <v>8.5009999999999994</v>
      </c>
      <c r="O118">
        <v>5.3120000000000003</v>
      </c>
      <c r="Q118">
        <v>0.41099999999999998</v>
      </c>
      <c r="R118">
        <v>1</v>
      </c>
      <c r="S118">
        <v>0</v>
      </c>
      <c r="T118">
        <v>0</v>
      </c>
      <c r="V118">
        <v>0</v>
      </c>
      <c r="Y118" s="1">
        <v>45148</v>
      </c>
      <c r="Z118" s="6">
        <v>0.40270833333333328</v>
      </c>
      <c r="AB118">
        <v>1</v>
      </c>
      <c r="AD118" s="3">
        <f t="shared" si="8"/>
        <v>3.5603906200880702</v>
      </c>
      <c r="AE118" s="3">
        <f t="shared" si="9"/>
        <v>9.667166270589469</v>
      </c>
      <c r="AF118" s="3">
        <f t="shared" si="10"/>
        <v>6.1067756505013993</v>
      </c>
      <c r="AG118" s="3">
        <f t="shared" si="11"/>
        <v>0.45021169778527442</v>
      </c>
    </row>
    <row r="119" spans="1:62" x14ac:dyDescent="0.35">
      <c r="A119">
        <v>95</v>
      </c>
      <c r="B119">
        <v>27</v>
      </c>
      <c r="C119" t="s">
        <v>185</v>
      </c>
      <c r="D119" t="s">
        <v>27</v>
      </c>
      <c r="G119">
        <v>0.5</v>
      </c>
      <c r="H119">
        <v>0.5</v>
      </c>
      <c r="I119">
        <v>3761</v>
      </c>
      <c r="J119">
        <v>9848</v>
      </c>
      <c r="L119">
        <v>5192</v>
      </c>
      <c r="M119">
        <v>3.3010000000000002</v>
      </c>
      <c r="N119">
        <v>8.6219999999999999</v>
      </c>
      <c r="O119">
        <v>5.3209999999999997</v>
      </c>
      <c r="Q119">
        <v>0.42699999999999999</v>
      </c>
      <c r="R119">
        <v>1</v>
      </c>
      <c r="S119">
        <v>0</v>
      </c>
      <c r="T119">
        <v>0</v>
      </c>
      <c r="V119">
        <v>0</v>
      </c>
      <c r="Y119" s="1">
        <v>45148</v>
      </c>
      <c r="Z119" s="6">
        <v>0.40993055555555552</v>
      </c>
      <c r="AB119">
        <v>1</v>
      </c>
      <c r="AD119" s="3">
        <f t="shared" si="8"/>
        <v>3.6990306493692642</v>
      </c>
      <c r="AE119" s="3">
        <f t="shared" si="9"/>
        <v>9.8063471555851969</v>
      </c>
      <c r="AF119" s="3">
        <f t="shared" si="10"/>
        <v>6.1073165062159323</v>
      </c>
      <c r="AG119" s="3">
        <f t="shared" si="11"/>
        <v>0.46365361622698059</v>
      </c>
      <c r="AH119" s="3"/>
      <c r="AK119">
        <f>ABS(100*(AD119-AD120)/(AVERAGE(AD119:AD120)))</f>
        <v>1.1819966710331677</v>
      </c>
      <c r="AQ119">
        <f>ABS(100*(AE119-AE120)/(AVERAGE(AE119:AE120)))</f>
        <v>1.2282886593052005</v>
      </c>
      <c r="AW119">
        <f>ABS(100*(AF119-AF120)/(AVERAGE(AF119:AF120)))</f>
        <v>2.716758035702457</v>
      </c>
      <c r="BC119">
        <f>ABS(100*(AG119-AG120)/(AVERAGE(AG119:AG120)))</f>
        <v>2.2317069487364667</v>
      </c>
      <c r="BG119" s="3">
        <f>AVERAGE(AD119:AD120)</f>
        <v>3.7210218264276604</v>
      </c>
      <c r="BH119" s="3">
        <f>AVERAGE(AE119:AE120)</f>
        <v>9.7464896421080134</v>
      </c>
      <c r="BI119" s="3">
        <f>AVERAGE(AF119:AF120)</f>
        <v>6.0254678156803516</v>
      </c>
      <c r="BJ119" s="3">
        <f>AVERAGE(AG119:AG120)</f>
        <v>0.45853701501368599</v>
      </c>
    </row>
    <row r="120" spans="1:62" x14ac:dyDescent="0.35">
      <c r="A120">
        <v>96</v>
      </c>
      <c r="B120">
        <v>27</v>
      </c>
      <c r="C120" t="s">
        <v>185</v>
      </c>
      <c r="D120" t="s">
        <v>27</v>
      </c>
      <c r="G120">
        <v>0.5</v>
      </c>
      <c r="H120">
        <v>0.5</v>
      </c>
      <c r="I120">
        <v>3807</v>
      </c>
      <c r="J120">
        <v>9725</v>
      </c>
      <c r="L120">
        <v>5074</v>
      </c>
      <c r="M120">
        <v>3.3359999999999999</v>
      </c>
      <c r="N120">
        <v>8.5169999999999995</v>
      </c>
      <c r="O120">
        <v>5.181</v>
      </c>
      <c r="Q120">
        <v>0.41499999999999998</v>
      </c>
      <c r="R120">
        <v>1</v>
      </c>
      <c r="S120">
        <v>0</v>
      </c>
      <c r="T120">
        <v>0</v>
      </c>
      <c r="V120">
        <v>0</v>
      </c>
      <c r="Y120" s="1">
        <v>45148</v>
      </c>
      <c r="Z120" s="6">
        <v>0.41775462962962967</v>
      </c>
      <c r="AB120">
        <v>1</v>
      </c>
      <c r="AD120" s="3">
        <f t="shared" si="8"/>
        <v>3.7430130034860567</v>
      </c>
      <c r="AE120" s="3">
        <f t="shared" si="9"/>
        <v>9.6866321286308281</v>
      </c>
      <c r="AF120" s="3">
        <f t="shared" si="10"/>
        <v>5.943619125144771</v>
      </c>
      <c r="AG120" s="3">
        <f t="shared" si="11"/>
        <v>0.45342041380039139</v>
      </c>
    </row>
    <row r="121" spans="1:62" x14ac:dyDescent="0.35">
      <c r="A121">
        <v>97</v>
      </c>
      <c r="B121">
        <v>28</v>
      </c>
      <c r="C121" t="s">
        <v>186</v>
      </c>
      <c r="D121" t="s">
        <v>27</v>
      </c>
      <c r="G121">
        <v>0.5</v>
      </c>
      <c r="H121">
        <v>0.5</v>
      </c>
      <c r="I121">
        <v>4695</v>
      </c>
      <c r="J121">
        <v>6592</v>
      </c>
      <c r="L121">
        <v>2096</v>
      </c>
      <c r="M121">
        <v>4.0170000000000003</v>
      </c>
      <c r="N121">
        <v>5.8630000000000004</v>
      </c>
      <c r="O121">
        <v>1.8460000000000001</v>
      </c>
      <c r="Q121">
        <v>0.10299999999999999</v>
      </c>
      <c r="R121">
        <v>1</v>
      </c>
      <c r="S121">
        <v>0</v>
      </c>
      <c r="T121">
        <v>0</v>
      </c>
      <c r="V121">
        <v>0</v>
      </c>
      <c r="Y121" s="1">
        <v>45148</v>
      </c>
      <c r="Z121" s="6">
        <v>0.43082175925925931</v>
      </c>
      <c r="AB121">
        <v>1</v>
      </c>
      <c r="AD121" s="3">
        <f t="shared" si="8"/>
        <v>4.5920636655667488</v>
      </c>
      <c r="AE121" s="3">
        <f t="shared" si="9"/>
        <v>6.6373054664516937</v>
      </c>
      <c r="AF121" s="3">
        <f t="shared" si="10"/>
        <v>2.0452418008849449</v>
      </c>
      <c r="AG121" s="3">
        <f t="shared" si="11"/>
        <v>0.19516213561070764</v>
      </c>
    </row>
    <row r="122" spans="1:62" x14ac:dyDescent="0.35">
      <c r="A122">
        <v>98</v>
      </c>
      <c r="B122">
        <v>28</v>
      </c>
      <c r="C122" t="s">
        <v>186</v>
      </c>
      <c r="D122" t="s">
        <v>27</v>
      </c>
      <c r="G122">
        <v>0.5</v>
      </c>
      <c r="H122">
        <v>0.5</v>
      </c>
      <c r="I122">
        <v>4998</v>
      </c>
      <c r="J122">
        <v>6650</v>
      </c>
      <c r="L122">
        <v>2079</v>
      </c>
      <c r="M122">
        <v>4.2489999999999997</v>
      </c>
      <c r="N122">
        <v>5.9119999999999999</v>
      </c>
      <c r="O122">
        <v>1.663</v>
      </c>
      <c r="Q122">
        <v>0.10100000000000001</v>
      </c>
      <c r="R122">
        <v>1</v>
      </c>
      <c r="S122">
        <v>0</v>
      </c>
      <c r="T122">
        <v>0</v>
      </c>
      <c r="V122">
        <v>0</v>
      </c>
      <c r="Y122" s="1">
        <v>45148</v>
      </c>
      <c r="Z122" s="6">
        <v>0.4381944444444445</v>
      </c>
      <c r="AB122">
        <v>1</v>
      </c>
      <c r="AD122" s="3">
        <f t="shared" si="8"/>
        <v>4.8817735198577958</v>
      </c>
      <c r="AE122" s="3">
        <f t="shared" si="9"/>
        <v>6.6937564547716395</v>
      </c>
      <c r="AF122" s="3">
        <f t="shared" si="10"/>
        <v>1.8119829349138437</v>
      </c>
      <c r="AG122" s="3">
        <f t="shared" si="11"/>
        <v>0.19368786068484309</v>
      </c>
      <c r="AH122" s="3"/>
      <c r="AK122">
        <f>ABS(100*(AD122-AD123)/(AVERAGE(AD122:AD123)))</f>
        <v>3.588717124727379</v>
      </c>
      <c r="AQ122">
        <f>ABS(100*(AE122-AE123)/(AVERAGE(AE122:AE123)))</f>
        <v>0.37733479218565474</v>
      </c>
      <c r="AW122">
        <f>ABS(100*(AF122-AF123)/(AVERAGE(AF122:AF123)))</f>
        <v>10.331904599216342</v>
      </c>
      <c r="BC122">
        <f>ABS(100*(AG122-AG123)/(AVERAGE(AG122:AG123)))</f>
        <v>1.7160152253921552</v>
      </c>
      <c r="BG122" s="3">
        <f>AVERAGE(AD122:AD123)</f>
        <v>4.7957210878901577</v>
      </c>
      <c r="BH122" s="3">
        <f>AVERAGE(AE122:AE123)</f>
        <v>6.7064092624985232</v>
      </c>
      <c r="BI122" s="3">
        <f>AVERAGE(AF122:AF123)</f>
        <v>1.9106881746083659</v>
      </c>
      <c r="BJ122" s="3">
        <f>AVERAGE(AG122:AG123)</f>
        <v>0.19204014165005329</v>
      </c>
    </row>
    <row r="123" spans="1:62" x14ac:dyDescent="0.35">
      <c r="A123">
        <v>99</v>
      </c>
      <c r="B123">
        <v>28</v>
      </c>
      <c r="C123" t="s">
        <v>186</v>
      </c>
      <c r="D123" t="s">
        <v>27</v>
      </c>
      <c r="G123">
        <v>0.5</v>
      </c>
      <c r="H123">
        <v>0.5</v>
      </c>
      <c r="I123">
        <v>4818</v>
      </c>
      <c r="J123">
        <v>6676</v>
      </c>
      <c r="L123">
        <v>2041</v>
      </c>
      <c r="M123">
        <v>4.1109999999999998</v>
      </c>
      <c r="N123">
        <v>5.9340000000000002</v>
      </c>
      <c r="O123">
        <v>1.823</v>
      </c>
      <c r="Q123">
        <v>9.7000000000000003E-2</v>
      </c>
      <c r="R123">
        <v>1</v>
      </c>
      <c r="S123">
        <v>0</v>
      </c>
      <c r="T123">
        <v>0</v>
      </c>
      <c r="V123">
        <v>0</v>
      </c>
      <c r="Y123" s="1">
        <v>45148</v>
      </c>
      <c r="Z123" s="6">
        <v>0.44575231481481481</v>
      </c>
      <c r="AB123">
        <v>1</v>
      </c>
      <c r="AD123" s="3">
        <f t="shared" si="8"/>
        <v>4.7096686559225196</v>
      </c>
      <c r="AE123" s="3">
        <f t="shared" si="9"/>
        <v>6.7190620702254078</v>
      </c>
      <c r="AF123" s="3">
        <f t="shared" si="10"/>
        <v>2.0093934143028882</v>
      </c>
      <c r="AG123" s="3">
        <f t="shared" si="11"/>
        <v>0.19039242261526351</v>
      </c>
    </row>
    <row r="124" spans="1:62" x14ac:dyDescent="0.35">
      <c r="A124">
        <v>100</v>
      </c>
      <c r="B124">
        <v>29</v>
      </c>
      <c r="C124" t="s">
        <v>187</v>
      </c>
      <c r="D124" t="s">
        <v>27</v>
      </c>
      <c r="G124">
        <v>0.5</v>
      </c>
      <c r="H124">
        <v>0.5</v>
      </c>
      <c r="I124">
        <v>4299</v>
      </c>
      <c r="J124">
        <v>12116</v>
      </c>
      <c r="L124">
        <v>9223</v>
      </c>
      <c r="M124">
        <v>3.7130000000000001</v>
      </c>
      <c r="N124">
        <v>10.542999999999999</v>
      </c>
      <c r="O124">
        <v>6.83</v>
      </c>
      <c r="Q124">
        <v>0.84899999999999998</v>
      </c>
      <c r="R124">
        <v>1</v>
      </c>
      <c r="S124">
        <v>0</v>
      </c>
      <c r="T124">
        <v>0</v>
      </c>
      <c r="V124">
        <v>0</v>
      </c>
      <c r="Y124" s="1">
        <v>45148</v>
      </c>
      <c r="Z124" s="6">
        <v>0.45890046296296294</v>
      </c>
      <c r="AB124">
        <v>1</v>
      </c>
      <c r="AD124" s="3">
        <f t="shared" si="8"/>
        <v>4.2134329649091429</v>
      </c>
      <c r="AE124" s="3">
        <f t="shared" si="9"/>
        <v>12.013775457475488</v>
      </c>
      <c r="AF124" s="3">
        <f t="shared" si="10"/>
        <v>7.8003424925663447</v>
      </c>
      <c r="AG124" s="3">
        <f t="shared" si="11"/>
        <v>0.81323021776580373</v>
      </c>
    </row>
    <row r="125" spans="1:62" x14ac:dyDescent="0.35">
      <c r="A125">
        <v>101</v>
      </c>
      <c r="B125">
        <v>29</v>
      </c>
      <c r="C125" t="s">
        <v>187</v>
      </c>
      <c r="D125" t="s">
        <v>27</v>
      </c>
      <c r="G125">
        <v>0.5</v>
      </c>
      <c r="H125">
        <v>0.5</v>
      </c>
      <c r="I125">
        <v>4062</v>
      </c>
      <c r="J125">
        <v>12249</v>
      </c>
      <c r="L125">
        <v>9362</v>
      </c>
      <c r="M125">
        <v>3.5310000000000001</v>
      </c>
      <c r="N125">
        <v>10.656000000000001</v>
      </c>
      <c r="O125">
        <v>7.1239999999999997</v>
      </c>
      <c r="Q125">
        <v>0.86299999999999999</v>
      </c>
      <c r="R125">
        <v>1</v>
      </c>
      <c r="S125">
        <v>0</v>
      </c>
      <c r="T125">
        <v>0</v>
      </c>
      <c r="V125">
        <v>0</v>
      </c>
      <c r="Y125" s="1">
        <v>45148</v>
      </c>
      <c r="Z125" s="6">
        <v>0.46622685185185181</v>
      </c>
      <c r="AB125">
        <v>1</v>
      </c>
      <c r="AD125" s="3">
        <f t="shared" si="8"/>
        <v>3.9868282273943634</v>
      </c>
      <c r="AE125" s="3">
        <f t="shared" si="9"/>
        <v>12.143223413450535</v>
      </c>
      <c r="AF125" s="3">
        <f t="shared" si="10"/>
        <v>8.1563951860561712</v>
      </c>
      <c r="AG125" s="3">
        <f t="shared" si="11"/>
        <v>0.82528458333610799</v>
      </c>
      <c r="AH125" s="3"/>
      <c r="AK125">
        <f>ABS(100*(AD125-AD126)/(AVERAGE(AD125:AD126)))</f>
        <v>3.5569417496769002</v>
      </c>
      <c r="AQ125">
        <f>ABS(100*(AE125-AE126)/(AVERAGE(AE125:AE126)))</f>
        <v>1.3312965599674182</v>
      </c>
      <c r="AW125">
        <f>ABS(100*(AF125-AF126)/(AVERAGE(AF125:AF126)))</f>
        <v>3.8102650253701755</v>
      </c>
      <c r="BC125">
        <f>ABS(100*(AG125-AG126)/(AVERAGE(AG125:AG126)))</f>
        <v>0.92901162801300063</v>
      </c>
      <c r="BG125" s="3">
        <f>AVERAGE(AD125:AD126)</f>
        <v>4.0590166564338812</v>
      </c>
      <c r="BH125" s="3">
        <f>AVERAGE(AE125:AE126)</f>
        <v>12.062926749029923</v>
      </c>
      <c r="BI125" s="3">
        <f>AVERAGE(AF125:AF126)</f>
        <v>8.0039100925960405</v>
      </c>
      <c r="BJ125" s="3">
        <f>AVERAGE(AG125:AG126)</f>
        <v>0.82146881293975271</v>
      </c>
    </row>
    <row r="126" spans="1:62" x14ac:dyDescent="0.35">
      <c r="A126">
        <v>102</v>
      </c>
      <c r="B126">
        <v>29</v>
      </c>
      <c r="C126" t="s">
        <v>187</v>
      </c>
      <c r="D126" t="s">
        <v>27</v>
      </c>
      <c r="G126">
        <v>0.5</v>
      </c>
      <c r="H126">
        <v>0.5</v>
      </c>
      <c r="I126">
        <v>4213</v>
      </c>
      <c r="J126">
        <v>12084</v>
      </c>
      <c r="L126">
        <v>9274</v>
      </c>
      <c r="M126">
        <v>3.6469999999999998</v>
      </c>
      <c r="N126">
        <v>10.516</v>
      </c>
      <c r="O126">
        <v>6.8689999999999998</v>
      </c>
      <c r="Q126">
        <v>0.85399999999999998</v>
      </c>
      <c r="R126">
        <v>1</v>
      </c>
      <c r="S126">
        <v>0</v>
      </c>
      <c r="T126">
        <v>0</v>
      </c>
      <c r="V126">
        <v>0</v>
      </c>
      <c r="Y126" s="1">
        <v>45148</v>
      </c>
      <c r="Z126" s="6">
        <v>0.47378472222222223</v>
      </c>
      <c r="AB126">
        <v>1</v>
      </c>
      <c r="AD126" s="3">
        <f t="shared" si="8"/>
        <v>4.1312050854733995</v>
      </c>
      <c r="AE126" s="3">
        <f t="shared" si="9"/>
        <v>11.98263008460931</v>
      </c>
      <c r="AF126" s="3">
        <f t="shared" si="10"/>
        <v>7.8514249991359106</v>
      </c>
      <c r="AG126" s="3">
        <f t="shared" si="11"/>
        <v>0.81765304254339732</v>
      </c>
    </row>
    <row r="127" spans="1:62" x14ac:dyDescent="0.35">
      <c r="A127">
        <v>103</v>
      </c>
      <c r="B127">
        <v>30</v>
      </c>
      <c r="C127" t="s">
        <v>188</v>
      </c>
      <c r="D127" t="s">
        <v>27</v>
      </c>
      <c r="G127">
        <v>0.5</v>
      </c>
      <c r="H127">
        <v>0.5</v>
      </c>
      <c r="I127">
        <v>3217</v>
      </c>
      <c r="J127">
        <v>6018</v>
      </c>
      <c r="L127">
        <v>2383</v>
      </c>
      <c r="M127">
        <v>2.883</v>
      </c>
      <c r="N127">
        <v>5.3769999999999998</v>
      </c>
      <c r="O127">
        <v>2.4929999999999999</v>
      </c>
      <c r="Q127">
        <v>0.13300000000000001</v>
      </c>
      <c r="R127">
        <v>1</v>
      </c>
      <c r="S127">
        <v>0</v>
      </c>
      <c r="T127">
        <v>0</v>
      </c>
      <c r="V127">
        <v>0</v>
      </c>
      <c r="Y127" s="1">
        <v>45148</v>
      </c>
      <c r="Z127" s="6">
        <v>0.48672453703703705</v>
      </c>
      <c r="AB127">
        <v>1</v>
      </c>
      <c r="AD127" s="3">
        <f t="shared" si="8"/>
        <v>3.1788915050315434</v>
      </c>
      <c r="AE127" s="3">
        <f t="shared" si="9"/>
        <v>6.0786353406646443</v>
      </c>
      <c r="AF127" s="3">
        <f t="shared" si="10"/>
        <v>2.8997438356331009</v>
      </c>
      <c r="AG127" s="3">
        <f t="shared" si="11"/>
        <v>0.22005136524147972</v>
      </c>
    </row>
    <row r="128" spans="1:62" x14ac:dyDescent="0.35">
      <c r="A128">
        <v>104</v>
      </c>
      <c r="B128">
        <v>30</v>
      </c>
      <c r="C128" t="s">
        <v>188</v>
      </c>
      <c r="D128" t="s">
        <v>27</v>
      </c>
      <c r="G128">
        <v>0.5</v>
      </c>
      <c r="H128">
        <v>0.5</v>
      </c>
      <c r="I128">
        <v>2928</v>
      </c>
      <c r="J128">
        <v>5921</v>
      </c>
      <c r="L128">
        <v>2325</v>
      </c>
      <c r="M128">
        <v>2.661</v>
      </c>
      <c r="N128">
        <v>5.2949999999999999</v>
      </c>
      <c r="O128">
        <v>2.6339999999999999</v>
      </c>
      <c r="Q128">
        <v>0.127</v>
      </c>
      <c r="R128">
        <v>1</v>
      </c>
      <c r="S128">
        <v>0</v>
      </c>
      <c r="T128">
        <v>0</v>
      </c>
      <c r="V128">
        <v>0</v>
      </c>
      <c r="Y128" s="1">
        <v>45148</v>
      </c>
      <c r="Z128" s="6">
        <v>0.49376157407407412</v>
      </c>
      <c r="AB128">
        <v>1</v>
      </c>
      <c r="AD128" s="3">
        <f t="shared" si="8"/>
        <v>2.9025675846021293</v>
      </c>
      <c r="AE128" s="3">
        <f t="shared" si="9"/>
        <v>5.9842259291640465</v>
      </c>
      <c r="AF128" s="3">
        <f t="shared" si="10"/>
        <v>3.0816583445619172</v>
      </c>
      <c r="AG128" s="3">
        <f t="shared" si="11"/>
        <v>0.21502148608264773</v>
      </c>
      <c r="AH128" s="3"/>
      <c r="AK128">
        <f>ABS(100*(AD128-AD129)/(AVERAGE(AD128:AD129)))</f>
        <v>1.8283237698205512</v>
      </c>
      <c r="AQ128">
        <f>ABS(100*(AE128-AE129)/(AVERAGE(AE128:AE129)))</f>
        <v>1.1320572750423925</v>
      </c>
      <c r="AW128">
        <f>ABS(100*(AF128-AF129)/(AVERAGE(AF128:AF129)))</f>
        <v>3.8420570382088779</v>
      </c>
      <c r="BC128">
        <f>ABS(100*(AG128-AG129)/(AVERAGE(AG128:AG129)))</f>
        <v>1.6797093654891739</v>
      </c>
      <c r="BG128" s="3">
        <f>AVERAGE(AD128:AD129)</f>
        <v>2.8762737859453509</v>
      </c>
      <c r="BH128" s="3">
        <f>AVERAGE(AE128:AE129)</f>
        <v>6.0182911807364272</v>
      </c>
      <c r="BI128" s="3">
        <f>AVERAGE(AF128:AF129)</f>
        <v>3.1420173947910763</v>
      </c>
      <c r="BJ128" s="3">
        <f>AVERAGE(AG128:AG129)</f>
        <v>0.21684264922636276</v>
      </c>
    </row>
    <row r="129" spans="1:62" x14ac:dyDescent="0.35">
      <c r="A129">
        <v>105</v>
      </c>
      <c r="B129">
        <v>30</v>
      </c>
      <c r="C129" t="s">
        <v>188</v>
      </c>
      <c r="D129" t="s">
        <v>27</v>
      </c>
      <c r="G129">
        <v>0.5</v>
      </c>
      <c r="H129">
        <v>0.5</v>
      </c>
      <c r="I129">
        <v>2873</v>
      </c>
      <c r="J129">
        <v>5991</v>
      </c>
      <c r="L129">
        <v>2367</v>
      </c>
      <c r="M129">
        <v>2.6190000000000002</v>
      </c>
      <c r="N129">
        <v>5.3540000000000001</v>
      </c>
      <c r="O129">
        <v>2.7349999999999999</v>
      </c>
      <c r="Q129">
        <v>0.13200000000000001</v>
      </c>
      <c r="R129">
        <v>1</v>
      </c>
      <c r="S129">
        <v>0</v>
      </c>
      <c r="T129">
        <v>0</v>
      </c>
      <c r="V129">
        <v>0</v>
      </c>
      <c r="Y129" s="1">
        <v>45148</v>
      </c>
      <c r="Z129" s="6">
        <v>0.50120370370370371</v>
      </c>
      <c r="AB129">
        <v>1</v>
      </c>
      <c r="AD129" s="3">
        <f t="shared" si="8"/>
        <v>2.8499799872885729</v>
      </c>
      <c r="AE129" s="3">
        <f t="shared" si="9"/>
        <v>6.0523564323088079</v>
      </c>
      <c r="AF129" s="3">
        <f t="shared" si="10"/>
        <v>3.202376445020235</v>
      </c>
      <c r="AG129" s="3">
        <f t="shared" si="11"/>
        <v>0.21866381237007779</v>
      </c>
    </row>
    <row r="130" spans="1:62" x14ac:dyDescent="0.35">
      <c r="A130">
        <v>106</v>
      </c>
      <c r="B130">
        <v>31</v>
      </c>
      <c r="C130" t="s">
        <v>156</v>
      </c>
      <c r="D130" t="s">
        <v>27</v>
      </c>
      <c r="G130">
        <v>0.5</v>
      </c>
      <c r="H130">
        <v>0.5</v>
      </c>
      <c r="I130">
        <v>5576</v>
      </c>
      <c r="J130">
        <v>12414</v>
      </c>
      <c r="L130">
        <v>5797</v>
      </c>
      <c r="M130">
        <v>4.6920000000000002</v>
      </c>
      <c r="N130">
        <v>10.795999999999999</v>
      </c>
      <c r="O130">
        <v>6.1029999999999998</v>
      </c>
      <c r="Q130">
        <v>0.49</v>
      </c>
      <c r="R130">
        <v>1</v>
      </c>
      <c r="S130">
        <v>0</v>
      </c>
      <c r="T130">
        <v>0</v>
      </c>
      <c r="V130">
        <v>0</v>
      </c>
      <c r="Y130" s="1">
        <v>45148</v>
      </c>
      <c r="Z130" s="6">
        <v>0.51447916666666671</v>
      </c>
      <c r="AB130">
        <v>1</v>
      </c>
      <c r="AD130" s="3">
        <f t="shared" si="8"/>
        <v>5.4344213607166232</v>
      </c>
      <c r="AE130" s="3">
        <f t="shared" si="9"/>
        <v>12.303816742291762</v>
      </c>
      <c r="AF130" s="3">
        <f t="shared" si="10"/>
        <v>6.8693953815751385</v>
      </c>
      <c r="AG130" s="3">
        <f t="shared" si="11"/>
        <v>0.51612045917686589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31</v>
      </c>
      <c r="C131" t="s">
        <v>156</v>
      </c>
      <c r="D131" t="s">
        <v>27</v>
      </c>
      <c r="G131">
        <v>0.5</v>
      </c>
      <c r="H131">
        <v>0.5</v>
      </c>
      <c r="I131">
        <v>6545</v>
      </c>
      <c r="J131">
        <v>12651</v>
      </c>
      <c r="L131">
        <v>5889</v>
      </c>
      <c r="M131">
        <v>5.4359999999999999</v>
      </c>
      <c r="N131">
        <v>10.996</v>
      </c>
      <c r="O131">
        <v>5.56</v>
      </c>
      <c r="Q131">
        <v>0.5</v>
      </c>
      <c r="R131">
        <v>1</v>
      </c>
      <c r="S131">
        <v>0</v>
      </c>
      <c r="T131">
        <v>0</v>
      </c>
      <c r="V131">
        <v>0</v>
      </c>
      <c r="Y131" s="1">
        <v>45148</v>
      </c>
      <c r="Z131" s="6">
        <v>0.52231481481481479</v>
      </c>
      <c r="AB131">
        <v>1</v>
      </c>
      <c r="AD131" s="3">
        <f t="shared" si="8"/>
        <v>6.3609192115681887</v>
      </c>
      <c r="AE131" s="3">
        <f t="shared" si="9"/>
        <v>12.534487160081884</v>
      </c>
      <c r="AF131" s="3">
        <f t="shared" si="10"/>
        <v>6.1735679485136954</v>
      </c>
      <c r="AG131" s="3">
        <f t="shared" si="11"/>
        <v>0.524098888187427</v>
      </c>
      <c r="AH131" s="3"/>
      <c r="AK131">
        <f>ABS(100*(AD131-AD132)/(AVERAGE(AD131:AD132)))</f>
        <v>1.7895816213119178</v>
      </c>
      <c r="AM131">
        <f>100*((AVERAGE(AD131:AD132)*25.24)-(AVERAGE(AD128:AD129)*25))/(1000*0.08)</f>
        <v>109.02364198656016</v>
      </c>
      <c r="AQ131">
        <f>ABS(100*(AE131-AE132)/(AVERAGE(AE131:AE132)))</f>
        <v>0.14764239123333134</v>
      </c>
      <c r="AS131">
        <f>100*((AVERAGE(AE131:AE132)*25.24)-(AVERAGE(AE128:AE129)*25))/(2000*0.08)</f>
        <v>103.54987514374886</v>
      </c>
      <c r="AW131">
        <f>ABS(100*(AF131-AF132)/(AVERAGE(AF131:AF132)))</f>
        <v>1.5164084711706369</v>
      </c>
      <c r="AY131">
        <f>100*((AVERAGE(AF131:AF132)*25.24)-(AVERAGE(AF128:AF129)*25))/(1000*0.08)</f>
        <v>98.076108300937562</v>
      </c>
      <c r="BC131">
        <f>ABS(100*(AG131-AG132)/(AVERAGE(AG131:AG132)))</f>
        <v>1.0646380757043632</v>
      </c>
      <c r="BE131">
        <f>100*((AVERAGE(AG131:AG132)*25.24)-(AVERAGE(AG128:AG129)*25))/(100*0.08)</f>
        <v>96.714325478040237</v>
      </c>
      <c r="BG131" s="3">
        <f>AVERAGE(AD131:AD132)</f>
        <v>6.3045070617227381</v>
      </c>
      <c r="BH131" s="3">
        <f>AVERAGE(AE131:AE132)</f>
        <v>12.525240877512237</v>
      </c>
      <c r="BI131" s="3">
        <f>AVERAGE(AF131:AF132)</f>
        <v>6.2207338157894991</v>
      </c>
      <c r="BJ131" s="3">
        <f>AVERAGE(AG131:AG132)</f>
        <v>0.52132378244462318</v>
      </c>
    </row>
    <row r="132" spans="1:62" x14ac:dyDescent="0.35">
      <c r="A132">
        <v>108</v>
      </c>
      <c r="B132">
        <v>31</v>
      </c>
      <c r="C132" t="s">
        <v>156</v>
      </c>
      <c r="D132" t="s">
        <v>27</v>
      </c>
      <c r="G132">
        <v>0.5</v>
      </c>
      <c r="H132">
        <v>0.5</v>
      </c>
      <c r="I132">
        <v>6427</v>
      </c>
      <c r="J132">
        <v>12632</v>
      </c>
      <c r="L132">
        <v>5825</v>
      </c>
      <c r="M132">
        <v>5.3449999999999998</v>
      </c>
      <c r="N132">
        <v>10.98</v>
      </c>
      <c r="O132">
        <v>5.6349999999999998</v>
      </c>
      <c r="Q132">
        <v>0.49299999999999999</v>
      </c>
      <c r="R132">
        <v>1</v>
      </c>
      <c r="S132">
        <v>0</v>
      </c>
      <c r="T132">
        <v>0</v>
      </c>
      <c r="V132">
        <v>0</v>
      </c>
      <c r="Y132" s="1">
        <v>45148</v>
      </c>
      <c r="Z132" s="6">
        <v>0.5301851851851852</v>
      </c>
      <c r="AB132">
        <v>1</v>
      </c>
      <c r="AD132" s="3">
        <f t="shared" si="8"/>
        <v>6.2480949118772866</v>
      </c>
      <c r="AE132" s="3">
        <f t="shared" si="9"/>
        <v>12.51599459494259</v>
      </c>
      <c r="AF132" s="3">
        <f t="shared" si="10"/>
        <v>6.2678996830653038</v>
      </c>
      <c r="AG132" s="3">
        <f t="shared" si="11"/>
        <v>0.51854867670181937</v>
      </c>
      <c r="AH132" s="3"/>
    </row>
    <row r="133" spans="1:62" x14ac:dyDescent="0.35">
      <c r="A133">
        <v>109</v>
      </c>
      <c r="B133">
        <v>32</v>
      </c>
      <c r="C133" t="s">
        <v>157</v>
      </c>
      <c r="D133" t="s">
        <v>27</v>
      </c>
      <c r="G133">
        <v>0.5</v>
      </c>
      <c r="H133">
        <v>0.5</v>
      </c>
      <c r="I133">
        <v>3492</v>
      </c>
      <c r="J133">
        <v>5824</v>
      </c>
      <c r="L133">
        <v>2274</v>
      </c>
      <c r="M133">
        <v>3.0939999999999999</v>
      </c>
      <c r="N133">
        <v>5.2130000000000001</v>
      </c>
      <c r="O133">
        <v>2.1190000000000002</v>
      </c>
      <c r="Q133">
        <v>0.122</v>
      </c>
      <c r="R133">
        <v>1</v>
      </c>
      <c r="S133">
        <v>0</v>
      </c>
      <c r="T133">
        <v>0</v>
      </c>
      <c r="V133">
        <v>0</v>
      </c>
      <c r="Y133" s="1">
        <v>45148</v>
      </c>
      <c r="Z133" s="6">
        <v>0.54296296296296298</v>
      </c>
      <c r="AB133">
        <v>1</v>
      </c>
      <c r="AD133" s="3">
        <f t="shared" si="8"/>
        <v>3.4418294915993251</v>
      </c>
      <c r="AE133" s="3">
        <f t="shared" si="9"/>
        <v>5.8898165176634469</v>
      </c>
      <c r="AF133" s="3">
        <f t="shared" si="10"/>
        <v>2.4479870260641219</v>
      </c>
      <c r="AG133" s="3">
        <f t="shared" si="11"/>
        <v>0.21059866130505409</v>
      </c>
      <c r="AH133" s="3"/>
      <c r="BG133" s="3"/>
      <c r="BH133" s="3"/>
      <c r="BI133" s="3"/>
      <c r="BJ133" s="3"/>
    </row>
    <row r="134" spans="1:62" x14ac:dyDescent="0.35">
      <c r="A134">
        <v>110</v>
      </c>
      <c r="B134">
        <v>32</v>
      </c>
      <c r="C134" t="s">
        <v>157</v>
      </c>
      <c r="D134" t="s">
        <v>27</v>
      </c>
      <c r="G134">
        <v>0.5</v>
      </c>
      <c r="H134">
        <v>0.5</v>
      </c>
      <c r="I134">
        <v>2738</v>
      </c>
      <c r="J134">
        <v>5824</v>
      </c>
      <c r="L134">
        <v>2251</v>
      </c>
      <c r="M134">
        <v>2.5150000000000001</v>
      </c>
      <c r="N134">
        <v>5.2130000000000001</v>
      </c>
      <c r="O134">
        <v>2.6970000000000001</v>
      </c>
      <c r="Q134">
        <v>0.11899999999999999</v>
      </c>
      <c r="R134">
        <v>1</v>
      </c>
      <c r="S134">
        <v>0</v>
      </c>
      <c r="T134">
        <v>0</v>
      </c>
      <c r="V134">
        <v>0</v>
      </c>
      <c r="Y134" s="1">
        <v>45148</v>
      </c>
      <c r="Z134" s="6">
        <v>0.54983796296296295</v>
      </c>
      <c r="AB134">
        <v>1</v>
      </c>
      <c r="AD134" s="3">
        <f t="shared" si="8"/>
        <v>2.7209013393371162</v>
      </c>
      <c r="AE134" s="3">
        <f t="shared" si="9"/>
        <v>5.8898165176634469</v>
      </c>
      <c r="AF134" s="3">
        <f t="shared" si="10"/>
        <v>3.1689151783263307</v>
      </c>
      <c r="AG134" s="3">
        <f t="shared" si="11"/>
        <v>0.20860405405241381</v>
      </c>
      <c r="AH134" s="3"/>
      <c r="AK134">
        <f>ABS(100*(AD134-AD135)/(AVERAGE(AD134:AD135)))</f>
        <v>1.9157632319306048</v>
      </c>
      <c r="AL134">
        <f>ABS(100*((AVERAGE(AD134:AD135)-AVERAGE(AD113:AD114))/(AVERAGE(AD113:AD114,AD134:AD135))))</f>
        <v>0.15977447351994795</v>
      </c>
      <c r="AQ134">
        <f>ABS(100*(AE134-AE135)/(AVERAGE(AE134:AE135)))</f>
        <v>1.0356846418978465</v>
      </c>
      <c r="AR134">
        <f>ABS(100*((AVERAGE(AE134:AE135)-AVERAGE(AE113:AE114))/(AVERAGE(AE113:AE114,AE134:AE135))))</f>
        <v>4.5307955808113585</v>
      </c>
      <c r="AW134">
        <f>ABS(100*(AF134-AF135)/(AVERAGE(AF134:AF135)))</f>
        <v>3.5018687605557819</v>
      </c>
      <c r="AX134">
        <f>ABS(100*((AVERAGE(AF134:AF135)-AVERAGE(AF113:AF114))/(AVERAGE(AF113:AF114,AF134:AF135))))</f>
        <v>8.3322785014579424</v>
      </c>
      <c r="BC134">
        <f>ABS(100*(AG134-AG135)/(AVERAGE(AG134:AG135)))</f>
        <v>1.935006374612849</v>
      </c>
      <c r="BD134">
        <f>ABS(100*((AVERAGE(AG134:AG135)-AVERAGE(AG113:AG114))/(AVERAGE(AG113:AG114,AG134:AG135))))</f>
        <v>4.5259678775336099</v>
      </c>
      <c r="BG134" s="3">
        <f>AVERAGE(AD134:AD135)</f>
        <v>2.6950856097468252</v>
      </c>
      <c r="BH134" s="3">
        <f>AVERAGE(AE134:AE135)</f>
        <v>5.9204752440785899</v>
      </c>
      <c r="BI134" s="3">
        <f>AVERAGE(AF134:AF135)</f>
        <v>3.2253896343317647</v>
      </c>
      <c r="BJ134" s="3">
        <f>AVERAGE(AG134:AG135)</f>
        <v>0.21064202233228538</v>
      </c>
    </row>
    <row r="135" spans="1:62" x14ac:dyDescent="0.35">
      <c r="A135">
        <v>111</v>
      </c>
      <c r="B135">
        <v>32</v>
      </c>
      <c r="C135" t="s">
        <v>157</v>
      </c>
      <c r="D135" t="s">
        <v>27</v>
      </c>
      <c r="G135">
        <v>0.5</v>
      </c>
      <c r="H135">
        <v>0.5</v>
      </c>
      <c r="I135">
        <v>2684</v>
      </c>
      <c r="J135">
        <v>5887</v>
      </c>
      <c r="L135">
        <v>2298</v>
      </c>
      <c r="M135">
        <v>2.4740000000000002</v>
      </c>
      <c r="N135">
        <v>5.266</v>
      </c>
      <c r="O135">
        <v>2.7930000000000001</v>
      </c>
      <c r="Q135">
        <v>0.124</v>
      </c>
      <c r="R135">
        <v>1</v>
      </c>
      <c r="S135">
        <v>0</v>
      </c>
      <c r="T135">
        <v>0</v>
      </c>
      <c r="V135">
        <v>0</v>
      </c>
      <c r="Y135" s="1">
        <v>45148</v>
      </c>
      <c r="Z135" s="6">
        <v>0.55723379629629632</v>
      </c>
      <c r="AB135">
        <v>1</v>
      </c>
      <c r="AD135" s="3">
        <f t="shared" si="8"/>
        <v>2.6692698801565338</v>
      </c>
      <c r="AE135" s="3">
        <f t="shared" si="9"/>
        <v>5.9511339704937329</v>
      </c>
      <c r="AF135" s="3">
        <f t="shared" si="10"/>
        <v>3.2818640903371992</v>
      </c>
      <c r="AG135" s="3">
        <f t="shared" si="11"/>
        <v>0.21267999061215695</v>
      </c>
      <c r="AH135" s="3"/>
      <c r="BG135" s="3"/>
      <c r="BH135" s="3"/>
      <c r="BI135" s="3"/>
      <c r="BJ135" s="3"/>
    </row>
    <row r="136" spans="1:62" x14ac:dyDescent="0.35">
      <c r="A136">
        <v>112</v>
      </c>
      <c r="B136">
        <v>6</v>
      </c>
      <c r="R136">
        <v>1</v>
      </c>
      <c r="AB136">
        <v>1</v>
      </c>
      <c r="AD136" s="3" t="e">
        <f t="shared" ref="AD136:AD141" si="12">((I136*$F$21)+$F$22)*1000/G136</f>
        <v>#DIV/0!</v>
      </c>
      <c r="AE136" s="3" t="e">
        <f t="shared" ref="AE136:AE141" si="13">((J136*$H$21)+$H$22)*1000/H136</f>
        <v>#DIV/0!</v>
      </c>
      <c r="AF136" s="3" t="e">
        <f t="shared" ref="AF136:AF141" si="14">AE136-AD136</f>
        <v>#DIV/0!</v>
      </c>
      <c r="AG136" s="3" t="e">
        <f t="shared" ref="AG136:AG141" si="15">((L136*$J$21)+$J$22)*1000/H136</f>
        <v>#DIV/0!</v>
      </c>
      <c r="AH136" s="3"/>
    </row>
    <row r="137" spans="1:62" x14ac:dyDescent="0.35">
      <c r="AB137">
        <v>1</v>
      </c>
      <c r="AD137" s="3" t="e">
        <f t="shared" si="12"/>
        <v>#DIV/0!</v>
      </c>
      <c r="AE137" s="3" t="e">
        <f t="shared" si="13"/>
        <v>#DIV/0!</v>
      </c>
      <c r="AF137" s="3" t="e">
        <f t="shared" si="14"/>
        <v>#DIV/0!</v>
      </c>
      <c r="AG137" s="3" t="e">
        <f t="shared" si="15"/>
        <v>#DIV/0!</v>
      </c>
      <c r="AH137" s="3"/>
      <c r="AK137" t="e">
        <f>ABS(100*(AD137-AD138)/(AVERAGE(AD137:AD138)))</f>
        <v>#DIV/0!</v>
      </c>
      <c r="AQ137" t="e">
        <f>ABS(100*(AE137-AE138)/(AVERAGE(AE137:AE138)))</f>
        <v>#DIV/0!</v>
      </c>
      <c r="AW137" t="e">
        <f>ABS(100*(AF137-AF138)/(AVERAGE(AF137:AF138)))</f>
        <v>#DIV/0!</v>
      </c>
      <c r="BC137" t="e">
        <f>ABS(100*(AG137-AG138)/(AVERAGE(AG137:AG138)))</f>
        <v>#DIV/0!</v>
      </c>
      <c r="BG137" s="3" t="e">
        <f>AVERAGE(AD137:AD138)</f>
        <v>#DIV/0!</v>
      </c>
      <c r="BH137" s="3" t="e">
        <f>AVERAGE(AE137:AE138)</f>
        <v>#DIV/0!</v>
      </c>
      <c r="BI137" s="3" t="e">
        <f>AVERAGE(AF137:AF138)</f>
        <v>#DIV/0!</v>
      </c>
      <c r="BJ137" s="3" t="e">
        <f>AVERAGE(AG137:AG138)</f>
        <v>#DIV/0!</v>
      </c>
    </row>
    <row r="138" spans="1:62" x14ac:dyDescent="0.35">
      <c r="AB138">
        <v>1</v>
      </c>
      <c r="AD138" s="3" t="e">
        <f t="shared" si="12"/>
        <v>#DIV/0!</v>
      </c>
      <c r="AE138" s="3" t="e">
        <f t="shared" si="13"/>
        <v>#DIV/0!</v>
      </c>
      <c r="AF138" s="3" t="e">
        <f t="shared" si="14"/>
        <v>#DIV/0!</v>
      </c>
      <c r="AG138" s="3" t="e">
        <f t="shared" si="15"/>
        <v>#DIV/0!</v>
      </c>
      <c r="AH138" s="3"/>
      <c r="BG138" s="3"/>
      <c r="BH138" s="3"/>
      <c r="BI138" s="3"/>
      <c r="BJ138" s="3"/>
    </row>
    <row r="139" spans="1:62" x14ac:dyDescent="0.35">
      <c r="AB139">
        <v>1</v>
      </c>
      <c r="AD139" s="3" t="e">
        <f t="shared" si="12"/>
        <v>#DIV/0!</v>
      </c>
      <c r="AE139" s="3" t="e">
        <f t="shared" si="13"/>
        <v>#DIV/0!</v>
      </c>
      <c r="AF139" s="3" t="e">
        <f t="shared" si="14"/>
        <v>#DIV/0!</v>
      </c>
      <c r="AG139" s="3" t="e">
        <f t="shared" si="15"/>
        <v>#DIV/0!</v>
      </c>
      <c r="AH139" s="3"/>
    </row>
    <row r="140" spans="1:62" x14ac:dyDescent="0.35">
      <c r="AB140">
        <v>1</v>
      </c>
      <c r="AD140" s="3" t="e">
        <f t="shared" si="12"/>
        <v>#DIV/0!</v>
      </c>
      <c r="AE140" s="3" t="e">
        <f t="shared" si="13"/>
        <v>#DIV/0!</v>
      </c>
      <c r="AF140" s="3" t="e">
        <f t="shared" si="14"/>
        <v>#DIV/0!</v>
      </c>
      <c r="AG140" s="3" t="e">
        <f t="shared" si="15"/>
        <v>#DIV/0!</v>
      </c>
      <c r="AH140" s="3"/>
      <c r="AI140" t="e">
        <f>100*(AVERAGE(I140:I141))/(AVERAGE(I$51:I$52))</f>
        <v>#DIV/0!</v>
      </c>
      <c r="AK140" t="e">
        <f>ABS(100*(AD140-AD141)/(AVERAGE(AD140:AD141)))</f>
        <v>#DIV/0!</v>
      </c>
      <c r="AO140" t="e">
        <f>100*(AVERAGE(J140:J141))/(AVERAGE(J$51:J$52))</f>
        <v>#DIV/0!</v>
      </c>
      <c r="AQ140" t="e">
        <f>ABS(100*(AE140-AE141)/(AVERAGE(AE140:AE141)))</f>
        <v>#DIV/0!</v>
      </c>
      <c r="AU140" t="e">
        <f>100*(((AVERAGE(J140:J141))-(AVERAGE(I140:I141)))/((AVERAGE(J$51:J$52))-(AVERAGE($I$51:I95))))</f>
        <v>#DIV/0!</v>
      </c>
      <c r="AW140" t="e">
        <f>ABS(100*(AF140-AF141)/(AVERAGE(AF140:AF141)))</f>
        <v>#DIV/0!</v>
      </c>
      <c r="BA140" t="e">
        <f>100*(AVERAGE(L140:L141))/(AVERAGE(L$51:L$52))</f>
        <v>#DIV/0!</v>
      </c>
      <c r="BC140" t="e">
        <f>ABS(100*(AG140-AG141)/(AVERAGE(AG140:AG141)))</f>
        <v>#DIV/0!</v>
      </c>
      <c r="BG140" s="3" t="e">
        <f>AVERAGE(AD140:AD141)</f>
        <v>#DIV/0!</v>
      </c>
      <c r="BH140" s="3" t="e">
        <f>AVERAGE(AE140:AE141)</f>
        <v>#DIV/0!</v>
      </c>
      <c r="BI140" s="3" t="e">
        <f>AVERAGE(AF140:AF141)</f>
        <v>#DIV/0!</v>
      </c>
      <c r="BJ140" s="3" t="e">
        <f>AVERAGE(AG140:AG141)</f>
        <v>#DIV/0!</v>
      </c>
    </row>
    <row r="141" spans="1:62" x14ac:dyDescent="0.35">
      <c r="AB141">
        <v>1</v>
      </c>
      <c r="AD141" s="3" t="e">
        <f t="shared" si="12"/>
        <v>#DIV/0!</v>
      </c>
      <c r="AE141" s="3" t="e">
        <f t="shared" si="13"/>
        <v>#DIV/0!</v>
      </c>
      <c r="AF141" s="3" t="e">
        <f t="shared" si="14"/>
        <v>#DIV/0!</v>
      </c>
      <c r="AG141" s="3" t="e">
        <f t="shared" si="15"/>
        <v>#DIV/0!</v>
      </c>
      <c r="AH141" s="3"/>
    </row>
  </sheetData>
  <conditionalFormatting sqref="AK139 AK136">
    <cfRule type="cellIs" dxfId="2079" priority="537" operator="greaterThan">
      <formula>20</formula>
    </cfRule>
  </conditionalFormatting>
  <conditionalFormatting sqref="AQ139 AQ136">
    <cfRule type="cellIs" dxfId="2078" priority="536" operator="greaterThan">
      <formula>20</formula>
    </cfRule>
  </conditionalFormatting>
  <conditionalFormatting sqref="AK137">
    <cfRule type="cellIs" dxfId="2077" priority="545" operator="greaterThan">
      <formula>20</formula>
    </cfRule>
  </conditionalFormatting>
  <conditionalFormatting sqref="AQ137">
    <cfRule type="cellIs" dxfId="2076" priority="544" operator="greaterThan">
      <formula>20</formula>
    </cfRule>
  </conditionalFormatting>
  <conditionalFormatting sqref="AW137">
    <cfRule type="cellIs" dxfId="2075" priority="543" operator="greaterThan">
      <formula>20</formula>
    </cfRule>
  </conditionalFormatting>
  <conditionalFormatting sqref="BC140 BC137">
    <cfRule type="cellIs" dxfId="2074" priority="542" operator="greaterThan">
      <formula>20</formula>
    </cfRule>
  </conditionalFormatting>
  <conditionalFormatting sqref="AQ138">
    <cfRule type="cellIs" dxfId="2073" priority="540" operator="greaterThan">
      <formula>20</formula>
    </cfRule>
  </conditionalFormatting>
  <conditionalFormatting sqref="AW138">
    <cfRule type="cellIs" dxfId="2072" priority="539" operator="greaterThan">
      <formula>20</formula>
    </cfRule>
  </conditionalFormatting>
  <conditionalFormatting sqref="AW139 AW136">
    <cfRule type="cellIs" dxfId="2071" priority="535" operator="greaterThan">
      <formula>20</formula>
    </cfRule>
  </conditionalFormatting>
  <conditionalFormatting sqref="AQ137">
    <cfRule type="cellIs" dxfId="2070" priority="532" operator="greaterThan">
      <formula>20</formula>
    </cfRule>
  </conditionalFormatting>
  <conditionalFormatting sqref="AS141:AT141">
    <cfRule type="cellIs" dxfId="2069" priority="528" operator="between">
      <formula>80</formula>
      <formula>120</formula>
    </cfRule>
  </conditionalFormatting>
  <conditionalFormatting sqref="BE141">
    <cfRule type="cellIs" dxfId="2068" priority="525" operator="between">
      <formula>80</formula>
      <formula>120</formula>
    </cfRule>
  </conditionalFormatting>
  <conditionalFormatting sqref="AK138">
    <cfRule type="cellIs" dxfId="2067" priority="541" operator="greaterThan">
      <formula>20</formula>
    </cfRule>
  </conditionalFormatting>
  <conditionalFormatting sqref="BC138">
    <cfRule type="cellIs" dxfId="2066" priority="538" operator="greaterThan">
      <formula>20</formula>
    </cfRule>
  </conditionalFormatting>
  <conditionalFormatting sqref="AK137">
    <cfRule type="cellIs" dxfId="2065" priority="533" operator="greaterThan">
      <formula>20</formula>
    </cfRule>
  </conditionalFormatting>
  <conditionalFormatting sqref="AW137">
    <cfRule type="cellIs" dxfId="2064" priority="531" operator="greaterThan">
      <formula>20</formula>
    </cfRule>
  </conditionalFormatting>
  <conditionalFormatting sqref="BC139 BC136">
    <cfRule type="cellIs" dxfId="2063" priority="534" operator="greaterThan">
      <formula>20</formula>
    </cfRule>
  </conditionalFormatting>
  <conditionalFormatting sqref="BC140 BC137">
    <cfRule type="cellIs" dxfId="2062" priority="530" operator="greaterThan">
      <formula>20</formula>
    </cfRule>
  </conditionalFormatting>
  <conditionalFormatting sqref="AM141:AN141">
    <cfRule type="cellIs" dxfId="2061" priority="529" operator="between">
      <formula>80</formula>
      <formula>120</formula>
    </cfRule>
  </conditionalFormatting>
  <conditionalFormatting sqref="AS141:AT141">
    <cfRule type="cellIs" dxfId="2060" priority="527" operator="between">
      <formula>80</formula>
      <formula>120</formula>
    </cfRule>
  </conditionalFormatting>
  <conditionalFormatting sqref="AY141:AZ141">
    <cfRule type="cellIs" dxfId="2059" priority="526" operator="between">
      <formula>80</formula>
      <formula>120</formula>
    </cfRule>
  </conditionalFormatting>
  <conditionalFormatting sqref="BA140">
    <cfRule type="cellIs" dxfId="2058" priority="519" operator="between">
      <formula>80</formula>
      <formula>120</formula>
    </cfRule>
  </conditionalFormatting>
  <conditionalFormatting sqref="AK140">
    <cfRule type="cellIs" dxfId="2057" priority="524" operator="greaterThan">
      <formula>20</formula>
    </cfRule>
  </conditionalFormatting>
  <conditionalFormatting sqref="AQ140">
    <cfRule type="cellIs" dxfId="2056" priority="523" operator="greaterThan">
      <formula>20</formula>
    </cfRule>
  </conditionalFormatting>
  <conditionalFormatting sqref="AO140">
    <cfRule type="cellIs" dxfId="2055" priority="521" operator="between">
      <formula>80</formula>
      <formula>120</formula>
    </cfRule>
  </conditionalFormatting>
  <conditionalFormatting sqref="AU140">
    <cfRule type="cellIs" dxfId="2054" priority="520" operator="between">
      <formula>80</formula>
      <formula>120</formula>
    </cfRule>
  </conditionalFormatting>
  <conditionalFormatting sqref="AW140">
    <cfRule type="cellIs" dxfId="2053" priority="522" operator="greaterThan">
      <formula>20</formula>
    </cfRule>
  </conditionalFormatting>
  <conditionalFormatting sqref="AI140">
    <cfRule type="cellIs" dxfId="2052" priority="518" operator="between">
      <formula>80</formula>
      <formula>120</formula>
    </cfRule>
  </conditionalFormatting>
  <conditionalFormatting sqref="BC37:BD38 AK40:AL41 AW40:AX41 AQ40:AR41 AK43:AL44 AL42 AQ43:AR44 AR42 AW43:AX44 AX42 BD42 BC40:BD41 BD39 BD36">
    <cfRule type="cellIs" dxfId="2051" priority="517" operator="greaterThan">
      <formula>20</formula>
    </cfRule>
  </conditionalFormatting>
  <conditionalFormatting sqref="AS53:AT53 AY53:AZ53 BE53 AM53:AN53 BE36:BE42 AM47:AN48 BE47:BE48 AY47:AZ48 AS47:AT48 AM40:AN44 AY40:AZ44 AS40:AT44">
    <cfRule type="cellIs" dxfId="2050" priority="516" operator="between">
      <formula>80</formula>
      <formula>120</formula>
    </cfRule>
  </conditionalFormatting>
  <conditionalFormatting sqref="BC44">
    <cfRule type="cellIs" dxfId="2049" priority="515" operator="greaterThan">
      <formula>20</formula>
    </cfRule>
  </conditionalFormatting>
  <conditionalFormatting sqref="AL48 AX48 BD48 BC53:BD53 AW53:AX53 AK53:AL53">
    <cfRule type="cellIs" dxfId="2048" priority="514" operator="greaterThan">
      <formula>20</formula>
    </cfRule>
  </conditionalFormatting>
  <conditionalFormatting sqref="AK53">
    <cfRule type="cellIs" dxfId="2047" priority="512" operator="greaterThan">
      <formula>20</formula>
    </cfRule>
  </conditionalFormatting>
  <conditionalFormatting sqref="BC53">
    <cfRule type="cellIs" dxfId="2046" priority="509" operator="greaterThan">
      <formula>20</formula>
    </cfRule>
  </conditionalFormatting>
  <conditionalFormatting sqref="AM35:AN40 AY35:AZ40">
    <cfRule type="cellIs" dxfId="2045" priority="507" operator="between">
      <formula>80</formula>
      <formula>120</formula>
    </cfRule>
  </conditionalFormatting>
  <conditionalFormatting sqref="AR48 AQ53:AR53">
    <cfRule type="cellIs" dxfId="2044" priority="513" operator="greaterThan">
      <formula>20</formula>
    </cfRule>
  </conditionalFormatting>
  <conditionalFormatting sqref="AQ35:AR35 AQ40:AR40 AR39 AQ37:AR38 AR36">
    <cfRule type="cellIs" dxfId="2043" priority="506" operator="greaterThan">
      <formula>20</formula>
    </cfRule>
  </conditionalFormatting>
  <conditionalFormatting sqref="AS35:AT40">
    <cfRule type="cellIs" dxfId="2042" priority="505" operator="between">
      <formula>80</formula>
      <formula>120</formula>
    </cfRule>
  </conditionalFormatting>
  <conditionalFormatting sqref="AQ53">
    <cfRule type="cellIs" dxfId="2041" priority="511" operator="greaterThan">
      <formula>20</formula>
    </cfRule>
  </conditionalFormatting>
  <conditionalFormatting sqref="AW53">
    <cfRule type="cellIs" dxfId="2040" priority="510" operator="greaterThan">
      <formula>20</formula>
    </cfRule>
  </conditionalFormatting>
  <conditionalFormatting sqref="AK35:AL35 AW35:AX35 AK40:AL40 AL39 AK37:AL38 AL36 AW40:AX40 AX39 AW37:AX38 AX36">
    <cfRule type="cellIs" dxfId="2039" priority="508" operator="greaterThan">
      <formula>20</formula>
    </cfRule>
  </conditionalFormatting>
  <conditionalFormatting sqref="BC53">
    <cfRule type="cellIs" dxfId="2038" priority="503" operator="greaterThan">
      <formula>20</formula>
    </cfRule>
  </conditionalFormatting>
  <conditionalFormatting sqref="AW53">
    <cfRule type="cellIs" dxfId="2037" priority="504" operator="greaterThan">
      <formula>20</formula>
    </cfRule>
  </conditionalFormatting>
  <conditionalFormatting sqref="BE85">
    <cfRule type="cellIs" dxfId="2036" priority="399" operator="between">
      <formula>80</formula>
      <formula>120</formula>
    </cfRule>
  </conditionalFormatting>
  <conditionalFormatting sqref="AK49">
    <cfRule type="cellIs" dxfId="2035" priority="502" operator="greaterThan">
      <formula>20</formula>
    </cfRule>
  </conditionalFormatting>
  <conditionalFormatting sqref="AQ49">
    <cfRule type="cellIs" dxfId="2034" priority="501" operator="greaterThan">
      <formula>20</formula>
    </cfRule>
  </conditionalFormatting>
  <conditionalFormatting sqref="AW49">
    <cfRule type="cellIs" dxfId="2033" priority="500" operator="greaterThan">
      <formula>20</formula>
    </cfRule>
  </conditionalFormatting>
  <conditionalFormatting sqref="BC49">
    <cfRule type="cellIs" dxfId="2032" priority="499" operator="greaterThan">
      <formula>20</formula>
    </cfRule>
  </conditionalFormatting>
  <conditionalFormatting sqref="AK46">
    <cfRule type="cellIs" dxfId="2031" priority="498" operator="greaterThan">
      <formula>20</formula>
    </cfRule>
  </conditionalFormatting>
  <conditionalFormatting sqref="AQ46">
    <cfRule type="cellIs" dxfId="2030" priority="497" operator="greaterThan">
      <formula>20</formula>
    </cfRule>
  </conditionalFormatting>
  <conditionalFormatting sqref="AW46">
    <cfRule type="cellIs" dxfId="2029" priority="496" operator="greaterThan">
      <formula>20</formula>
    </cfRule>
  </conditionalFormatting>
  <conditionalFormatting sqref="BC46">
    <cfRule type="cellIs" dxfId="2028" priority="495" operator="greaterThan">
      <formula>20</formula>
    </cfRule>
  </conditionalFormatting>
  <conditionalFormatting sqref="AK47">
    <cfRule type="cellIs" dxfId="2027" priority="494" operator="greaterThan">
      <formula>20</formula>
    </cfRule>
  </conditionalFormatting>
  <conditionalFormatting sqref="AQ47">
    <cfRule type="cellIs" dxfId="2026" priority="493" operator="greaterThan">
      <formula>20</formula>
    </cfRule>
  </conditionalFormatting>
  <conditionalFormatting sqref="AW47">
    <cfRule type="cellIs" dxfId="2025" priority="492" operator="greaterThan">
      <formula>20</formula>
    </cfRule>
  </conditionalFormatting>
  <conditionalFormatting sqref="BC47">
    <cfRule type="cellIs" dxfId="2024" priority="491" operator="greaterThan">
      <formula>20</formula>
    </cfRule>
  </conditionalFormatting>
  <conditionalFormatting sqref="AK96 AK93">
    <cfRule type="cellIs" dxfId="2023" priority="391" operator="greaterThan">
      <formula>20</formula>
    </cfRule>
  </conditionalFormatting>
  <conditionalFormatting sqref="AQ96 AQ93">
    <cfRule type="cellIs" dxfId="2022" priority="390" operator="greaterThan">
      <formula>20</formula>
    </cfRule>
  </conditionalFormatting>
  <conditionalFormatting sqref="AK52">
    <cfRule type="cellIs" dxfId="2021" priority="490" operator="greaterThan">
      <formula>20</formula>
    </cfRule>
  </conditionalFormatting>
  <conditionalFormatting sqref="AQ52">
    <cfRule type="cellIs" dxfId="2020" priority="489" operator="greaterThan">
      <formula>20</formula>
    </cfRule>
  </conditionalFormatting>
  <conditionalFormatting sqref="AW52">
    <cfRule type="cellIs" dxfId="2019" priority="488" operator="greaterThan">
      <formula>20</formula>
    </cfRule>
  </conditionalFormatting>
  <conditionalFormatting sqref="BC52">
    <cfRule type="cellIs" dxfId="2018" priority="487" operator="greaterThan">
      <formula>20</formula>
    </cfRule>
  </conditionalFormatting>
  <conditionalFormatting sqref="AK87 AK84 AK81 AK78 AK75 AK72 AK69 AK66 AK63 AK60 AK57">
    <cfRule type="cellIs" dxfId="2017" priority="486" operator="greaterThan">
      <formula>20</formula>
    </cfRule>
  </conditionalFormatting>
  <conditionalFormatting sqref="AQ87 AQ84 AQ81 AQ78 AQ75 AQ72 AQ69 AQ66 AQ63 AQ60 AQ57">
    <cfRule type="cellIs" dxfId="2016" priority="485" operator="greaterThan">
      <formula>20</formula>
    </cfRule>
  </conditionalFormatting>
  <conditionalFormatting sqref="AW87 AW84 AW81 AW78 AW75 AW72 AW69 AW66 AW63 AW60 AW57">
    <cfRule type="cellIs" dxfId="2015" priority="484" operator="greaterThan">
      <formula>20</formula>
    </cfRule>
  </conditionalFormatting>
  <conditionalFormatting sqref="BC87 BC84 BC81 BC78 BC75 BC72 BC69 BC66 BC63 BC60 BC57">
    <cfRule type="cellIs" dxfId="2014" priority="483" operator="greaterThan">
      <formula>20</formula>
    </cfRule>
  </conditionalFormatting>
  <conditionalFormatting sqref="AK94">
    <cfRule type="cellIs" dxfId="2013" priority="482" operator="greaterThan">
      <formula>20</formula>
    </cfRule>
  </conditionalFormatting>
  <conditionalFormatting sqref="AQ94">
    <cfRule type="cellIs" dxfId="2012" priority="481" operator="greaterThan">
      <formula>20</formula>
    </cfRule>
  </conditionalFormatting>
  <conditionalFormatting sqref="AW94">
    <cfRule type="cellIs" dxfId="2011" priority="480" operator="greaterThan">
      <formula>20</formula>
    </cfRule>
  </conditionalFormatting>
  <conditionalFormatting sqref="BC97 BC94">
    <cfRule type="cellIs" dxfId="2010" priority="479" operator="greaterThan">
      <formula>20</formula>
    </cfRule>
  </conditionalFormatting>
  <conditionalFormatting sqref="AL87">
    <cfRule type="cellIs" dxfId="2009" priority="477" operator="greaterThan">
      <formula>20</formula>
    </cfRule>
  </conditionalFormatting>
  <conditionalFormatting sqref="AM87:AN87">
    <cfRule type="cellIs" dxfId="2008" priority="476" operator="between">
      <formula>80</formula>
      <formula>120</formula>
    </cfRule>
  </conditionalFormatting>
  <conditionalFormatting sqref="AM87:AN87">
    <cfRule type="cellIs" dxfId="2007" priority="475" operator="between">
      <formula>80</formula>
      <formula>120</formula>
    </cfRule>
  </conditionalFormatting>
  <conditionalFormatting sqref="AR85">
    <cfRule type="cellIs" dxfId="2006" priority="414" operator="greaterThan">
      <formula>20</formula>
    </cfRule>
  </conditionalFormatting>
  <conditionalFormatting sqref="AK85 AK82 AK79 AK76 AK73 AK70 AK67 AK64 AK61 AK58 AK54">
    <cfRule type="cellIs" dxfId="2005" priority="429" operator="greaterThan">
      <formula>20</formula>
    </cfRule>
  </conditionalFormatting>
  <conditionalFormatting sqref="AQ85 AQ82 AQ79 AQ76 AQ73 AQ70 AQ67 AQ64 AQ61 AQ58 AQ54">
    <cfRule type="cellIs" dxfId="2004" priority="428" operator="greaterThan">
      <formula>20</formula>
    </cfRule>
  </conditionalFormatting>
  <conditionalFormatting sqref="AW85 AW82 AW79 AW76 AW73 AW70 AW67 AW64 AW61 AW58 AW54">
    <cfRule type="cellIs" dxfId="2003" priority="427" operator="greaterThan">
      <formula>20</formula>
    </cfRule>
  </conditionalFormatting>
  <conditionalFormatting sqref="BC85 BC82 BC79 BC76 BC73 BC70 BC67 BC64 BC61 BC58 BC54">
    <cfRule type="cellIs" dxfId="2002" priority="426" operator="greaterThan">
      <formula>20</formula>
    </cfRule>
  </conditionalFormatting>
  <conditionalFormatting sqref="AQ95 AQ92">
    <cfRule type="cellIs" dxfId="2001" priority="424" operator="greaterThan">
      <formula>20</formula>
    </cfRule>
  </conditionalFormatting>
  <conditionalFormatting sqref="AW95 AW92">
    <cfRule type="cellIs" dxfId="2000" priority="423" operator="greaterThan">
      <formula>20</formula>
    </cfRule>
  </conditionalFormatting>
  <conditionalFormatting sqref="AR87">
    <cfRule type="cellIs" dxfId="1999" priority="471" operator="greaterThan">
      <formula>20</formula>
    </cfRule>
  </conditionalFormatting>
  <conditionalFormatting sqref="AS87:AT87">
    <cfRule type="cellIs" dxfId="1998" priority="470" operator="between">
      <formula>80</formula>
      <formula>120</formula>
    </cfRule>
  </conditionalFormatting>
  <conditionalFormatting sqref="AS87:AT87">
    <cfRule type="cellIs" dxfId="1997" priority="469" operator="between">
      <formula>80</formula>
      <formula>120</formula>
    </cfRule>
  </conditionalFormatting>
  <conditionalFormatting sqref="AS87:AT87">
    <cfRule type="cellIs" dxfId="1996" priority="468" operator="between">
      <formula>80</formula>
      <formula>120</formula>
    </cfRule>
  </conditionalFormatting>
  <conditionalFormatting sqref="AX87">
    <cfRule type="cellIs" dxfId="1995" priority="464" operator="greaterThan">
      <formula>20</formula>
    </cfRule>
  </conditionalFormatting>
  <conditionalFormatting sqref="AY87:AZ87">
    <cfRule type="cellIs" dxfId="1994" priority="463" operator="between">
      <formula>80</formula>
      <formula>120</formula>
    </cfRule>
  </conditionalFormatting>
  <conditionalFormatting sqref="AY87:AZ87">
    <cfRule type="cellIs" dxfId="1993" priority="461" operator="between">
      <formula>80</formula>
      <formula>120</formula>
    </cfRule>
  </conditionalFormatting>
  <conditionalFormatting sqref="AY87:AZ87">
    <cfRule type="cellIs" dxfId="1992" priority="462" operator="between">
      <formula>80</formula>
      <formula>120</formula>
    </cfRule>
  </conditionalFormatting>
  <conditionalFormatting sqref="AU26">
    <cfRule type="cellIs" dxfId="1991" priority="296" operator="between">
      <formula>80</formula>
      <formula>120</formula>
    </cfRule>
  </conditionalFormatting>
  <conditionalFormatting sqref="BA26">
    <cfRule type="cellIs" dxfId="1990" priority="295" operator="between">
      <formula>80</formula>
      <formula>120</formula>
    </cfRule>
  </conditionalFormatting>
  <conditionalFormatting sqref="BD87">
    <cfRule type="cellIs" dxfId="1989" priority="458" operator="greaterThan">
      <formula>20</formula>
    </cfRule>
  </conditionalFormatting>
  <conditionalFormatting sqref="BE87">
    <cfRule type="cellIs" dxfId="1988" priority="457" operator="between">
      <formula>80</formula>
      <formula>120</formula>
    </cfRule>
  </conditionalFormatting>
  <conditionalFormatting sqref="BE87">
    <cfRule type="cellIs" dxfId="1987" priority="456" operator="between">
      <formula>80</formula>
      <formula>120</formula>
    </cfRule>
  </conditionalFormatting>
  <conditionalFormatting sqref="BE87">
    <cfRule type="cellIs" dxfId="1986" priority="454" operator="between">
      <formula>80</formula>
      <formula>120</formula>
    </cfRule>
  </conditionalFormatting>
  <conditionalFormatting sqref="BE87">
    <cfRule type="cellIs" dxfId="1985" priority="455" operator="between">
      <formula>80</formula>
      <formula>120</formula>
    </cfRule>
  </conditionalFormatting>
  <conditionalFormatting sqref="AW96 AW93">
    <cfRule type="cellIs" dxfId="1984" priority="389" operator="greaterThan">
      <formula>20</formula>
    </cfRule>
  </conditionalFormatting>
  <conditionalFormatting sqref="AQ94">
    <cfRule type="cellIs" dxfId="1983" priority="386" operator="greaterThan">
      <formula>20</formula>
    </cfRule>
  </conditionalFormatting>
  <conditionalFormatting sqref="AS98:AT99">
    <cfRule type="cellIs" dxfId="1982" priority="382" operator="between">
      <formula>80</formula>
      <formula>120</formula>
    </cfRule>
  </conditionalFormatting>
  <conditionalFormatting sqref="BE98:BE99">
    <cfRule type="cellIs" dxfId="1981" priority="379" operator="between">
      <formula>80</formula>
      <formula>120</formula>
    </cfRule>
  </conditionalFormatting>
  <conditionalFormatting sqref="AS100:AT100 AY100:AZ100 BE100 AM100:AN100">
    <cfRule type="cellIs" dxfId="1980" priority="378" operator="between">
      <formula>80</formula>
      <formula>120</formula>
    </cfRule>
  </conditionalFormatting>
  <conditionalFormatting sqref="BC100:BD100 AW100:AX100 AK100:AL100">
    <cfRule type="cellIs" dxfId="1979" priority="377" operator="greaterThan">
      <formula>20</formula>
    </cfRule>
  </conditionalFormatting>
  <conditionalFormatting sqref="BC43">
    <cfRule type="cellIs" dxfId="1978" priority="452" operator="greaterThan">
      <formula>20</formula>
    </cfRule>
  </conditionalFormatting>
  <conditionalFormatting sqref="AK47:AL47 AW47:AX47 BC47:BD47">
    <cfRule type="cellIs" dxfId="1977" priority="451" operator="greaterThan">
      <formula>20</formula>
    </cfRule>
  </conditionalFormatting>
  <conditionalFormatting sqref="AQ47:AR47">
    <cfRule type="cellIs" dxfId="1976" priority="450" operator="greaterThan">
      <formula>20</formula>
    </cfRule>
  </conditionalFormatting>
  <conditionalFormatting sqref="AQ47">
    <cfRule type="cellIs" dxfId="1975" priority="448" operator="greaterThan">
      <formula>20</formula>
    </cfRule>
  </conditionalFormatting>
  <conditionalFormatting sqref="BC47 BC49">
    <cfRule type="cellIs" dxfId="1974" priority="446" operator="greaterThan">
      <formula>20</formula>
    </cfRule>
  </conditionalFormatting>
  <conditionalFormatting sqref="AK47">
    <cfRule type="cellIs" dxfId="1973" priority="449" operator="greaterThan">
      <formula>20</formula>
    </cfRule>
  </conditionalFormatting>
  <conditionalFormatting sqref="AW47 AW49">
    <cfRule type="cellIs" dxfId="1972" priority="447" operator="greaterThan">
      <formula>20</formula>
    </cfRule>
  </conditionalFormatting>
  <conditionalFormatting sqref="AK49:AL49 AW49:AX49 BC49:BD49">
    <cfRule type="cellIs" dxfId="1971" priority="445" operator="greaterThan">
      <formula>20</formula>
    </cfRule>
  </conditionalFormatting>
  <conditionalFormatting sqref="AM49:AN49 BE49 AY49:AZ49">
    <cfRule type="cellIs" dxfId="1970" priority="444" operator="between">
      <formula>80</formula>
      <formula>120</formula>
    </cfRule>
  </conditionalFormatting>
  <conditionalFormatting sqref="AQ49:AR49">
    <cfRule type="cellIs" dxfId="1969" priority="443" operator="greaterThan">
      <formula>20</formula>
    </cfRule>
  </conditionalFormatting>
  <conditionalFormatting sqref="AS49:AT49">
    <cfRule type="cellIs" dxfId="1968" priority="442" operator="between">
      <formula>80</formula>
      <formula>120</formula>
    </cfRule>
  </conditionalFormatting>
  <conditionalFormatting sqref="AK46">
    <cfRule type="cellIs" dxfId="1967" priority="441" operator="greaterThan">
      <formula>20</formula>
    </cfRule>
  </conditionalFormatting>
  <conditionalFormatting sqref="AQ46">
    <cfRule type="cellIs" dxfId="1966" priority="440" operator="greaterThan">
      <formula>20</formula>
    </cfRule>
  </conditionalFormatting>
  <conditionalFormatting sqref="AW46">
    <cfRule type="cellIs" dxfId="1965" priority="439" operator="greaterThan">
      <formula>20</formula>
    </cfRule>
  </conditionalFormatting>
  <conditionalFormatting sqref="BC46">
    <cfRule type="cellIs" dxfId="1964" priority="438" operator="greaterThan">
      <formula>20</formula>
    </cfRule>
  </conditionalFormatting>
  <conditionalFormatting sqref="AK50">
    <cfRule type="cellIs" dxfId="1963" priority="437" operator="greaterThan">
      <formula>20</formula>
    </cfRule>
  </conditionalFormatting>
  <conditionalFormatting sqref="AQ50">
    <cfRule type="cellIs" dxfId="1962" priority="436" operator="greaterThan">
      <formula>20</formula>
    </cfRule>
  </conditionalFormatting>
  <conditionalFormatting sqref="AW50">
    <cfRule type="cellIs" dxfId="1961" priority="435" operator="greaterThan">
      <formula>20</formula>
    </cfRule>
  </conditionalFormatting>
  <conditionalFormatting sqref="BC50">
    <cfRule type="cellIs" dxfId="1960" priority="434" operator="greaterThan">
      <formula>20</formula>
    </cfRule>
  </conditionalFormatting>
  <conditionalFormatting sqref="AK51">
    <cfRule type="cellIs" dxfId="1959" priority="433" operator="greaterThan">
      <formula>20</formula>
    </cfRule>
  </conditionalFormatting>
  <conditionalFormatting sqref="AQ51">
    <cfRule type="cellIs" dxfId="1958" priority="432" operator="greaterThan">
      <formula>20</formula>
    </cfRule>
  </conditionalFormatting>
  <conditionalFormatting sqref="AW51">
    <cfRule type="cellIs" dxfId="1957" priority="431" operator="greaterThan">
      <formula>20</formula>
    </cfRule>
  </conditionalFormatting>
  <conditionalFormatting sqref="BC51">
    <cfRule type="cellIs" dxfId="1956" priority="430" operator="greaterThan">
      <formula>20</formula>
    </cfRule>
  </conditionalFormatting>
  <conditionalFormatting sqref="AK95 AK92">
    <cfRule type="cellIs" dxfId="1955" priority="425" operator="greaterThan">
      <formula>20</formula>
    </cfRule>
  </conditionalFormatting>
  <conditionalFormatting sqref="BC95 BC92">
    <cfRule type="cellIs" dxfId="1954" priority="422" operator="greaterThan">
      <formula>20</formula>
    </cfRule>
  </conditionalFormatting>
  <conditionalFormatting sqref="AM86:AN86">
    <cfRule type="cellIs" dxfId="1953" priority="421" operator="between">
      <formula>80</formula>
      <formula>120</formula>
    </cfRule>
  </conditionalFormatting>
  <conditionalFormatting sqref="AL85">
    <cfRule type="cellIs" dxfId="1952" priority="420" operator="greaterThan">
      <formula>20</formula>
    </cfRule>
  </conditionalFormatting>
  <conditionalFormatting sqref="AM85:AN85">
    <cfRule type="cellIs" dxfId="1951" priority="419" operator="between">
      <formula>80</formula>
      <formula>120</formula>
    </cfRule>
  </conditionalFormatting>
  <conditionalFormatting sqref="AM85:AN85">
    <cfRule type="cellIs" dxfId="1950" priority="418" operator="between">
      <formula>80</formula>
      <formula>120</formula>
    </cfRule>
  </conditionalFormatting>
  <conditionalFormatting sqref="AM87:AN87">
    <cfRule type="cellIs" dxfId="1949" priority="417" operator="between">
      <formula>80</formula>
      <formula>120</formula>
    </cfRule>
  </conditionalFormatting>
  <conditionalFormatting sqref="AS86:AT86">
    <cfRule type="cellIs" dxfId="1948" priority="416" operator="between">
      <formula>80</formula>
      <formula>120</formula>
    </cfRule>
  </conditionalFormatting>
  <conditionalFormatting sqref="AS86:AT86">
    <cfRule type="cellIs" dxfId="1947" priority="415" operator="between">
      <formula>80</formula>
      <formula>120</formula>
    </cfRule>
  </conditionalFormatting>
  <conditionalFormatting sqref="AS85:AT85">
    <cfRule type="cellIs" dxfId="1946" priority="413" operator="between">
      <formula>80</formula>
      <formula>120</formula>
    </cfRule>
  </conditionalFormatting>
  <conditionalFormatting sqref="AS85:AT85">
    <cfRule type="cellIs" dxfId="1945" priority="412" operator="between">
      <formula>80</formula>
      <formula>120</formula>
    </cfRule>
  </conditionalFormatting>
  <conditionalFormatting sqref="AS85:AT85">
    <cfRule type="cellIs" dxfId="1944" priority="411" operator="between">
      <formula>80</formula>
      <formula>120</formula>
    </cfRule>
  </conditionalFormatting>
  <conditionalFormatting sqref="AS87:AT87">
    <cfRule type="cellIs" dxfId="1943" priority="410" operator="between">
      <formula>80</formula>
      <formula>120</formula>
    </cfRule>
  </conditionalFormatting>
  <conditionalFormatting sqref="AS87:AT87">
    <cfRule type="cellIs" dxfId="1942" priority="409" operator="between">
      <formula>80</formula>
      <formula>120</formula>
    </cfRule>
  </conditionalFormatting>
  <conditionalFormatting sqref="BD85">
    <cfRule type="cellIs" dxfId="1941" priority="401" operator="greaterThan">
      <formula>20</formula>
    </cfRule>
  </conditionalFormatting>
  <conditionalFormatting sqref="AY86:AZ86">
    <cfRule type="cellIs" dxfId="1940" priority="408" operator="between">
      <formula>80</formula>
      <formula>120</formula>
    </cfRule>
  </conditionalFormatting>
  <conditionalFormatting sqref="AX85">
    <cfRule type="cellIs" dxfId="1939" priority="407" operator="greaterThan">
      <formula>20</formula>
    </cfRule>
  </conditionalFormatting>
  <conditionalFormatting sqref="AY85:AZ85">
    <cfRule type="cellIs" dxfId="1938" priority="406" operator="between">
      <formula>80</formula>
      <formula>120</formula>
    </cfRule>
  </conditionalFormatting>
  <conditionalFormatting sqref="AY85:AZ85">
    <cfRule type="cellIs" dxfId="1937" priority="404" operator="between">
      <formula>80</formula>
      <formula>120</formula>
    </cfRule>
  </conditionalFormatting>
  <conditionalFormatting sqref="AY85:AZ85">
    <cfRule type="cellIs" dxfId="1936" priority="405" operator="between">
      <formula>80</formula>
      <formula>120</formula>
    </cfRule>
  </conditionalFormatting>
  <conditionalFormatting sqref="AY87:AZ87">
    <cfRule type="cellIs" dxfId="1935" priority="403" operator="between">
      <formula>80</formula>
      <formula>120</formula>
    </cfRule>
  </conditionalFormatting>
  <conditionalFormatting sqref="BE86">
    <cfRule type="cellIs" dxfId="1934" priority="402" operator="between">
      <formula>80</formula>
      <formula>120</formula>
    </cfRule>
  </conditionalFormatting>
  <conditionalFormatting sqref="BE85">
    <cfRule type="cellIs" dxfId="1933" priority="400" operator="between">
      <formula>80</formula>
      <formula>120</formula>
    </cfRule>
  </conditionalFormatting>
  <conditionalFormatting sqref="BE85">
    <cfRule type="cellIs" dxfId="1932" priority="397" operator="between">
      <formula>80</formula>
      <formula>120</formula>
    </cfRule>
  </conditionalFormatting>
  <conditionalFormatting sqref="BE85">
    <cfRule type="cellIs" dxfId="1931" priority="398" operator="between">
      <formula>80</formula>
      <formula>120</formula>
    </cfRule>
  </conditionalFormatting>
  <conditionalFormatting sqref="AK94">
    <cfRule type="cellIs" dxfId="1930" priority="387" operator="greaterThan">
      <formula>20</formula>
    </cfRule>
  </conditionalFormatting>
  <conditionalFormatting sqref="BE87">
    <cfRule type="cellIs" dxfId="1929" priority="396" operator="between">
      <formula>80</formula>
      <formula>120</formula>
    </cfRule>
  </conditionalFormatting>
  <conditionalFormatting sqref="AW94">
    <cfRule type="cellIs" dxfId="1928" priority="385" operator="greaterThan">
      <formula>20</formula>
    </cfRule>
  </conditionalFormatting>
  <conditionalFormatting sqref="BC96 BC93">
    <cfRule type="cellIs" dxfId="1927" priority="388" operator="greaterThan">
      <formula>20</formula>
    </cfRule>
  </conditionalFormatting>
  <conditionalFormatting sqref="BC97 BC94">
    <cfRule type="cellIs" dxfId="1926" priority="384" operator="greaterThan">
      <formula>20</formula>
    </cfRule>
  </conditionalFormatting>
  <conditionalFormatting sqref="AM98:AN99">
    <cfRule type="cellIs" dxfId="1925" priority="383" operator="between">
      <formula>80</formula>
      <formula>120</formula>
    </cfRule>
  </conditionalFormatting>
  <conditionalFormatting sqref="AS98:AT99">
    <cfRule type="cellIs" dxfId="1924" priority="381" operator="between">
      <formula>80</formula>
      <formula>120</formula>
    </cfRule>
  </conditionalFormatting>
  <conditionalFormatting sqref="AY98:AZ99">
    <cfRule type="cellIs" dxfId="1923" priority="380" operator="between">
      <formula>80</formula>
      <formula>120</formula>
    </cfRule>
  </conditionalFormatting>
  <conditionalFormatting sqref="AK100">
    <cfRule type="cellIs" dxfId="1922" priority="375" operator="greaterThan">
      <formula>20</formula>
    </cfRule>
  </conditionalFormatting>
  <conditionalFormatting sqref="BC100">
    <cfRule type="cellIs" dxfId="1921" priority="372" operator="greaterThan">
      <formula>20</formula>
    </cfRule>
  </conditionalFormatting>
  <conditionalFormatting sqref="AQ100:AR100">
    <cfRule type="cellIs" dxfId="1920" priority="376" operator="greaterThan">
      <formula>20</formula>
    </cfRule>
  </conditionalFormatting>
  <conditionalFormatting sqref="AQ100">
    <cfRule type="cellIs" dxfId="1919" priority="374" operator="greaterThan">
      <formula>20</formula>
    </cfRule>
  </conditionalFormatting>
  <conditionalFormatting sqref="AW100">
    <cfRule type="cellIs" dxfId="1918" priority="373" operator="greaterThan">
      <formula>20</formula>
    </cfRule>
  </conditionalFormatting>
  <conditionalFormatting sqref="BC100">
    <cfRule type="cellIs" dxfId="1917" priority="370" operator="greaterThan">
      <formula>20</formula>
    </cfRule>
  </conditionalFormatting>
  <conditionalFormatting sqref="AW100">
    <cfRule type="cellIs" dxfId="1916" priority="371" operator="greaterThan">
      <formula>20</formula>
    </cfRule>
  </conditionalFormatting>
  <conditionalFormatting sqref="AK109 AK106 AK103">
    <cfRule type="cellIs" dxfId="1915" priority="369" operator="greaterThan">
      <formula>20</formula>
    </cfRule>
  </conditionalFormatting>
  <conditionalFormatting sqref="AQ109 AQ106 AQ103">
    <cfRule type="cellIs" dxfId="1914" priority="368" operator="greaterThan">
      <formula>20</formula>
    </cfRule>
  </conditionalFormatting>
  <conditionalFormatting sqref="AW109 AW106 AW103">
    <cfRule type="cellIs" dxfId="1913" priority="367" operator="greaterThan">
      <formula>20</formula>
    </cfRule>
  </conditionalFormatting>
  <conditionalFormatting sqref="BC109 BC106 BC103">
    <cfRule type="cellIs" dxfId="1912" priority="366" operator="greaterThan">
      <formula>20</formula>
    </cfRule>
  </conditionalFormatting>
  <conditionalFormatting sqref="AK110 AK107 AK104 AK101">
    <cfRule type="cellIs" dxfId="1911" priority="365" operator="greaterThan">
      <formula>20</formula>
    </cfRule>
  </conditionalFormatting>
  <conditionalFormatting sqref="AQ110 AQ107 AQ104 AQ101">
    <cfRule type="cellIs" dxfId="1910" priority="364" operator="greaterThan">
      <formula>20</formula>
    </cfRule>
  </conditionalFormatting>
  <conditionalFormatting sqref="AW110 AW107 AW104 AW101">
    <cfRule type="cellIs" dxfId="1909" priority="363" operator="greaterThan">
      <formula>20</formula>
    </cfRule>
  </conditionalFormatting>
  <conditionalFormatting sqref="BC110 BC107 BC104 BC101">
    <cfRule type="cellIs" dxfId="1908" priority="362" operator="greaterThan">
      <formula>20</formula>
    </cfRule>
  </conditionalFormatting>
  <conditionalFormatting sqref="AM88:AN88">
    <cfRule type="cellIs" dxfId="1907" priority="164" operator="between">
      <formula>80</formula>
      <formula>120</formula>
    </cfRule>
  </conditionalFormatting>
  <conditionalFormatting sqref="AS88:AT88">
    <cfRule type="cellIs" dxfId="1906" priority="162" operator="between">
      <formula>80</formula>
      <formula>120</formula>
    </cfRule>
  </conditionalFormatting>
  <conditionalFormatting sqref="AM89:AN89">
    <cfRule type="cellIs" dxfId="1905" priority="163" operator="between">
      <formula>80</formula>
      <formula>120</formula>
    </cfRule>
  </conditionalFormatting>
  <conditionalFormatting sqref="AS89:AT89">
    <cfRule type="cellIs" dxfId="1904" priority="160" operator="between">
      <formula>80</formula>
      <formula>120</formula>
    </cfRule>
  </conditionalFormatting>
  <conditionalFormatting sqref="AS88:AT88">
    <cfRule type="cellIs" dxfId="1903" priority="149" operator="between">
      <formula>80</formula>
      <formula>120</formula>
    </cfRule>
  </conditionalFormatting>
  <conditionalFormatting sqref="AY89:AZ89">
    <cfRule type="cellIs" dxfId="1902" priority="157" operator="between">
      <formula>80</formula>
      <formula>120</formula>
    </cfRule>
  </conditionalFormatting>
  <conditionalFormatting sqref="BE89">
    <cfRule type="cellIs" dxfId="1901" priority="155" operator="between">
      <formula>80</formula>
      <formula>120</formula>
    </cfRule>
  </conditionalFormatting>
  <conditionalFormatting sqref="AM88:AN88">
    <cfRule type="cellIs" dxfId="1900" priority="150" operator="between">
      <formula>80</formula>
      <formula>120</formula>
    </cfRule>
  </conditionalFormatting>
  <conditionalFormatting sqref="AY88:AZ88">
    <cfRule type="cellIs" dxfId="1899" priority="147" operator="between">
      <formula>80</formula>
      <formula>120</formula>
    </cfRule>
  </conditionalFormatting>
  <conditionalFormatting sqref="AS88:AT88">
    <cfRule type="cellIs" dxfId="1898" priority="148" operator="between">
      <formula>80</formula>
      <formula>120</formula>
    </cfRule>
  </conditionalFormatting>
  <conditionalFormatting sqref="AQ90">
    <cfRule type="cellIs" dxfId="1897" priority="144" operator="greaterThan">
      <formula>20</formula>
    </cfRule>
  </conditionalFormatting>
  <conditionalFormatting sqref="AK26 AK33 AK36 AK39 AK42 AK45 AK48">
    <cfRule type="cellIs" dxfId="1896" priority="306" operator="greaterThan">
      <formula>20</formula>
    </cfRule>
  </conditionalFormatting>
  <conditionalFormatting sqref="AQ26 AQ33 AQ36 AQ39 AQ42 AQ45 AQ48">
    <cfRule type="cellIs" dxfId="1895" priority="305" operator="greaterThan">
      <formula>20</formula>
    </cfRule>
  </conditionalFormatting>
  <conditionalFormatting sqref="AW26 AW33 AW36 AW39 AW42 AW45 AW48">
    <cfRule type="cellIs" dxfId="1894" priority="304" operator="greaterThan">
      <formula>20</formula>
    </cfRule>
  </conditionalFormatting>
  <conditionalFormatting sqref="BC26 BC33 BC36 BC39 BC42 BC45 BC48">
    <cfRule type="cellIs" dxfId="1893" priority="303" operator="greaterThan">
      <formula>20</formula>
    </cfRule>
  </conditionalFormatting>
  <conditionalFormatting sqref="AJ36 AJ39 AJ42 AJ45 AJ48">
    <cfRule type="cellIs" dxfId="1892" priority="302" operator="lessThan">
      <formula>20.1</formula>
    </cfRule>
  </conditionalFormatting>
  <conditionalFormatting sqref="AP36 AP39 AP42 AP45 AP48">
    <cfRule type="cellIs" dxfId="1891" priority="301" operator="lessThan">
      <formula>20.1</formula>
    </cfRule>
  </conditionalFormatting>
  <conditionalFormatting sqref="AV36 AV39 AV42 AV45 AV48">
    <cfRule type="cellIs" dxfId="1890" priority="300" operator="lessThan">
      <formula>20.1</formula>
    </cfRule>
  </conditionalFormatting>
  <conditionalFormatting sqref="BB36 BB39 BB42 BB45 BB48">
    <cfRule type="cellIs" dxfId="1889" priority="299" operator="lessThan">
      <formula>20.1</formula>
    </cfRule>
  </conditionalFormatting>
  <conditionalFormatting sqref="AI26">
    <cfRule type="cellIs" dxfId="1888" priority="298" operator="between">
      <formula>80</formula>
      <formula>120</formula>
    </cfRule>
  </conditionalFormatting>
  <conditionalFormatting sqref="AO26">
    <cfRule type="cellIs" dxfId="1887" priority="297" operator="between">
      <formula>80</formula>
      <formula>120</formula>
    </cfRule>
  </conditionalFormatting>
  <conditionalFormatting sqref="BA97">
    <cfRule type="cellIs" dxfId="1886" priority="285" operator="between">
      <formula>80</formula>
      <formula>120</formula>
    </cfRule>
  </conditionalFormatting>
  <conditionalFormatting sqref="AK97">
    <cfRule type="cellIs" dxfId="1885" priority="290" operator="greaterThan">
      <formula>20</formula>
    </cfRule>
  </conditionalFormatting>
  <conditionalFormatting sqref="AQ97">
    <cfRule type="cellIs" dxfId="1884" priority="289" operator="greaterThan">
      <formula>20</formula>
    </cfRule>
  </conditionalFormatting>
  <conditionalFormatting sqref="AO97">
    <cfRule type="cellIs" dxfId="1883" priority="287" operator="between">
      <formula>80</formula>
      <formula>120</formula>
    </cfRule>
  </conditionalFormatting>
  <conditionalFormatting sqref="AU97">
    <cfRule type="cellIs" dxfId="1882" priority="286" operator="between">
      <formula>80</formula>
      <formula>120</formula>
    </cfRule>
  </conditionalFormatting>
  <conditionalFormatting sqref="AO51">
    <cfRule type="cellIs" dxfId="1881" priority="294" operator="between">
      <formula>80</formula>
      <formula>120</formula>
    </cfRule>
  </conditionalFormatting>
  <conditionalFormatting sqref="AU51">
    <cfRule type="cellIs" dxfId="1880" priority="293" operator="between">
      <formula>80</formula>
      <formula>120</formula>
    </cfRule>
  </conditionalFormatting>
  <conditionalFormatting sqref="BA51">
    <cfRule type="cellIs" dxfId="1879" priority="292" operator="between">
      <formula>80</formula>
      <formula>120</formula>
    </cfRule>
  </conditionalFormatting>
  <conditionalFormatting sqref="AI51">
    <cfRule type="cellIs" dxfId="1878" priority="291" operator="between">
      <formula>80</formula>
      <formula>120</formula>
    </cfRule>
  </conditionalFormatting>
  <conditionalFormatting sqref="AW97">
    <cfRule type="cellIs" dxfId="1877" priority="288" operator="greaterThan">
      <formula>20</formula>
    </cfRule>
  </conditionalFormatting>
  <conditionalFormatting sqref="AI97">
    <cfRule type="cellIs" dxfId="1876" priority="284" operator="between">
      <formula>80</formula>
      <formula>120</formula>
    </cfRule>
  </conditionalFormatting>
  <conditionalFormatting sqref="AK29">
    <cfRule type="cellIs" dxfId="1875" priority="283" operator="greaterThan">
      <formula>20</formula>
    </cfRule>
  </conditionalFormatting>
  <conditionalFormatting sqref="AQ29">
    <cfRule type="cellIs" dxfId="1874" priority="282" operator="greaterThan">
      <formula>20</formula>
    </cfRule>
  </conditionalFormatting>
  <conditionalFormatting sqref="AW29">
    <cfRule type="cellIs" dxfId="1873" priority="281" operator="greaterThan">
      <formula>20</formula>
    </cfRule>
  </conditionalFormatting>
  <conditionalFormatting sqref="BC29">
    <cfRule type="cellIs" dxfId="1872" priority="280" operator="greaterThan">
      <formula>20</formula>
    </cfRule>
  </conditionalFormatting>
  <conditionalFormatting sqref="AI29">
    <cfRule type="cellIs" dxfId="1871" priority="279" operator="between">
      <formula>80</formula>
      <formula>120</formula>
    </cfRule>
  </conditionalFormatting>
  <conditionalFormatting sqref="AO29">
    <cfRule type="cellIs" dxfId="1870" priority="278" operator="between">
      <formula>80</formula>
      <formula>120</formula>
    </cfRule>
  </conditionalFormatting>
  <conditionalFormatting sqref="AU29">
    <cfRule type="cellIs" dxfId="1869" priority="277" operator="between">
      <formula>80</formula>
      <formula>120</formula>
    </cfRule>
  </conditionalFormatting>
  <conditionalFormatting sqref="BA29">
    <cfRule type="cellIs" dxfId="1868" priority="276" operator="between">
      <formula>80</formula>
      <formula>120</formula>
    </cfRule>
  </conditionalFormatting>
  <conditionalFormatting sqref="AI110">
    <cfRule type="cellIs" dxfId="1867" priority="275" operator="between">
      <formula>80</formula>
      <formula>120</formula>
    </cfRule>
  </conditionalFormatting>
  <conditionalFormatting sqref="AK130">
    <cfRule type="cellIs" dxfId="1866" priority="274" operator="greaterThan">
      <formula>20</formula>
    </cfRule>
  </conditionalFormatting>
  <conditionalFormatting sqref="AQ130">
    <cfRule type="cellIs" dxfId="1865" priority="273" operator="greaterThan">
      <formula>20</formula>
    </cfRule>
  </conditionalFormatting>
  <conditionalFormatting sqref="AW130">
    <cfRule type="cellIs" dxfId="1864" priority="272" operator="greaterThan">
      <formula>20</formula>
    </cfRule>
  </conditionalFormatting>
  <conditionalFormatting sqref="BC130">
    <cfRule type="cellIs" dxfId="1863" priority="271" operator="greaterThan">
      <formula>20</formula>
    </cfRule>
  </conditionalFormatting>
  <conditionalFormatting sqref="AL130">
    <cfRule type="cellIs" dxfId="1862" priority="269" operator="greaterThan">
      <formula>20</formula>
    </cfRule>
  </conditionalFormatting>
  <conditionalFormatting sqref="AM130:AN130">
    <cfRule type="cellIs" dxfId="1861" priority="268" operator="between">
      <formula>80</formula>
      <formula>120</formula>
    </cfRule>
  </conditionalFormatting>
  <conditionalFormatting sqref="AM130:AN130">
    <cfRule type="cellIs" dxfId="1860" priority="267" operator="between">
      <formula>80</formula>
      <formula>120</formula>
    </cfRule>
  </conditionalFormatting>
  <conditionalFormatting sqref="AQ135">
    <cfRule type="cellIs" dxfId="1859" priority="239" operator="greaterThan">
      <formula>20</formula>
    </cfRule>
  </conditionalFormatting>
  <conditionalFormatting sqref="AW135">
    <cfRule type="cellIs" dxfId="1858" priority="238" operator="greaterThan">
      <formula>20</formula>
    </cfRule>
  </conditionalFormatting>
  <conditionalFormatting sqref="AR130">
    <cfRule type="cellIs" dxfId="1857" priority="263" operator="greaterThan">
      <formula>20</formula>
    </cfRule>
  </conditionalFormatting>
  <conditionalFormatting sqref="AS130:AT130">
    <cfRule type="cellIs" dxfId="1856" priority="262" operator="between">
      <formula>80</formula>
      <formula>120</formula>
    </cfRule>
  </conditionalFormatting>
  <conditionalFormatting sqref="AS130:AT130">
    <cfRule type="cellIs" dxfId="1855" priority="261" operator="between">
      <formula>80</formula>
      <formula>120</formula>
    </cfRule>
  </conditionalFormatting>
  <conditionalFormatting sqref="AS130:AT130">
    <cfRule type="cellIs" dxfId="1854" priority="260" operator="between">
      <formula>80</formula>
      <formula>120</formula>
    </cfRule>
  </conditionalFormatting>
  <conditionalFormatting sqref="AX130">
    <cfRule type="cellIs" dxfId="1853" priority="256" operator="greaterThan">
      <formula>20</formula>
    </cfRule>
  </conditionalFormatting>
  <conditionalFormatting sqref="AY130:AZ130">
    <cfRule type="cellIs" dxfId="1852" priority="255" operator="between">
      <formula>80</formula>
      <formula>120</formula>
    </cfRule>
  </conditionalFormatting>
  <conditionalFormatting sqref="AY130:AZ130">
    <cfRule type="cellIs" dxfId="1851" priority="253" operator="between">
      <formula>80</formula>
      <formula>120</formula>
    </cfRule>
  </conditionalFormatting>
  <conditionalFormatting sqref="AY130:AZ130">
    <cfRule type="cellIs" dxfId="1850" priority="254" operator="between">
      <formula>80</formula>
      <formula>120</formula>
    </cfRule>
  </conditionalFormatting>
  <conditionalFormatting sqref="BD130">
    <cfRule type="cellIs" dxfId="1849" priority="250" operator="greaterThan">
      <formula>20</formula>
    </cfRule>
  </conditionalFormatting>
  <conditionalFormatting sqref="BE130">
    <cfRule type="cellIs" dxfId="1848" priority="249" operator="between">
      <formula>80</formula>
      <formula>120</formula>
    </cfRule>
  </conditionalFormatting>
  <conditionalFormatting sqref="BE130">
    <cfRule type="cellIs" dxfId="1847" priority="248" operator="between">
      <formula>80</formula>
      <formula>120</formula>
    </cfRule>
  </conditionalFormatting>
  <conditionalFormatting sqref="BE130">
    <cfRule type="cellIs" dxfId="1846" priority="246" operator="between">
      <formula>80</formula>
      <formula>120</formula>
    </cfRule>
  </conditionalFormatting>
  <conditionalFormatting sqref="BE130">
    <cfRule type="cellIs" dxfId="1845" priority="247" operator="between">
      <formula>80</formula>
      <formula>120</formula>
    </cfRule>
  </conditionalFormatting>
  <conditionalFormatting sqref="AK135">
    <cfRule type="cellIs" dxfId="1844" priority="240" operator="greaterThan">
      <formula>20</formula>
    </cfRule>
  </conditionalFormatting>
  <conditionalFormatting sqref="BC135">
    <cfRule type="cellIs" dxfId="1843" priority="237" operator="greaterThan">
      <formula>20</formula>
    </cfRule>
  </conditionalFormatting>
  <conditionalFormatting sqref="AM130:AN130">
    <cfRule type="cellIs" dxfId="1842" priority="236" operator="between">
      <formula>80</formula>
      <formula>120</formula>
    </cfRule>
  </conditionalFormatting>
  <conditionalFormatting sqref="AS130:AT130">
    <cfRule type="cellIs" dxfId="1841" priority="235" operator="between">
      <formula>80</formula>
      <formula>120</formula>
    </cfRule>
  </conditionalFormatting>
  <conditionalFormatting sqref="AS130:AT130">
    <cfRule type="cellIs" dxfId="1840" priority="234" operator="between">
      <formula>80</formula>
      <formula>120</formula>
    </cfRule>
  </conditionalFormatting>
  <conditionalFormatting sqref="AY130:AZ130">
    <cfRule type="cellIs" dxfId="1839" priority="233" operator="between">
      <formula>80</formula>
      <formula>120</formula>
    </cfRule>
  </conditionalFormatting>
  <conditionalFormatting sqref="AK90">
    <cfRule type="cellIs" dxfId="1838" priority="145" operator="greaterThan">
      <formula>20</formula>
    </cfRule>
  </conditionalFormatting>
  <conditionalFormatting sqref="BE130">
    <cfRule type="cellIs" dxfId="1837" priority="232" operator="between">
      <formula>80</formula>
      <formula>120</formula>
    </cfRule>
  </conditionalFormatting>
  <conditionalFormatting sqref="AW90">
    <cfRule type="cellIs" dxfId="1836" priority="143" operator="greaterThan">
      <formula>20</formula>
    </cfRule>
  </conditionalFormatting>
  <conditionalFormatting sqref="BC90">
    <cfRule type="cellIs" dxfId="1835" priority="142" operator="greaterThan">
      <formula>20</formula>
    </cfRule>
  </conditionalFormatting>
  <conditionalFormatting sqref="AQ91">
    <cfRule type="cellIs" dxfId="1834" priority="140" operator="greaterThan">
      <formula>20</formula>
    </cfRule>
  </conditionalFormatting>
  <conditionalFormatting sqref="AM91:AN91">
    <cfRule type="cellIs" dxfId="1833" priority="137" operator="between">
      <formula>80</formula>
      <formula>120</formula>
    </cfRule>
  </conditionalFormatting>
  <conditionalFormatting sqref="AM90:AN90">
    <cfRule type="cellIs" dxfId="1832" priority="135" operator="between">
      <formula>80</formula>
      <formula>120</formula>
    </cfRule>
  </conditionalFormatting>
  <conditionalFormatting sqref="AM89:AN89">
    <cfRule type="cellIs" dxfId="1831" priority="133" operator="between">
      <formula>80</formula>
      <formula>120</formula>
    </cfRule>
  </conditionalFormatting>
  <conditionalFormatting sqref="AM90:AN91">
    <cfRule type="cellIs" dxfId="1830" priority="129" operator="between">
      <formula>80</formula>
      <formula>120</formula>
    </cfRule>
  </conditionalFormatting>
  <conditionalFormatting sqref="AL91">
    <cfRule type="cellIs" dxfId="1829" priority="128" operator="greaterThan">
      <formula>20</formula>
    </cfRule>
  </conditionalFormatting>
  <conditionalFormatting sqref="AS91:AT91">
    <cfRule type="cellIs" dxfId="1828" priority="126" operator="between">
      <formula>80</formula>
      <formula>120</formula>
    </cfRule>
  </conditionalFormatting>
  <conditionalFormatting sqref="AS91:AT91">
    <cfRule type="cellIs" dxfId="1827" priority="125" operator="between">
      <formula>80</formula>
      <formula>120</formula>
    </cfRule>
  </conditionalFormatting>
  <conditionalFormatting sqref="AS90:AT90">
    <cfRule type="cellIs" dxfId="1826" priority="123" operator="between">
      <formula>80</formula>
      <formula>120</formula>
    </cfRule>
  </conditionalFormatting>
  <conditionalFormatting sqref="AS90:AT90">
    <cfRule type="cellIs" dxfId="1825" priority="122" operator="between">
      <formula>80</formula>
      <formula>120</formula>
    </cfRule>
  </conditionalFormatting>
  <conditionalFormatting sqref="AS90:AT90">
    <cfRule type="cellIs" dxfId="1824" priority="121" operator="between">
      <formula>80</formula>
      <formula>120</formula>
    </cfRule>
  </conditionalFormatting>
  <conditionalFormatting sqref="AS89:AT89">
    <cfRule type="cellIs" dxfId="1823" priority="120" operator="between">
      <formula>80</formula>
      <formula>120</formula>
    </cfRule>
  </conditionalFormatting>
  <conditionalFormatting sqref="AS88:AT88">
    <cfRule type="cellIs" dxfId="1822" priority="118" operator="between">
      <formula>80</formula>
      <formula>120</formula>
    </cfRule>
  </conditionalFormatting>
  <conditionalFormatting sqref="AS88:AT88">
    <cfRule type="cellIs" dxfId="1821" priority="117" operator="between">
      <formula>80</formula>
      <formula>120</formula>
    </cfRule>
  </conditionalFormatting>
  <conditionalFormatting sqref="AS90:AT91">
    <cfRule type="cellIs" dxfId="1820" priority="114" operator="between">
      <formula>80</formula>
      <formula>120</formula>
    </cfRule>
  </conditionalFormatting>
  <conditionalFormatting sqref="AY91:AZ91">
    <cfRule type="cellIs" dxfId="1819" priority="110" operator="between">
      <formula>80</formula>
      <formula>120</formula>
    </cfRule>
  </conditionalFormatting>
  <conditionalFormatting sqref="AY90:AZ90">
    <cfRule type="cellIs" dxfId="1818" priority="108" operator="between">
      <formula>80</formula>
      <formula>120</formula>
    </cfRule>
  </conditionalFormatting>
  <conditionalFormatting sqref="AY90:AZ90">
    <cfRule type="cellIs" dxfId="1817" priority="106" operator="between">
      <formula>80</formula>
      <formula>120</formula>
    </cfRule>
  </conditionalFormatting>
  <conditionalFormatting sqref="AY90:AZ90">
    <cfRule type="cellIs" dxfId="1816" priority="107" operator="between">
      <formula>80</formula>
      <formula>120</formula>
    </cfRule>
  </conditionalFormatting>
  <conditionalFormatting sqref="AY88:AZ88">
    <cfRule type="cellIs" dxfId="1815" priority="104" operator="between">
      <formula>80</formula>
      <formula>120</formula>
    </cfRule>
  </conditionalFormatting>
  <conditionalFormatting sqref="BE90">
    <cfRule type="cellIs" dxfId="1814" priority="93" operator="between">
      <formula>80</formula>
      <formula>120</formula>
    </cfRule>
  </conditionalFormatting>
  <conditionalFormatting sqref="BE91">
    <cfRule type="cellIs" dxfId="1813" priority="97" operator="between">
      <formula>80</formula>
      <formula>120</formula>
    </cfRule>
  </conditionalFormatting>
  <conditionalFormatting sqref="BE90">
    <cfRule type="cellIs" dxfId="1812" priority="95" operator="between">
      <formula>80</formula>
      <formula>120</formula>
    </cfRule>
  </conditionalFormatting>
  <conditionalFormatting sqref="BE90">
    <cfRule type="cellIs" dxfId="1811" priority="94" operator="between">
      <formula>80</formula>
      <formula>120</formula>
    </cfRule>
  </conditionalFormatting>
  <conditionalFormatting sqref="BE89">
    <cfRule type="cellIs" dxfId="1810" priority="91" operator="between">
      <formula>80</formula>
      <formula>120</formula>
    </cfRule>
  </conditionalFormatting>
  <conditionalFormatting sqref="BE90">
    <cfRule type="cellIs" dxfId="1809" priority="92" operator="between">
      <formula>80</formula>
      <formula>120</formula>
    </cfRule>
  </conditionalFormatting>
  <conditionalFormatting sqref="BE88">
    <cfRule type="cellIs" dxfId="1808" priority="89" operator="between">
      <formula>80</formula>
      <formula>120</formula>
    </cfRule>
  </conditionalFormatting>
  <conditionalFormatting sqref="AK128 AK125 AK122 AK119 AK116 AK113">
    <cfRule type="cellIs" dxfId="1807" priority="168" operator="greaterThan">
      <formula>20</formula>
    </cfRule>
  </conditionalFormatting>
  <conditionalFormatting sqref="AQ128 AQ125 AQ122 AQ119 AQ116 AQ113">
    <cfRule type="cellIs" dxfId="1806" priority="167" operator="greaterThan">
      <formula>20</formula>
    </cfRule>
  </conditionalFormatting>
  <conditionalFormatting sqref="AW128 AW125 AW122 AW119 AW116 AW113">
    <cfRule type="cellIs" dxfId="1805" priority="166" operator="greaterThan">
      <formula>20</formula>
    </cfRule>
  </conditionalFormatting>
  <conditionalFormatting sqref="BC128 BC125 BC122 BC119 BC116 BC113">
    <cfRule type="cellIs" dxfId="1804" priority="165" operator="greaterThan">
      <formula>20</formula>
    </cfRule>
  </conditionalFormatting>
  <conditionalFormatting sqref="BD134">
    <cfRule type="cellIs" dxfId="1803" priority="1" operator="lessThan">
      <formula>20</formula>
    </cfRule>
  </conditionalFormatting>
  <conditionalFormatting sqref="AK88">
    <cfRule type="cellIs" dxfId="1802" priority="154" operator="greaterThan">
      <formula>20</formula>
    </cfRule>
  </conditionalFormatting>
  <conditionalFormatting sqref="AQ88">
    <cfRule type="cellIs" dxfId="1801" priority="153" operator="greaterThan">
      <formula>20</formula>
    </cfRule>
  </conditionalFormatting>
  <conditionalFormatting sqref="AW88">
    <cfRule type="cellIs" dxfId="1800" priority="152" operator="greaterThan">
      <formula>20</formula>
    </cfRule>
  </conditionalFormatting>
  <conditionalFormatting sqref="BC88">
    <cfRule type="cellIs" dxfId="1799" priority="151" operator="greaterThan">
      <formula>20</formula>
    </cfRule>
  </conditionalFormatting>
  <conditionalFormatting sqref="AS88:AT88">
    <cfRule type="cellIs" dxfId="1798" priority="161" operator="between">
      <formula>80</formula>
      <formula>120</formula>
    </cfRule>
  </conditionalFormatting>
  <conditionalFormatting sqref="AS89:AT89">
    <cfRule type="cellIs" dxfId="1797" priority="159" operator="between">
      <formula>80</formula>
      <formula>120</formula>
    </cfRule>
  </conditionalFormatting>
  <conditionalFormatting sqref="AY88:AZ88">
    <cfRule type="cellIs" dxfId="1796" priority="158" operator="between">
      <formula>80</formula>
      <formula>120</formula>
    </cfRule>
  </conditionalFormatting>
  <conditionalFormatting sqref="BE88">
    <cfRule type="cellIs" dxfId="1795" priority="156" operator="between">
      <formula>80</formula>
      <formula>120</formula>
    </cfRule>
  </conditionalFormatting>
  <conditionalFormatting sqref="AK91">
    <cfRule type="cellIs" dxfId="1794" priority="141" operator="greaterThan">
      <formula>20</formula>
    </cfRule>
  </conditionalFormatting>
  <conditionalFormatting sqref="BE88">
    <cfRule type="cellIs" dxfId="1793" priority="146" operator="between">
      <formula>80</formula>
      <formula>120</formula>
    </cfRule>
  </conditionalFormatting>
  <conditionalFormatting sqref="AW91">
    <cfRule type="cellIs" dxfId="1792" priority="139" operator="greaterThan">
      <formula>20</formula>
    </cfRule>
  </conditionalFormatting>
  <conditionalFormatting sqref="BC91">
    <cfRule type="cellIs" dxfId="1791" priority="138" operator="greaterThan">
      <formula>20</formula>
    </cfRule>
  </conditionalFormatting>
  <conditionalFormatting sqref="AL90">
    <cfRule type="cellIs" dxfId="1790" priority="136" operator="greaterThan">
      <formula>20</formula>
    </cfRule>
  </conditionalFormatting>
  <conditionalFormatting sqref="AM90:AN90">
    <cfRule type="cellIs" dxfId="1789" priority="134" operator="between">
      <formula>80</formula>
      <formula>120</formula>
    </cfRule>
  </conditionalFormatting>
  <conditionalFormatting sqref="AL91">
    <cfRule type="cellIs" dxfId="1788" priority="127" operator="lessThan">
      <formula>20</formula>
    </cfRule>
  </conditionalFormatting>
  <conditionalFormatting sqref="AM88:AN88">
    <cfRule type="cellIs" dxfId="1787" priority="132" operator="between">
      <formula>80</formula>
      <formula>120</formula>
    </cfRule>
  </conditionalFormatting>
  <conditionalFormatting sqref="AM88:AN88">
    <cfRule type="cellIs" dxfId="1786" priority="131" operator="between">
      <formula>80</formula>
      <formula>120</formula>
    </cfRule>
  </conditionalFormatting>
  <conditionalFormatting sqref="AL91">
    <cfRule type="cellIs" dxfId="1785" priority="130" operator="greaterThan">
      <formula>20</formula>
    </cfRule>
  </conditionalFormatting>
  <conditionalFormatting sqref="AR90">
    <cfRule type="cellIs" dxfId="1784" priority="124" operator="greaterThan">
      <formula>20</formula>
    </cfRule>
  </conditionalFormatting>
  <conditionalFormatting sqref="AS89:AT89">
    <cfRule type="cellIs" dxfId="1783" priority="119" operator="between">
      <formula>80</formula>
      <formula>120</formula>
    </cfRule>
  </conditionalFormatting>
  <conditionalFormatting sqref="AS88:AT88">
    <cfRule type="cellIs" dxfId="1782" priority="116" operator="between">
      <formula>80</formula>
      <formula>120</formula>
    </cfRule>
  </conditionalFormatting>
  <conditionalFormatting sqref="AR91">
    <cfRule type="cellIs" dxfId="1781" priority="115" operator="greaterThan">
      <formula>20</formula>
    </cfRule>
  </conditionalFormatting>
  <conditionalFormatting sqref="AS90:AT91">
    <cfRule type="cellIs" dxfId="1780" priority="113" operator="between">
      <formula>80</formula>
      <formula>120</formula>
    </cfRule>
  </conditionalFormatting>
  <conditionalFormatting sqref="AR91">
    <cfRule type="cellIs" dxfId="1779" priority="112" operator="greaterThan">
      <formula>20</formula>
    </cfRule>
  </conditionalFormatting>
  <conditionalFormatting sqref="AR91">
    <cfRule type="cellIs" dxfId="1778" priority="111" operator="lessThan">
      <formula>20</formula>
    </cfRule>
  </conditionalFormatting>
  <conditionalFormatting sqref="AX90">
    <cfRule type="cellIs" dxfId="1777" priority="109" operator="greaterThan">
      <formula>20</formula>
    </cfRule>
  </conditionalFormatting>
  <conditionalFormatting sqref="AY89:AZ89">
    <cfRule type="cellIs" dxfId="1776" priority="105" operator="between">
      <formula>80</formula>
      <formula>120</formula>
    </cfRule>
  </conditionalFormatting>
  <conditionalFormatting sqref="AY88:AZ88">
    <cfRule type="cellIs" dxfId="1775" priority="102" operator="between">
      <formula>80</formula>
      <formula>120</formula>
    </cfRule>
  </conditionalFormatting>
  <conditionalFormatting sqref="AY88:AZ88">
    <cfRule type="cellIs" dxfId="1774" priority="103" operator="between">
      <formula>80</formula>
      <formula>120</formula>
    </cfRule>
  </conditionalFormatting>
  <conditionalFormatting sqref="AX91">
    <cfRule type="cellIs" dxfId="1773" priority="101" operator="greaterThan">
      <formula>20</formula>
    </cfRule>
  </conditionalFormatting>
  <conditionalFormatting sqref="AY90:AZ91">
    <cfRule type="cellIs" dxfId="1772" priority="100" operator="between">
      <formula>80</formula>
      <formula>120</formula>
    </cfRule>
  </conditionalFormatting>
  <conditionalFormatting sqref="AX91">
    <cfRule type="cellIs" dxfId="1771" priority="99" operator="greaterThan">
      <formula>20</formula>
    </cfRule>
  </conditionalFormatting>
  <conditionalFormatting sqref="AX91">
    <cfRule type="cellIs" dxfId="1770" priority="98" operator="lessThan">
      <formula>20</formula>
    </cfRule>
  </conditionalFormatting>
  <conditionalFormatting sqref="BD90">
    <cfRule type="cellIs" dxfId="1769" priority="96" operator="greaterThan">
      <formula>20</formula>
    </cfRule>
  </conditionalFormatting>
  <conditionalFormatting sqref="BE88">
    <cfRule type="cellIs" dxfId="1768" priority="90" operator="between">
      <formula>80</formula>
      <formula>120</formula>
    </cfRule>
  </conditionalFormatting>
  <conditionalFormatting sqref="BE88">
    <cfRule type="cellIs" dxfId="1767" priority="87" operator="between">
      <formula>80</formula>
      <formula>120</formula>
    </cfRule>
  </conditionalFormatting>
  <conditionalFormatting sqref="BE88">
    <cfRule type="cellIs" dxfId="1766" priority="88" operator="between">
      <formula>80</formula>
      <formula>120</formula>
    </cfRule>
  </conditionalFormatting>
  <conditionalFormatting sqref="BD91">
    <cfRule type="cellIs" dxfId="1765" priority="86" operator="greaterThan">
      <formula>20</formula>
    </cfRule>
  </conditionalFormatting>
  <conditionalFormatting sqref="BE90:BE91">
    <cfRule type="cellIs" dxfId="1764" priority="85" operator="between">
      <formula>80</formula>
      <formula>120</formula>
    </cfRule>
  </conditionalFormatting>
  <conditionalFormatting sqref="BD91">
    <cfRule type="cellIs" dxfId="1763" priority="84" operator="greaterThan">
      <formula>20</formula>
    </cfRule>
  </conditionalFormatting>
  <conditionalFormatting sqref="BD91">
    <cfRule type="cellIs" dxfId="1762" priority="83" operator="lessThan">
      <formula>20</formula>
    </cfRule>
  </conditionalFormatting>
  <conditionalFormatting sqref="AW133">
    <cfRule type="cellIs" dxfId="1761" priority="61" operator="greaterThan">
      <formula>20</formula>
    </cfRule>
  </conditionalFormatting>
  <conditionalFormatting sqref="BC133">
    <cfRule type="cellIs" dxfId="1760" priority="60" operator="greaterThan">
      <formula>20</formula>
    </cfRule>
  </conditionalFormatting>
  <conditionalFormatting sqref="AM131:AN131">
    <cfRule type="cellIs" dxfId="1759" priority="82" operator="between">
      <formula>80</formula>
      <formula>120</formula>
    </cfRule>
  </conditionalFormatting>
  <conditionalFormatting sqref="AM132:AN132">
    <cfRule type="cellIs" dxfId="1758" priority="81" operator="between">
      <formula>80</formula>
      <formula>120</formula>
    </cfRule>
  </conditionalFormatting>
  <conditionalFormatting sqref="AK131">
    <cfRule type="cellIs" dxfId="1757" priority="72" operator="greaterThan">
      <formula>20</formula>
    </cfRule>
  </conditionalFormatting>
  <conditionalFormatting sqref="AQ131">
    <cfRule type="cellIs" dxfId="1756" priority="71" operator="greaterThan">
      <formula>20</formula>
    </cfRule>
  </conditionalFormatting>
  <conditionalFormatting sqref="AW131">
    <cfRule type="cellIs" dxfId="1755" priority="70" operator="greaterThan">
      <formula>20</formula>
    </cfRule>
  </conditionalFormatting>
  <conditionalFormatting sqref="BC131">
    <cfRule type="cellIs" dxfId="1754" priority="69" operator="greaterThan">
      <formula>20</formula>
    </cfRule>
  </conditionalFormatting>
  <conditionalFormatting sqref="AS131:AT131">
    <cfRule type="cellIs" dxfId="1753" priority="80" operator="between">
      <formula>80</formula>
      <formula>120</formula>
    </cfRule>
  </conditionalFormatting>
  <conditionalFormatting sqref="AS131:AT131">
    <cfRule type="cellIs" dxfId="1752" priority="79" operator="between">
      <formula>80</formula>
      <formula>120</formula>
    </cfRule>
  </conditionalFormatting>
  <conditionalFormatting sqref="AS132:AT132">
    <cfRule type="cellIs" dxfId="1751" priority="78" operator="between">
      <formula>80</formula>
      <formula>120</formula>
    </cfRule>
  </conditionalFormatting>
  <conditionalFormatting sqref="AS132:AT132">
    <cfRule type="cellIs" dxfId="1750" priority="77" operator="between">
      <formula>80</formula>
      <formula>120</formula>
    </cfRule>
  </conditionalFormatting>
  <conditionalFormatting sqref="AY131:AZ131">
    <cfRule type="cellIs" dxfId="1749" priority="76" operator="between">
      <formula>80</formula>
      <formula>120</formula>
    </cfRule>
  </conditionalFormatting>
  <conditionalFormatting sqref="AY132:AZ132">
    <cfRule type="cellIs" dxfId="1748" priority="75" operator="between">
      <formula>80</formula>
      <formula>120</formula>
    </cfRule>
  </conditionalFormatting>
  <conditionalFormatting sqref="BE131">
    <cfRule type="cellIs" dxfId="1747" priority="74" operator="between">
      <formula>80</formula>
      <formula>120</formula>
    </cfRule>
  </conditionalFormatting>
  <conditionalFormatting sqref="BE132">
    <cfRule type="cellIs" dxfId="1746" priority="73" operator="between">
      <formula>80</formula>
      <formula>120</formula>
    </cfRule>
  </conditionalFormatting>
  <conditionalFormatting sqref="AQ134">
    <cfRule type="cellIs" dxfId="1745" priority="58" operator="greaterThan">
      <formula>20</formula>
    </cfRule>
  </conditionalFormatting>
  <conditionalFormatting sqref="AM131:AN131">
    <cfRule type="cellIs" dxfId="1744" priority="68" operator="between">
      <formula>80</formula>
      <formula>120</formula>
    </cfRule>
  </conditionalFormatting>
  <conditionalFormatting sqref="AS131:AT131">
    <cfRule type="cellIs" dxfId="1743" priority="67" operator="between">
      <formula>80</formula>
      <formula>120</formula>
    </cfRule>
  </conditionalFormatting>
  <conditionalFormatting sqref="AS131:AT131">
    <cfRule type="cellIs" dxfId="1742" priority="66" operator="between">
      <formula>80</formula>
      <formula>120</formula>
    </cfRule>
  </conditionalFormatting>
  <conditionalFormatting sqref="AY131:AZ131">
    <cfRule type="cellIs" dxfId="1741" priority="65" operator="between">
      <formula>80</formula>
      <formula>120</formula>
    </cfRule>
  </conditionalFormatting>
  <conditionalFormatting sqref="AK133">
    <cfRule type="cellIs" dxfId="1740" priority="63" operator="greaterThan">
      <formula>20</formula>
    </cfRule>
  </conditionalFormatting>
  <conditionalFormatting sqref="AK134">
    <cfRule type="cellIs" dxfId="1739" priority="59" operator="greaterThan">
      <formula>20</formula>
    </cfRule>
  </conditionalFormatting>
  <conditionalFormatting sqref="BE131">
    <cfRule type="cellIs" dxfId="1738" priority="64" operator="between">
      <formula>80</formula>
      <formula>120</formula>
    </cfRule>
  </conditionalFormatting>
  <conditionalFormatting sqref="AW134">
    <cfRule type="cellIs" dxfId="1737" priority="57" operator="greaterThan">
      <formula>20</formula>
    </cfRule>
  </conditionalFormatting>
  <conditionalFormatting sqref="AQ133">
    <cfRule type="cellIs" dxfId="1736" priority="62" operator="greaterThan">
      <formula>20</formula>
    </cfRule>
  </conditionalFormatting>
  <conditionalFormatting sqref="BC134">
    <cfRule type="cellIs" dxfId="1735" priority="56" operator="greaterThan">
      <formula>20</formula>
    </cfRule>
  </conditionalFormatting>
  <conditionalFormatting sqref="AM134:AN134">
    <cfRule type="cellIs" dxfId="1734" priority="55" operator="between">
      <formula>80</formula>
      <formula>120</formula>
    </cfRule>
  </conditionalFormatting>
  <conditionalFormatting sqref="AL133">
    <cfRule type="cellIs" dxfId="1733" priority="54" operator="greaterThan">
      <formula>20</formula>
    </cfRule>
  </conditionalFormatting>
  <conditionalFormatting sqref="AM133:AN133">
    <cfRule type="cellIs" dxfId="1732" priority="53" operator="between">
      <formula>80</formula>
      <formula>120</formula>
    </cfRule>
  </conditionalFormatting>
  <conditionalFormatting sqref="AM133:AN133">
    <cfRule type="cellIs" dxfId="1731" priority="52" operator="between">
      <formula>80</formula>
      <formula>120</formula>
    </cfRule>
  </conditionalFormatting>
  <conditionalFormatting sqref="AL134">
    <cfRule type="cellIs" dxfId="1730" priority="45" operator="lessThan">
      <formula>20</formula>
    </cfRule>
  </conditionalFormatting>
  <conditionalFormatting sqref="AM132:AN132">
    <cfRule type="cellIs" dxfId="1729" priority="51" operator="between">
      <formula>80</formula>
      <formula>120</formula>
    </cfRule>
  </conditionalFormatting>
  <conditionalFormatting sqref="AM131:AN131">
    <cfRule type="cellIs" dxfId="1728" priority="50" operator="between">
      <formula>80</formula>
      <formula>120</formula>
    </cfRule>
  </conditionalFormatting>
  <conditionalFormatting sqref="AM131:AN131">
    <cfRule type="cellIs" dxfId="1727" priority="49" operator="between">
      <formula>80</formula>
      <formula>120</formula>
    </cfRule>
  </conditionalFormatting>
  <conditionalFormatting sqref="AL134">
    <cfRule type="cellIs" dxfId="1726" priority="48" operator="greaterThan">
      <formula>20</formula>
    </cfRule>
  </conditionalFormatting>
  <conditionalFormatting sqref="AM133:AN134">
    <cfRule type="cellIs" dxfId="1725" priority="47" operator="between">
      <formula>80</formula>
      <formula>120</formula>
    </cfRule>
  </conditionalFormatting>
  <conditionalFormatting sqref="AL134">
    <cfRule type="cellIs" dxfId="1724" priority="46" operator="greaterThan">
      <formula>20</formula>
    </cfRule>
  </conditionalFormatting>
  <conditionalFormatting sqref="AS134:AT134">
    <cfRule type="cellIs" dxfId="1723" priority="44" operator="between">
      <formula>80</formula>
      <formula>120</formula>
    </cfRule>
  </conditionalFormatting>
  <conditionalFormatting sqref="AS134:AT134">
    <cfRule type="cellIs" dxfId="1722" priority="43" operator="between">
      <formula>80</formula>
      <formula>120</formula>
    </cfRule>
  </conditionalFormatting>
  <conditionalFormatting sqref="AR133">
    <cfRule type="cellIs" dxfId="1721" priority="42" operator="greaterThan">
      <formula>20</formula>
    </cfRule>
  </conditionalFormatting>
  <conditionalFormatting sqref="AS133:AT133">
    <cfRule type="cellIs" dxfId="1720" priority="41" operator="between">
      <formula>80</formula>
      <formula>120</formula>
    </cfRule>
  </conditionalFormatting>
  <conditionalFormatting sqref="AS133:AT133">
    <cfRule type="cellIs" dxfId="1719" priority="40" operator="between">
      <formula>80</formula>
      <formula>120</formula>
    </cfRule>
  </conditionalFormatting>
  <conditionalFormatting sqref="AS133:AT133">
    <cfRule type="cellIs" dxfId="1718" priority="39" operator="between">
      <formula>80</formula>
      <formula>120</formula>
    </cfRule>
  </conditionalFormatting>
  <conditionalFormatting sqref="AS132:AT132">
    <cfRule type="cellIs" dxfId="1717" priority="38" operator="between">
      <formula>80</formula>
      <formula>120</formula>
    </cfRule>
  </conditionalFormatting>
  <conditionalFormatting sqref="AS132:AT132">
    <cfRule type="cellIs" dxfId="1716" priority="37" operator="between">
      <formula>80</formula>
      <formula>120</formula>
    </cfRule>
  </conditionalFormatting>
  <conditionalFormatting sqref="AS131:AT131">
    <cfRule type="cellIs" dxfId="1715" priority="36" operator="between">
      <formula>80</formula>
      <formula>120</formula>
    </cfRule>
  </conditionalFormatting>
  <conditionalFormatting sqref="AS131:AT131">
    <cfRule type="cellIs" dxfId="1714" priority="35" operator="between">
      <formula>80</formula>
      <formula>120</formula>
    </cfRule>
  </conditionalFormatting>
  <conditionalFormatting sqref="AS131:AT131">
    <cfRule type="cellIs" dxfId="1713" priority="34" operator="between">
      <formula>80</formula>
      <formula>120</formula>
    </cfRule>
  </conditionalFormatting>
  <conditionalFormatting sqref="AR134">
    <cfRule type="cellIs" dxfId="1712" priority="33" operator="greaterThan">
      <formula>20</formula>
    </cfRule>
  </conditionalFormatting>
  <conditionalFormatting sqref="AS133:AT134">
    <cfRule type="cellIs" dxfId="1711" priority="32" operator="between">
      <formula>80</formula>
      <formula>120</formula>
    </cfRule>
  </conditionalFormatting>
  <conditionalFormatting sqref="AS133:AT134">
    <cfRule type="cellIs" dxfId="1710" priority="31" operator="between">
      <formula>80</formula>
      <formula>120</formula>
    </cfRule>
  </conditionalFormatting>
  <conditionalFormatting sqref="AR134">
    <cfRule type="cellIs" dxfId="1709" priority="30" operator="greaterThan">
      <formula>20</formula>
    </cfRule>
  </conditionalFormatting>
  <conditionalFormatting sqref="AR134">
    <cfRule type="cellIs" dxfId="1708" priority="29" operator="lessThan">
      <formula>20</formula>
    </cfRule>
  </conditionalFormatting>
  <conditionalFormatting sqref="AY134:AZ134">
    <cfRule type="cellIs" dxfId="1707" priority="28" operator="between">
      <formula>80</formula>
      <formula>120</formula>
    </cfRule>
  </conditionalFormatting>
  <conditionalFormatting sqref="AX133">
    <cfRule type="cellIs" dxfId="1706" priority="27" operator="greaterThan">
      <formula>20</formula>
    </cfRule>
  </conditionalFormatting>
  <conditionalFormatting sqref="AY133:AZ133">
    <cfRule type="cellIs" dxfId="1705" priority="26" operator="between">
      <formula>80</formula>
      <formula>120</formula>
    </cfRule>
  </conditionalFormatting>
  <conditionalFormatting sqref="AY133:AZ133">
    <cfRule type="cellIs" dxfId="1704" priority="24" operator="between">
      <formula>80</formula>
      <formula>120</formula>
    </cfRule>
  </conditionalFormatting>
  <conditionalFormatting sqref="AY133:AZ133">
    <cfRule type="cellIs" dxfId="1703" priority="25" operator="between">
      <formula>80</formula>
      <formula>120</formula>
    </cfRule>
  </conditionalFormatting>
  <conditionalFormatting sqref="AY132:AZ132">
    <cfRule type="cellIs" dxfId="1702" priority="23" operator="between">
      <formula>80</formula>
      <formula>120</formula>
    </cfRule>
  </conditionalFormatting>
  <conditionalFormatting sqref="AY131:AZ131">
    <cfRule type="cellIs" dxfId="1701" priority="22" operator="between">
      <formula>80</formula>
      <formula>120</formula>
    </cfRule>
  </conditionalFormatting>
  <conditionalFormatting sqref="AY131:AZ131">
    <cfRule type="cellIs" dxfId="1700" priority="20" operator="between">
      <formula>80</formula>
      <formula>120</formula>
    </cfRule>
  </conditionalFormatting>
  <conditionalFormatting sqref="AY131:AZ131">
    <cfRule type="cellIs" dxfId="1699" priority="21" operator="between">
      <formula>80</formula>
      <formula>120</formula>
    </cfRule>
  </conditionalFormatting>
  <conditionalFormatting sqref="AX134">
    <cfRule type="cellIs" dxfId="1698" priority="19" operator="greaterThan">
      <formula>20</formula>
    </cfRule>
  </conditionalFormatting>
  <conditionalFormatting sqref="AY133:AZ134">
    <cfRule type="cellIs" dxfId="1697" priority="18" operator="between">
      <formula>80</formula>
      <formula>120</formula>
    </cfRule>
  </conditionalFormatting>
  <conditionalFormatting sqref="AX134">
    <cfRule type="cellIs" dxfId="1696" priority="17" operator="greaterThan">
      <formula>20</formula>
    </cfRule>
  </conditionalFormatting>
  <conditionalFormatting sqref="AX134">
    <cfRule type="cellIs" dxfId="1695" priority="16" operator="lessThan">
      <formula>20</formula>
    </cfRule>
  </conditionalFormatting>
  <conditionalFormatting sqref="BE131">
    <cfRule type="cellIs" dxfId="1694" priority="7" operator="between">
      <formula>80</formula>
      <formula>120</formula>
    </cfRule>
  </conditionalFormatting>
  <conditionalFormatting sqref="BE134">
    <cfRule type="cellIs" dxfId="1693" priority="15" operator="between">
      <formula>80</formula>
      <formula>120</formula>
    </cfRule>
  </conditionalFormatting>
  <conditionalFormatting sqref="BD133">
    <cfRule type="cellIs" dxfId="1692" priority="14" operator="greaterThan">
      <formula>20</formula>
    </cfRule>
  </conditionalFormatting>
  <conditionalFormatting sqref="BE133">
    <cfRule type="cellIs" dxfId="1691" priority="13" operator="between">
      <formula>80</formula>
      <formula>120</formula>
    </cfRule>
  </conditionalFormatting>
  <conditionalFormatting sqref="BE133">
    <cfRule type="cellIs" dxfId="1690" priority="12" operator="between">
      <formula>80</formula>
      <formula>120</formula>
    </cfRule>
  </conditionalFormatting>
  <conditionalFormatting sqref="BE133">
    <cfRule type="cellIs" dxfId="1689" priority="10" operator="between">
      <formula>80</formula>
      <formula>120</formula>
    </cfRule>
  </conditionalFormatting>
  <conditionalFormatting sqref="BE133">
    <cfRule type="cellIs" dxfId="1688" priority="11" operator="between">
      <formula>80</formula>
      <formula>120</formula>
    </cfRule>
  </conditionalFormatting>
  <conditionalFormatting sqref="BE132">
    <cfRule type="cellIs" dxfId="1687" priority="9" operator="between">
      <formula>80</formula>
      <formula>120</formula>
    </cfRule>
  </conditionalFormatting>
  <conditionalFormatting sqref="BE131">
    <cfRule type="cellIs" dxfId="1686" priority="8" operator="between">
      <formula>80</formula>
      <formula>120</formula>
    </cfRule>
  </conditionalFormatting>
  <conditionalFormatting sqref="BE131">
    <cfRule type="cellIs" dxfId="1685" priority="5" operator="between">
      <formula>80</formula>
      <formula>120</formula>
    </cfRule>
  </conditionalFormatting>
  <conditionalFormatting sqref="BE131">
    <cfRule type="cellIs" dxfId="1684" priority="6" operator="between">
      <formula>80</formula>
      <formula>120</formula>
    </cfRule>
  </conditionalFormatting>
  <conditionalFormatting sqref="BD134">
    <cfRule type="cellIs" dxfId="1683" priority="4" operator="greaterThan">
      <formula>20</formula>
    </cfRule>
  </conditionalFormatting>
  <conditionalFormatting sqref="BE133:BE134">
    <cfRule type="cellIs" dxfId="1682" priority="3" operator="between">
      <formula>80</formula>
      <formula>120</formula>
    </cfRule>
  </conditionalFormatting>
  <conditionalFormatting sqref="BD134">
    <cfRule type="cellIs" dxfId="1681" priority="2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DC25-BDA2-43FD-8C78-60BDBCA6FEEA}">
  <dimension ref="A1:BJ142"/>
  <sheetViews>
    <sheetView topLeftCell="A103" zoomScaleNormal="100" workbookViewId="0">
      <selection activeCell="A121" sqref="A121:XFD135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64</v>
      </c>
    </row>
    <row r="12" spans="1:16" ht="58" x14ac:dyDescent="0.35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16" x14ac:dyDescent="0.35">
      <c r="A13" s="7" t="s">
        <v>71</v>
      </c>
      <c r="H13" s="2"/>
      <c r="J13" s="2"/>
    </row>
    <row r="14" spans="1:16" x14ac:dyDescent="0.35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-1.8741209982057853E-2</v>
      </c>
      <c r="N14" s="3">
        <f>((H14*$H$21)+$H$22)*1000/L14</f>
        <v>0.20906198393224468</v>
      </c>
      <c r="O14" s="3">
        <f>N14-M14</f>
        <v>0.22780319391430254</v>
      </c>
      <c r="P14" s="3">
        <f>((J14*$J$21)+$J$22)*1000/L14</f>
        <v>1.3904380446174477E-2</v>
      </c>
    </row>
    <row r="15" spans="1:16" x14ac:dyDescent="0.35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AVERAGE(I37) - (A16*G36/0.5)</f>
        <v>1208</v>
      </c>
      <c r="G15">
        <f>6*H36/1000</f>
        <v>1.2000000000000001E-3</v>
      </c>
      <c r="H15" s="2">
        <f>AVERAGE(J36:J37) - (B16*H36/0.5)</f>
        <v>2159.1</v>
      </c>
      <c r="I15">
        <f>0.3*H36/1000</f>
        <v>5.9999999999999995E-5</v>
      </c>
      <c r="J15" s="2">
        <f>AVERAGE(L36:L37) - (C16*H36/0.5)</f>
        <v>1242.4000000000001</v>
      </c>
      <c r="L15">
        <v>0.2</v>
      </c>
      <c r="M15" s="3">
        <f t="shared" ref="M15:M19" si="0">((F15*$F$21)+$F$22)*1000/L15</f>
        <v>2.8327135095078195</v>
      </c>
      <c r="N15" s="3">
        <f t="shared" ref="N15:N19" si="1">((H15*$H$21)+$H$22)*1000/L15</f>
        <v>5.7448830862233278</v>
      </c>
      <c r="O15" s="3">
        <f t="shared" ref="O15:O19" si="2">N15-M15</f>
        <v>2.9121695767155082</v>
      </c>
      <c r="P15" s="3">
        <f t="shared" ref="P15:P19" si="3">((J15*$J$21)+$J$22)*1000/L15</f>
        <v>0.30683293303936249</v>
      </c>
    </row>
    <row r="16" spans="1:16" x14ac:dyDescent="0.35">
      <c r="A16">
        <f>AVERAGE(I33:I34)</f>
        <v>30</v>
      </c>
      <c r="B16">
        <f>AVERAGE(J33:J34)</f>
        <v>228.5</v>
      </c>
      <c r="C16">
        <f>AVERAGE(L33:L34)</f>
        <v>259</v>
      </c>
      <c r="E16">
        <f>3*G39/1000</f>
        <v>1.7999999999999997E-3</v>
      </c>
      <c r="F16" s="2">
        <f>AVERAGE(I39:I40) - (A16*G39/0.5)</f>
        <v>3932</v>
      </c>
      <c r="G16">
        <f>6*H39/1000</f>
        <v>3.5999999999999995E-3</v>
      </c>
      <c r="H16" s="2">
        <f>AVERAGE(J39:J40) - (B16*H39/0.5)</f>
        <v>7490.8</v>
      </c>
      <c r="I16">
        <f>0.3*H39/1000</f>
        <v>1.7999999999999998E-4</v>
      </c>
      <c r="J16" s="2">
        <f>AVERAGE(L39:L40) - (C16*H39/0.5)</f>
        <v>3975.2</v>
      </c>
      <c r="L16">
        <v>0.6</v>
      </c>
      <c r="M16" s="3">
        <f t="shared" si="0"/>
        <v>3.108680231612186</v>
      </c>
      <c r="N16" s="3">
        <f t="shared" si="1"/>
        <v>6.2135659569500934</v>
      </c>
      <c r="O16" s="3">
        <f t="shared" si="2"/>
        <v>3.1048857253379074</v>
      </c>
      <c r="P16" s="3">
        <f t="shared" si="3"/>
        <v>0.30176205951111013</v>
      </c>
    </row>
    <row r="17" spans="1:62" x14ac:dyDescent="0.35">
      <c r="E17">
        <f>9*G42/1000</f>
        <v>2.9970000000000005E-3</v>
      </c>
      <c r="F17" s="2">
        <f>AVERAGE(I42:I43) - (A16*G42/0.5)</f>
        <v>6232.02</v>
      </c>
      <c r="G17">
        <f>18*H42/1000</f>
        <v>5.9940000000000011E-3</v>
      </c>
      <c r="H17" s="2">
        <f>AVERAGE(J42:J43) - (B16*H42/0.5)</f>
        <v>11630.819</v>
      </c>
      <c r="I17">
        <f>0.9*H42/1000</f>
        <v>2.9970000000000002E-4</v>
      </c>
      <c r="J17" s="2">
        <f>AVERAGE(L42:L43) - (C16*H42/0.5)</f>
        <v>6270.5060000000003</v>
      </c>
      <c r="L17">
        <v>0.33300000000000002</v>
      </c>
      <c r="M17" s="3">
        <f t="shared" si="0"/>
        <v>8.8941181810741554</v>
      </c>
      <c r="N17" s="3">
        <f t="shared" si="1"/>
        <v>17.209721723544604</v>
      </c>
      <c r="O17" s="3">
        <f t="shared" si="2"/>
        <v>8.3156035424704484</v>
      </c>
      <c r="P17" s="3">
        <f t="shared" si="3"/>
        <v>0.84560542549230922</v>
      </c>
    </row>
    <row r="18" spans="1:62" x14ac:dyDescent="0.35">
      <c r="E18">
        <f>9*G45/1000</f>
        <v>4.2030000000000001E-3</v>
      </c>
      <c r="F18" s="2">
        <f>AVERAGE(I45:I46) - (A16*G45/0.5)</f>
        <v>8965.48</v>
      </c>
      <c r="G18">
        <f>18*H45/1000</f>
        <v>8.4060000000000003E-3</v>
      </c>
      <c r="H18" s="2">
        <f>AVERAGE(J45:J46) - (B16*H45/0.5)</f>
        <v>17014.580999999998</v>
      </c>
      <c r="I18">
        <f>0.9*H45/1000</f>
        <v>4.2030000000000002E-4</v>
      </c>
      <c r="J18" s="2">
        <f>AVERAGE(L45:L46) - (B16*H45/0.5)</f>
        <v>9440.5810000000001</v>
      </c>
      <c r="L18">
        <v>0.46700000000000003</v>
      </c>
      <c r="M18" s="3">
        <f t="shared" si="0"/>
        <v>9.1325842418321823</v>
      </c>
      <c r="N18" s="3">
        <f t="shared" si="1"/>
        <v>17.848361510125883</v>
      </c>
      <c r="O18" s="3">
        <f t="shared" si="2"/>
        <v>8.7157772682937011</v>
      </c>
      <c r="P18" s="3">
        <f t="shared" si="3"/>
        <v>0.90027610746113407</v>
      </c>
    </row>
    <row r="19" spans="1:62" x14ac:dyDescent="0.35">
      <c r="E19">
        <f>9*G48/1000</f>
        <v>5.3999999999999994E-3</v>
      </c>
      <c r="F19" s="2">
        <f>AVERAGE(I48:I49) - (A16*G48/0.5)</f>
        <v>11243.5</v>
      </c>
      <c r="G19">
        <f>18*H48/1000</f>
        <v>1.0799999999999999E-2</v>
      </c>
      <c r="H19" s="2">
        <f>AVERAGE(J48:J49) - (B16*H48/0.5)</f>
        <v>22424.799999999999</v>
      </c>
      <c r="I19">
        <f>0.9*H48/1000</f>
        <v>5.4000000000000001E-4</v>
      </c>
      <c r="J19" s="2">
        <f>AVERAGE(L48:L49) - (C16*H48/0.5)</f>
        <v>12367.2</v>
      </c>
      <c r="L19">
        <v>0.6</v>
      </c>
      <c r="M19" s="3">
        <f t="shared" si="0"/>
        <v>8.9182692814813844</v>
      </c>
      <c r="N19" s="3">
        <f t="shared" si="1"/>
        <v>18.253884429083364</v>
      </c>
      <c r="O19" s="3">
        <f t="shared" si="2"/>
        <v>9.3356151476019793</v>
      </c>
      <c r="P19" s="3">
        <f t="shared" si="3"/>
        <v>0.91434739764847583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4.7674942623559016E-7</v>
      </c>
      <c r="G21" s="5"/>
      <c r="H21" s="5">
        <f>SLOPE(G13:G19,H13:H19)</f>
        <v>4.8374120016606153E-7</v>
      </c>
      <c r="I21" s="5"/>
      <c r="J21" s="5">
        <f>SLOPE(I13:I19,J13:J19)</f>
        <v>4.3797807779125284E-8</v>
      </c>
    </row>
    <row r="22" spans="1:62" x14ac:dyDescent="0.35">
      <c r="D22" t="s">
        <v>34</v>
      </c>
      <c r="F22" s="5">
        <f>INTERCEPT(E13:E19,F13:F19)</f>
        <v>-9.3706049910289267E-6</v>
      </c>
      <c r="G22" s="5"/>
      <c r="H22" s="5">
        <f>INTERCEPT(G13:G19,H13:H19)</f>
        <v>1.0453099196612234E-4</v>
      </c>
      <c r="I22" s="5"/>
      <c r="J22" s="5">
        <f>INTERCEPT(I13:I19,J13:J19)</f>
        <v>6.9521902230872384E-6</v>
      </c>
    </row>
    <row r="23" spans="1:62" x14ac:dyDescent="0.35">
      <c r="D23" t="s">
        <v>35</v>
      </c>
      <c r="F23" s="4">
        <f>RSQ(E13:E19,F13:F19)</f>
        <v>0.99940928439952637</v>
      </c>
      <c r="G23" s="4"/>
      <c r="H23" s="4">
        <f>RSQ(G13:G19,H13:H19)</f>
        <v>0.99854586886246377</v>
      </c>
      <c r="I23" s="4"/>
      <c r="J23" s="4">
        <f>RSQ(I13:I19,J13:J19)</f>
        <v>0.99792974574195403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631</v>
      </c>
      <c r="J25">
        <v>6280</v>
      </c>
      <c r="L25">
        <v>510</v>
      </c>
      <c r="M25">
        <v>1.498</v>
      </c>
      <c r="N25">
        <v>9.3320000000000007</v>
      </c>
      <c r="O25">
        <v>7.8339999999999996</v>
      </c>
      <c r="Q25">
        <v>0</v>
      </c>
      <c r="R25">
        <v>1</v>
      </c>
      <c r="S25">
        <v>0</v>
      </c>
      <c r="T25">
        <v>0</v>
      </c>
      <c r="V25">
        <v>0</v>
      </c>
      <c r="Y25" s="1">
        <v>45148</v>
      </c>
      <c r="Z25" s="6">
        <v>0.58171296296296293</v>
      </c>
      <c r="AB25">
        <v>1</v>
      </c>
      <c r="AD25" s="3">
        <f t="shared" ref="AD25:AD89" si="4">((I25*$F$21)+$F$22)*1000/G25</f>
        <v>0.97152760987876163</v>
      </c>
      <c r="AE25" s="3">
        <f t="shared" ref="AE25:AE89" si="5">((J25*$H$21)+$H$22)*1000/H25</f>
        <v>10.474752430029964</v>
      </c>
      <c r="AF25" s="3">
        <f t="shared" ref="AF25:AF89" si="6">AE25-AD25</f>
        <v>9.5032248201512033</v>
      </c>
      <c r="AG25" s="3">
        <f t="shared" ref="AG25:AG89" si="7">((L25*$J$21)+$J$22)*1000/H25</f>
        <v>9.7630240634803772E-2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94</v>
      </c>
      <c r="J26">
        <v>6402</v>
      </c>
      <c r="L26">
        <v>378</v>
      </c>
      <c r="M26">
        <v>0.81100000000000005</v>
      </c>
      <c r="N26">
        <v>9.5039999999999996</v>
      </c>
      <c r="O26">
        <v>8.6929999999999996</v>
      </c>
      <c r="Q26">
        <v>0</v>
      </c>
      <c r="R26">
        <v>1</v>
      </c>
      <c r="S26">
        <v>0</v>
      </c>
      <c r="T26">
        <v>0</v>
      </c>
      <c r="V26">
        <v>0</v>
      </c>
      <c r="Y26" s="1">
        <v>45148</v>
      </c>
      <c r="Z26" s="6">
        <v>0.59569444444444442</v>
      </c>
      <c r="AB26">
        <v>1</v>
      </c>
      <c r="AD26" s="3">
        <f t="shared" si="4"/>
        <v>0.11814613691705517</v>
      </c>
      <c r="AE26" s="3">
        <f t="shared" si="5"/>
        <v>10.671473851430829</v>
      </c>
      <c r="AF26" s="3">
        <f t="shared" si="6"/>
        <v>10.553327714513774</v>
      </c>
      <c r="AG26" s="3">
        <f t="shared" si="7"/>
        <v>7.835920521198865E-2</v>
      </c>
      <c r="AH26" s="3"/>
      <c r="AK26">
        <f>ABS(100*(AD26-AD27)/(AVERAGE(AD26:AD27)))</f>
        <v>25.818287579987462</v>
      </c>
      <c r="AQ26">
        <f>ABS(100*(AE26-AE27)/(AVERAGE(AE26:AE27)))</f>
        <v>0.83452332961913211</v>
      </c>
      <c r="AW26">
        <f>ABS(100*(AF26-AF27)/(AVERAGE(AF26:AF27)))</f>
        <v>0.58607867738113661</v>
      </c>
      <c r="BC26">
        <f>ABS(100*(AG26-AG27)/(AVERAGE(AG26:AG27)))</f>
        <v>3.2983116832613817</v>
      </c>
      <c r="BG26" s="3">
        <f>AVERAGE(AD26:AD27)</f>
        <v>0.10463823650704679</v>
      </c>
      <c r="BH26" s="3">
        <f>AVERAGE(AE26:AE27)</f>
        <v>10.627130908082272</v>
      </c>
      <c r="BI26" s="3">
        <f>AVERAGE(AF26:AF27)</f>
        <v>10.522492671575225</v>
      </c>
      <c r="BJ26" s="3">
        <f>AVERAGE(AG26:AG27)</f>
        <v>7.9673139445362418E-2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77</v>
      </c>
      <c r="J27">
        <v>6347</v>
      </c>
      <c r="L27">
        <v>396</v>
      </c>
      <c r="M27">
        <v>0.79</v>
      </c>
      <c r="N27">
        <v>9.4260000000000002</v>
      </c>
      <c r="O27">
        <v>8.6359999999999992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45148</v>
      </c>
      <c r="Z27" s="6">
        <v>0.60219907407407403</v>
      </c>
      <c r="AB27">
        <v>1</v>
      </c>
      <c r="AD27" s="3">
        <f t="shared" si="4"/>
        <v>9.1130336097038397E-2</v>
      </c>
      <c r="AE27" s="3">
        <f t="shared" si="5"/>
        <v>10.582787964733717</v>
      </c>
      <c r="AF27" s="3">
        <f t="shared" si="6"/>
        <v>10.491657628636679</v>
      </c>
      <c r="AG27" s="3">
        <f t="shared" si="7"/>
        <v>8.0987073678736171E-2</v>
      </c>
      <c r="AH27" s="3"/>
    </row>
    <row r="28" spans="1:62" x14ac:dyDescent="0.35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47</v>
      </c>
      <c r="J28">
        <v>608</v>
      </c>
      <c r="L28">
        <v>343</v>
      </c>
      <c r="M28">
        <v>0.45100000000000001</v>
      </c>
      <c r="N28">
        <v>0.79400000000000004</v>
      </c>
      <c r="O28">
        <v>0.34200000000000003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45148</v>
      </c>
      <c r="Z28" s="6">
        <v>0.61271990740740734</v>
      </c>
      <c r="AB28">
        <v>1</v>
      </c>
      <c r="AD28" s="3">
        <f t="shared" si="4"/>
        <v>2.6073236084087622E-2</v>
      </c>
      <c r="AE28" s="3">
        <f t="shared" si="5"/>
        <v>0.79729128333417543</v>
      </c>
      <c r="AF28" s="3">
        <f t="shared" si="6"/>
        <v>0.7712180472500878</v>
      </c>
      <c r="AG28" s="3">
        <f t="shared" si="7"/>
        <v>4.3949676582654425E-2</v>
      </c>
      <c r="AH28" s="3"/>
    </row>
    <row r="29" spans="1:62" x14ac:dyDescent="0.35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39</v>
      </c>
      <c r="J29">
        <v>603</v>
      </c>
      <c r="L29">
        <v>366</v>
      </c>
      <c r="M29">
        <v>0.44500000000000001</v>
      </c>
      <c r="N29">
        <v>0.78900000000000003</v>
      </c>
      <c r="O29">
        <v>0.34499999999999997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45148</v>
      </c>
      <c r="Z29" s="6">
        <v>0.61859953703703707</v>
      </c>
      <c r="AB29">
        <v>1</v>
      </c>
      <c r="AD29" s="3">
        <f t="shared" si="4"/>
        <v>1.8445245264318177E-2</v>
      </c>
      <c r="AE29" s="3">
        <f t="shared" si="5"/>
        <v>0.79245387133251488</v>
      </c>
      <c r="AF29" s="3">
        <f t="shared" si="6"/>
        <v>0.77400862606819665</v>
      </c>
      <c r="AG29" s="3">
        <f t="shared" si="7"/>
        <v>4.5964375740494189E-2</v>
      </c>
      <c r="AH29" s="3"/>
      <c r="AK29">
        <f>ABS(100*(AD29-AD30)/(AVERAGE(AD29:AD30)))</f>
        <v>10.902271620235512</v>
      </c>
      <c r="AQ29">
        <f>ABS(100*(AE29-AE30)/(AVERAGE(AE29:AE30)))</f>
        <v>3.73093181955015</v>
      </c>
      <c r="AW29">
        <f>ABS(100*(AF29-AF30)/(AVERAGE(AF29:AF30)))</f>
        <v>3.5659778113305682</v>
      </c>
      <c r="BC29">
        <f>ABS(100*(AG29-AG30)/(AVERAGE(AG29:AG30)))</f>
        <v>9.5859326645951093</v>
      </c>
      <c r="BG29" s="3">
        <f>AVERAGE(AD29:AD30)</f>
        <v>1.7491746411846996E-2</v>
      </c>
      <c r="BH29" s="3">
        <f>AVERAGE(AE29:AE30)</f>
        <v>0.77794163532753302</v>
      </c>
      <c r="BI29" s="3">
        <f>AVERAGE(AF29:AF30)</f>
        <v>0.76044988891568599</v>
      </c>
      <c r="BJ29" s="3">
        <f>AVERAGE(AG29:AG30)</f>
        <v>4.3862080967096179E-2</v>
      </c>
    </row>
    <row r="30" spans="1:62" x14ac:dyDescent="0.35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37</v>
      </c>
      <c r="J30">
        <v>573</v>
      </c>
      <c r="L30">
        <v>318</v>
      </c>
      <c r="M30">
        <v>0.443</v>
      </c>
      <c r="N30">
        <v>0.76400000000000001</v>
      </c>
      <c r="O30">
        <v>0.32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45148</v>
      </c>
      <c r="Z30" s="6">
        <v>0.6247800925925926</v>
      </c>
      <c r="AB30">
        <v>1</v>
      </c>
      <c r="AD30" s="3">
        <f t="shared" si="4"/>
        <v>1.6538247559375819E-2</v>
      </c>
      <c r="AE30" s="3">
        <f t="shared" si="5"/>
        <v>0.76342939932255116</v>
      </c>
      <c r="AF30" s="3">
        <f t="shared" si="6"/>
        <v>0.74689115176317533</v>
      </c>
      <c r="AG30" s="3">
        <f t="shared" si="7"/>
        <v>4.1759786193698162E-2</v>
      </c>
      <c r="AH30" s="3"/>
    </row>
    <row r="31" spans="1:62" x14ac:dyDescent="0.35">
      <c r="A31">
        <v>7</v>
      </c>
      <c r="B31">
        <v>3</v>
      </c>
      <c r="D31" t="s">
        <v>85</v>
      </c>
      <c r="Y31" s="1">
        <v>45148</v>
      </c>
      <c r="Z31" s="6">
        <v>0.62864583333333335</v>
      </c>
      <c r="AB31">
        <v>1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0</v>
      </c>
      <c r="J32">
        <v>164</v>
      </c>
      <c r="L32">
        <v>267</v>
      </c>
      <c r="M32">
        <v>0</v>
      </c>
      <c r="N32">
        <v>0.41699999999999998</v>
      </c>
      <c r="O32">
        <v>0.41699999999999998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45148</v>
      </c>
      <c r="Z32" s="6">
        <v>0.63876157407407408</v>
      </c>
      <c r="AB32">
        <v>1</v>
      </c>
      <c r="AD32" s="3">
        <f t="shared" si="4"/>
        <v>-1.8741209982057853E-2</v>
      </c>
      <c r="AE32" s="3">
        <f t="shared" si="5"/>
        <v>0.36772909758671285</v>
      </c>
      <c r="AF32" s="3">
        <f t="shared" si="6"/>
        <v>0.38647030756877071</v>
      </c>
      <c r="AG32" s="3">
        <f t="shared" si="7"/>
        <v>3.7292409800227376E-2</v>
      </c>
      <c r="AH32" s="3"/>
    </row>
    <row r="33" spans="1:62" x14ac:dyDescent="0.35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18</v>
      </c>
      <c r="J33">
        <v>242</v>
      </c>
      <c r="L33">
        <v>304</v>
      </c>
      <c r="M33">
        <v>0.42899999999999999</v>
      </c>
      <c r="N33">
        <v>0.48299999999999998</v>
      </c>
      <c r="O33">
        <v>5.3999999999999999E-2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45148</v>
      </c>
      <c r="Z33" s="6">
        <v>0.64451388888888894</v>
      </c>
      <c r="AB33">
        <v>1</v>
      </c>
      <c r="AD33" s="3">
        <f t="shared" si="4"/>
        <v>-1.5782306375766071E-3</v>
      </c>
      <c r="AE33" s="3">
        <f t="shared" si="5"/>
        <v>0.44319272481261845</v>
      </c>
      <c r="AF33" s="3">
        <f t="shared" si="6"/>
        <v>0.44477095545019507</v>
      </c>
      <c r="AG33" s="3">
        <f t="shared" si="7"/>
        <v>4.0533447575882647E-2</v>
      </c>
      <c r="AH33" s="3"/>
      <c r="AK33">
        <f>ABS(100*(AD33-AD34)/(AVERAGE(AD33:AD34)))</f>
        <v>232.0006030734221</v>
      </c>
      <c r="AQ33">
        <f>ABS(100*(AE33-AE34)/(AVERAGE(AE33:AE34)))</f>
        <v>6.0730292734568607</v>
      </c>
      <c r="AW33">
        <f>ABS(100*(AF33-AF34)/(AVERAGE(AF33:AF34)))</f>
        <v>11.660655178078347</v>
      </c>
      <c r="BC33">
        <f>ABS(100*(AG33-AG34)/(AVERAGE(AG33:AG34)))</f>
        <v>21.544823762390394</v>
      </c>
      <c r="BG33" s="3">
        <f>AVERAGE(AD33:AD34)</f>
        <v>9.8637555920775572E-3</v>
      </c>
      <c r="BH33" s="3">
        <f>AVERAGE(AE33:AE34)</f>
        <v>0.4301317124081348</v>
      </c>
      <c r="BI33" s="3">
        <f>AVERAGE(AF33:AF34)</f>
        <v>0.42026795681605722</v>
      </c>
      <c r="BJ33" s="3">
        <f>AVERAGE(AG33:AG34)</f>
        <v>3.6591644875761373E-2</v>
      </c>
    </row>
    <row r="34" spans="1:62" x14ac:dyDescent="0.35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42</v>
      </c>
      <c r="J34">
        <v>215</v>
      </c>
      <c r="L34">
        <v>214</v>
      </c>
      <c r="M34">
        <v>0.44700000000000001</v>
      </c>
      <c r="N34">
        <v>0.46</v>
      </c>
      <c r="O34">
        <v>1.2999999999999999E-2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45148</v>
      </c>
      <c r="Z34" s="6">
        <v>0.65050925925925929</v>
      </c>
      <c r="AB34">
        <v>1</v>
      </c>
      <c r="AD34" s="3">
        <f t="shared" si="4"/>
        <v>2.130574182173172E-2</v>
      </c>
      <c r="AE34" s="3">
        <f t="shared" si="5"/>
        <v>0.41707070000365115</v>
      </c>
      <c r="AF34" s="3">
        <f t="shared" si="6"/>
        <v>0.39576495818191942</v>
      </c>
      <c r="AG34" s="3">
        <f t="shared" si="7"/>
        <v>3.2649842175640105E-2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622</v>
      </c>
      <c r="J35">
        <v>2203</v>
      </c>
      <c r="L35">
        <v>1359</v>
      </c>
      <c r="M35">
        <v>2.2290000000000001</v>
      </c>
      <c r="N35">
        <v>5.3620000000000001</v>
      </c>
      <c r="O35">
        <v>3.133</v>
      </c>
      <c r="Q35">
        <v>6.5000000000000002E-2</v>
      </c>
      <c r="R35">
        <v>1</v>
      </c>
      <c r="S35">
        <v>0</v>
      </c>
      <c r="T35">
        <v>0</v>
      </c>
      <c r="V35">
        <v>0</v>
      </c>
      <c r="Y35" s="1">
        <v>45148</v>
      </c>
      <c r="Z35" s="6">
        <v>0.66134259259259254</v>
      </c>
      <c r="AB35">
        <v>1</v>
      </c>
      <c r="AD35" s="3">
        <f>((I35*$F$21)+$F$22)*1000/G35</f>
        <v>1.4358376906375407</v>
      </c>
      <c r="AE35" s="3">
        <f t="shared" si="5"/>
        <v>5.8510642796597789</v>
      </c>
      <c r="AF35" s="3">
        <f t="shared" si="6"/>
        <v>4.4152265890222377</v>
      </c>
      <c r="AG35" s="3">
        <f t="shared" si="7"/>
        <v>0.33236705497459246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1141</v>
      </c>
      <c r="J36">
        <v>2252</v>
      </c>
      <c r="L36">
        <v>1375</v>
      </c>
      <c r="M36">
        <v>3.2250000000000001</v>
      </c>
      <c r="N36">
        <v>5.4660000000000002</v>
      </c>
      <c r="O36">
        <v>2.2410000000000001</v>
      </c>
      <c r="Q36">
        <v>7.0000000000000007E-2</v>
      </c>
      <c r="R36">
        <v>1</v>
      </c>
      <c r="S36">
        <v>0</v>
      </c>
      <c r="T36">
        <v>0</v>
      </c>
      <c r="V36">
        <v>0</v>
      </c>
      <c r="Y36" s="1">
        <v>45148</v>
      </c>
      <c r="Z36" s="6">
        <v>0.66767361111111112</v>
      </c>
      <c r="AB36">
        <v>1</v>
      </c>
      <c r="AD36" s="3">
        <f t="shared" si="4"/>
        <v>2.6730024517188968</v>
      </c>
      <c r="AE36" s="3">
        <f t="shared" si="5"/>
        <v>5.9695808737004645</v>
      </c>
      <c r="AF36" s="3">
        <f t="shared" si="6"/>
        <v>3.2965784219815677</v>
      </c>
      <c r="AG36" s="3">
        <f t="shared" si="7"/>
        <v>0.33587087959692247</v>
      </c>
      <c r="AH36" s="3"/>
      <c r="AJ36">
        <f>ABS(100*((AVERAGE(AD37))-3)/3)</f>
        <v>4.6227174972681544</v>
      </c>
      <c r="AK36">
        <f>ABS(100*(AD36-AD37)/(AVERAGE(AD36:AD37)))</f>
        <v>6.8053886232403853</v>
      </c>
      <c r="AP36">
        <f>ABS(100*((AVERAGE(AE36:AE37))-6)/6)</f>
        <v>0.56745308834636654</v>
      </c>
      <c r="AQ36">
        <f>ABS(100*(AE36-AE37)/(AVERAGE(AE36:AE37)))</f>
        <v>0.12162546751315496</v>
      </c>
      <c r="AV36">
        <f>ABS(100*((AVERAGE(AF37))-3)/3)</f>
        <v>3.3668760205339008</v>
      </c>
      <c r="AW36">
        <f>ABS(100*(AF36-AF37)/(AVERAGE(AF36:AF37)))</f>
        <v>6.113936757606143</v>
      </c>
      <c r="BB36">
        <f>ABS(100*((AVERAGE(AG36:AG37))-0.3)/0.3)</f>
        <v>9.8400658229831173</v>
      </c>
      <c r="BC36">
        <f>ABS(100*(AG36-AG37)/(AVERAGE(AG36:AG37)))</f>
        <v>3.8545025019727843</v>
      </c>
      <c r="BG36" s="3">
        <f>AVERAGE(AD36:AD37)</f>
        <v>2.7671604634004261</v>
      </c>
      <c r="BH36" s="3">
        <f>AVERAGE(AE36:AE37)</f>
        <v>5.965952814699218</v>
      </c>
      <c r="BI36" s="3">
        <f>AVERAGE(AF36:AF37)</f>
        <v>3.1987923512987924</v>
      </c>
      <c r="BJ36" s="3">
        <f>AVERAGE(AG36:AG37)</f>
        <v>0.32952019746894934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1220</v>
      </c>
      <c r="J37">
        <v>2249</v>
      </c>
      <c r="L37">
        <v>1317</v>
      </c>
      <c r="M37">
        <v>3.3780000000000001</v>
      </c>
      <c r="N37">
        <v>5.46</v>
      </c>
      <c r="O37">
        <v>2.0819999999999999</v>
      </c>
      <c r="Q37">
        <v>5.3999999999999999E-2</v>
      </c>
      <c r="R37">
        <v>1</v>
      </c>
      <c r="S37">
        <v>0</v>
      </c>
      <c r="T37">
        <v>0</v>
      </c>
      <c r="V37">
        <v>0</v>
      </c>
      <c r="Y37" s="1">
        <v>45148</v>
      </c>
      <c r="Z37" s="6">
        <v>0.67440972222222229</v>
      </c>
      <c r="AB37">
        <v>1</v>
      </c>
      <c r="AD37" s="3">
        <f t="shared" si="4"/>
        <v>2.8613184750819554</v>
      </c>
      <c r="AE37" s="3">
        <f t="shared" si="5"/>
        <v>5.9623247556979724</v>
      </c>
      <c r="AF37" s="3">
        <f t="shared" si="6"/>
        <v>3.101006280616017</v>
      </c>
      <c r="AG37" s="3">
        <f t="shared" si="7"/>
        <v>0.32316951534097615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3860</v>
      </c>
      <c r="J38">
        <v>7661</v>
      </c>
      <c r="L38">
        <v>4288</v>
      </c>
      <c r="M38">
        <v>2.8130000000000002</v>
      </c>
      <c r="N38">
        <v>5.641</v>
      </c>
      <c r="O38">
        <v>2.8279999999999998</v>
      </c>
      <c r="Q38">
        <v>0.27700000000000002</v>
      </c>
      <c r="R38">
        <v>1</v>
      </c>
      <c r="S38">
        <v>0</v>
      </c>
      <c r="T38">
        <v>0</v>
      </c>
      <c r="V38">
        <v>0</v>
      </c>
      <c r="Y38" s="1">
        <v>45148</v>
      </c>
      <c r="Z38" s="6">
        <v>0.68769675925925933</v>
      </c>
      <c r="AB38">
        <v>1</v>
      </c>
      <c r="AD38" s="3">
        <f t="shared" si="4"/>
        <v>3.0514703004639152</v>
      </c>
      <c r="AE38" s="3">
        <f t="shared" si="5"/>
        <v>6.350787210730533</v>
      </c>
      <c r="AF38" s="3">
        <f t="shared" si="6"/>
        <v>3.2993169102666178</v>
      </c>
      <c r="AG38" s="3">
        <f t="shared" si="7"/>
        <v>0.32459531663329411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3886</v>
      </c>
      <c r="J39">
        <v>7773</v>
      </c>
      <c r="L39">
        <v>4269</v>
      </c>
      <c r="M39">
        <v>2.83</v>
      </c>
      <c r="N39">
        <v>5.72</v>
      </c>
      <c r="O39">
        <v>2.89</v>
      </c>
      <c r="Q39">
        <v>0.27500000000000002</v>
      </c>
      <c r="R39">
        <v>1</v>
      </c>
      <c r="S39">
        <v>0</v>
      </c>
      <c r="T39">
        <v>0</v>
      </c>
      <c r="V39">
        <v>0</v>
      </c>
      <c r="Y39" s="1">
        <v>45148</v>
      </c>
      <c r="Z39" s="6">
        <v>0.69498842592592591</v>
      </c>
      <c r="AB39">
        <v>1</v>
      </c>
      <c r="AD39" s="3">
        <f t="shared" si="4"/>
        <v>3.0721294422674572</v>
      </c>
      <c r="AE39" s="3">
        <f t="shared" si="5"/>
        <v>6.4410855680948647</v>
      </c>
      <c r="AF39" s="3">
        <f t="shared" si="6"/>
        <v>3.3689561258274074</v>
      </c>
      <c r="AG39" s="3">
        <f t="shared" si="7"/>
        <v>0.32320838605362179</v>
      </c>
      <c r="AH39" s="3"/>
      <c r="AJ39">
        <f>ABS(100*((AVERAGE(AD39:AD40))-3)/3)</f>
        <v>4.5761732395440307</v>
      </c>
      <c r="AK39">
        <f>ABS(100*(AD39-AD40)/(AVERAGE(AD39:AD40)))</f>
        <v>4.1536392660315986</v>
      </c>
      <c r="AP39">
        <f>ABS(100*((AVERAGE(AE39:AE40))-6)/6)</f>
        <v>7.2439280904330614</v>
      </c>
      <c r="AQ39">
        <f>ABS(100*(AE39-AE40)/(AVERAGE(AE39:AE40)))</f>
        <v>0.20047390354949152</v>
      </c>
      <c r="AV39">
        <f>ABS(100*((AVERAGE(AF39:AF40))-3)/3)</f>
        <v>9.9116829413220895</v>
      </c>
      <c r="AW39">
        <f>ABS(100*(AF39-AF40)/(AVERAGE(AF39:AF40)))</f>
        <v>4.3432227082400727</v>
      </c>
      <c r="BB39">
        <f>ABS(100*((AVERAGE(AG39:AG40))-0.3)/0.3)</f>
        <v>8.1497746468990151</v>
      </c>
      <c r="BC39">
        <f>ABS(100*(AG39-AG40)/(AVERAGE(AG39:AG40)))</f>
        <v>0.76495020670903624</v>
      </c>
      <c r="BG39" s="3">
        <f>AVERAGE(AD39:AD40)</f>
        <v>3.1372851971863209</v>
      </c>
      <c r="BH39" s="3">
        <f>AVERAGE(AE39:AE40)</f>
        <v>6.4346356854259836</v>
      </c>
      <c r="BI39" s="3">
        <f>AVERAGE(AF39:AF40)</f>
        <v>3.2973504882396627</v>
      </c>
      <c r="BJ39" s="3">
        <f>AVERAGE(AG39:AG40)</f>
        <v>0.32444932394069703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4050</v>
      </c>
      <c r="J40">
        <v>7757</v>
      </c>
      <c r="L40">
        <v>4303</v>
      </c>
      <c r="M40">
        <v>2.9350000000000001</v>
      </c>
      <c r="N40">
        <v>5.7089999999999996</v>
      </c>
      <c r="O40">
        <v>2.7730000000000001</v>
      </c>
      <c r="Q40">
        <v>0.27800000000000002</v>
      </c>
      <c r="R40">
        <v>1</v>
      </c>
      <c r="S40">
        <v>0</v>
      </c>
      <c r="T40">
        <v>0</v>
      </c>
      <c r="V40">
        <v>0</v>
      </c>
      <c r="Y40" s="1">
        <v>45148</v>
      </c>
      <c r="Z40" s="6">
        <v>0.70269675925925934</v>
      </c>
      <c r="AB40">
        <v>1</v>
      </c>
      <c r="AD40" s="3">
        <f t="shared" si="4"/>
        <v>3.2024409521051851</v>
      </c>
      <c r="AE40" s="3">
        <f t="shared" si="5"/>
        <v>6.4281858027571026</v>
      </c>
      <c r="AF40" s="3">
        <f t="shared" si="6"/>
        <v>3.2257448506519175</v>
      </c>
      <c r="AG40" s="3">
        <f t="shared" si="7"/>
        <v>0.32569026182777222</v>
      </c>
      <c r="AH40" s="3"/>
    </row>
    <row r="41" spans="1:62" x14ac:dyDescent="0.35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4990</v>
      </c>
      <c r="J41">
        <v>11734</v>
      </c>
      <c r="L41">
        <v>6388</v>
      </c>
      <c r="M41">
        <v>6.3719999999999999</v>
      </c>
      <c r="N41">
        <v>15.345000000000001</v>
      </c>
      <c r="O41">
        <v>8.9730000000000008</v>
      </c>
      <c r="Q41">
        <v>0.82899999999999996</v>
      </c>
      <c r="R41">
        <v>1</v>
      </c>
      <c r="S41">
        <v>0</v>
      </c>
      <c r="T41">
        <v>0</v>
      </c>
      <c r="V41">
        <v>0</v>
      </c>
      <c r="Y41" s="1">
        <v>45148</v>
      </c>
      <c r="Z41" s="6">
        <v>0.71614583333333337</v>
      </c>
      <c r="AB41">
        <v>1</v>
      </c>
      <c r="AD41" s="3">
        <f t="shared" si="4"/>
        <v>7.1159430388125093</v>
      </c>
      <c r="AE41" s="3">
        <f t="shared" si="5"/>
        <v>17.359610314458521</v>
      </c>
      <c r="AF41" s="3">
        <f t="shared" si="6"/>
        <v>10.243667275646011</v>
      </c>
      <c r="AG41" s="3">
        <f t="shared" si="7"/>
        <v>0.86105881776618487</v>
      </c>
      <c r="AH41" s="3"/>
    </row>
    <row r="42" spans="1:62" x14ac:dyDescent="0.35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6218</v>
      </c>
      <c r="J42">
        <v>11723</v>
      </c>
      <c r="L42">
        <v>6375</v>
      </c>
      <c r="M42">
        <v>7.7859999999999996</v>
      </c>
      <c r="N42">
        <v>15.33</v>
      </c>
      <c r="O42">
        <v>7.5439999999999996</v>
      </c>
      <c r="Q42">
        <v>0.82699999999999996</v>
      </c>
      <c r="R42">
        <v>1</v>
      </c>
      <c r="S42">
        <v>0</v>
      </c>
      <c r="T42">
        <v>0</v>
      </c>
      <c r="V42">
        <v>0</v>
      </c>
      <c r="Y42" s="1">
        <v>45148</v>
      </c>
      <c r="Z42" s="6">
        <v>0.72341435185185177</v>
      </c>
      <c r="AB42">
        <v>1</v>
      </c>
      <c r="AD42" s="3">
        <f t="shared" si="4"/>
        <v>8.8740460280536642</v>
      </c>
      <c r="AE42" s="3">
        <f t="shared" si="5"/>
        <v>17.343630875414</v>
      </c>
      <c r="AF42" s="3">
        <f t="shared" si="6"/>
        <v>8.4695848473603359</v>
      </c>
      <c r="AG42" s="3">
        <f t="shared" si="7"/>
        <v>0.85934899343847104</v>
      </c>
      <c r="AH42" s="3"/>
      <c r="AJ42">
        <f>ABS(100*((AVERAGE(AD42:AD43))-9)/9)</f>
        <v>0.85863170390789478</v>
      </c>
      <c r="AK42">
        <f>ABS(100*(AD42-AD43)/(AVERAGE(AD42:AD43)))</f>
        <v>1.0910821235759236</v>
      </c>
      <c r="AP42">
        <f>ABS(100*((AVERAGE(AE42:AE43))-18)/18)</f>
        <v>3.1622697109972404</v>
      </c>
      <c r="AQ42">
        <f>ABS(100*(AE42-AE43)/(AVERAGE(AE42:AE43)))</f>
        <v>1.0000759500383263</v>
      </c>
      <c r="AV42">
        <f>ABS(100*((AVERAGE(AF42:AF43))-9)/9)</f>
        <v>5.4659077180865863</v>
      </c>
      <c r="AW42">
        <f>ABS(100*(AF42-AF43)/(AVERAGE(AF42:AF43)))</f>
        <v>0.90463443946664002</v>
      </c>
      <c r="BB42">
        <f>ABS(100*((AVERAGE(AG42:AG43))-0.9)/0.9)</f>
        <v>3.5230344531226554</v>
      </c>
      <c r="BC42">
        <f>ABS(100*(AG42-AG43)/(AVERAGE(AG42:AG43)))</f>
        <v>2.060064903743362</v>
      </c>
      <c r="BG42" s="3">
        <f>AVERAGE(AD42:AD43)</f>
        <v>8.9227231466482895</v>
      </c>
      <c r="BH42" s="3">
        <f>AVERAGE(AE42:AE43)</f>
        <v>17.430791452020497</v>
      </c>
      <c r="BI42" s="3">
        <f>AVERAGE(AF42:AF43)</f>
        <v>8.5080683053722073</v>
      </c>
      <c r="BJ42" s="3">
        <f>AVERAGE(AG42:AG43)</f>
        <v>0.86829268992189612</v>
      </c>
    </row>
    <row r="43" spans="1:62" x14ac:dyDescent="0.35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6286</v>
      </c>
      <c r="J43">
        <v>11843</v>
      </c>
      <c r="L43">
        <v>6511</v>
      </c>
      <c r="M43">
        <v>7.8639999999999999</v>
      </c>
      <c r="N43">
        <v>15.483000000000001</v>
      </c>
      <c r="O43">
        <v>7.62</v>
      </c>
      <c r="Q43">
        <v>0.84799999999999998</v>
      </c>
      <c r="R43">
        <v>1</v>
      </c>
      <c r="S43">
        <v>0</v>
      </c>
      <c r="T43">
        <v>0</v>
      </c>
      <c r="V43">
        <v>0</v>
      </c>
      <c r="Y43" s="1">
        <v>45148</v>
      </c>
      <c r="Z43" s="6">
        <v>0.73128472222222218</v>
      </c>
      <c r="AB43">
        <v>1</v>
      </c>
      <c r="AD43" s="3">
        <f t="shared" si="4"/>
        <v>8.9714002652429148</v>
      </c>
      <c r="AE43" s="3">
        <f t="shared" si="5"/>
        <v>17.517952028626993</v>
      </c>
      <c r="AF43" s="3">
        <f t="shared" si="6"/>
        <v>8.5465517633840786</v>
      </c>
      <c r="AG43" s="3">
        <f t="shared" si="7"/>
        <v>0.8772363864053212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8783</v>
      </c>
      <c r="J44">
        <v>17183</v>
      </c>
      <c r="L44">
        <v>9814</v>
      </c>
      <c r="M44">
        <v>7.6580000000000004</v>
      </c>
      <c r="N44">
        <v>15.884</v>
      </c>
      <c r="O44">
        <v>8.2249999999999996</v>
      </c>
      <c r="Q44">
        <v>0.97499999999999998</v>
      </c>
      <c r="R44">
        <v>1</v>
      </c>
      <c r="S44">
        <v>0</v>
      </c>
      <c r="T44">
        <v>0</v>
      </c>
      <c r="V44">
        <v>0</v>
      </c>
      <c r="Y44" s="1">
        <v>45148</v>
      </c>
      <c r="Z44" s="6">
        <v>0.74857638888888889</v>
      </c>
      <c r="AB44">
        <v>1</v>
      </c>
      <c r="AD44" s="3">
        <f t="shared" si="4"/>
        <v>8.9462946587498067</v>
      </c>
      <c r="AE44" s="3">
        <f t="shared" si="5"/>
        <v>18.022818060855581</v>
      </c>
      <c r="AF44" s="3">
        <f t="shared" si="6"/>
        <v>9.0765234021057744</v>
      </c>
      <c r="AG44" s="3">
        <f t="shared" si="7"/>
        <v>0.93529737851696526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8884</v>
      </c>
      <c r="J45">
        <v>17132</v>
      </c>
      <c r="L45">
        <v>9509</v>
      </c>
      <c r="M45">
        <v>7.7409999999999997</v>
      </c>
      <c r="N45">
        <v>15.837999999999999</v>
      </c>
      <c r="O45">
        <v>8.0969999999999995</v>
      </c>
      <c r="Q45">
        <v>0.94099999999999995</v>
      </c>
      <c r="R45">
        <v>1</v>
      </c>
      <c r="S45">
        <v>0</v>
      </c>
      <c r="T45">
        <v>0</v>
      </c>
      <c r="V45">
        <v>0</v>
      </c>
      <c r="Y45" s="1">
        <v>45148</v>
      </c>
      <c r="Z45" s="6">
        <v>0.75618055555555552</v>
      </c>
      <c r="AB45">
        <v>1</v>
      </c>
      <c r="AD45" s="3">
        <f t="shared" si="4"/>
        <v>9.0494032070363026</v>
      </c>
      <c r="AE45" s="3">
        <f t="shared" si="5"/>
        <v>17.969989792743231</v>
      </c>
      <c r="AF45" s="3">
        <f t="shared" si="6"/>
        <v>8.9205865857069284</v>
      </c>
      <c r="AG45" s="3">
        <f t="shared" si="7"/>
        <v>0.90669281454987061</v>
      </c>
      <c r="AH45" s="3"/>
      <c r="AJ45">
        <f>ABS(100*((AVERAGE(AD45:AD46))-9)/9)</f>
        <v>1.7909911934035547</v>
      </c>
      <c r="AK45">
        <f>ABS(100*(AD45-AD46)/(AVERAGE(AD45:AD46)))</f>
        <v>2.4404255351399913</v>
      </c>
      <c r="AP45">
        <f>ABS(100*((AVERAGE(AE45:AE46))-18)/18)</f>
        <v>0.38572910334320198</v>
      </c>
      <c r="AQ45">
        <f>ABS(100*(AE45-AE46)/(AVERAGE(AE45:AE46)))</f>
        <v>1.1006593903864363</v>
      </c>
      <c r="AV45">
        <f>ABS(100*((AVERAGE(AF45:AF46))-9)/9)</f>
        <v>1.0195329867171508</v>
      </c>
      <c r="AW45">
        <f>ABS(100*(AF45-AF46)/(AVERAGE(AF45:AF46)))</f>
        <v>0.27714905967399939</v>
      </c>
      <c r="BB45">
        <f>ABS(100*((AVERAGE(AG45:AG46))-0.9)/0.9)</f>
        <v>2.2546339573549234</v>
      </c>
      <c r="BC45">
        <f>ABS(100*(AG45-AG46)/(AVERAGE(AG45:AG46)))</f>
        <v>2.9553436118862639</v>
      </c>
      <c r="BG45" s="3">
        <f>AVERAGE(AD45:AD46)</f>
        <v>9.1611892074063199</v>
      </c>
      <c r="BH45" s="3">
        <f>AVERAGE(AE45:AE46)</f>
        <v>18.069431238601776</v>
      </c>
      <c r="BI45" s="3">
        <f>AVERAGE(AF45:AF46)</f>
        <v>8.9082420311954564</v>
      </c>
      <c r="BJ45" s="3">
        <f>AVERAGE(AG45:AG46)</f>
        <v>0.92029170561619433</v>
      </c>
    </row>
    <row r="46" spans="1:62" x14ac:dyDescent="0.35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9103</v>
      </c>
      <c r="J46">
        <v>17324</v>
      </c>
      <c r="L46">
        <v>9799</v>
      </c>
      <c r="M46">
        <v>7.9219999999999997</v>
      </c>
      <c r="N46">
        <v>16.012</v>
      </c>
      <c r="O46">
        <v>8.09</v>
      </c>
      <c r="Q46">
        <v>0.97299999999999998</v>
      </c>
      <c r="R46">
        <v>1</v>
      </c>
      <c r="S46">
        <v>0</v>
      </c>
      <c r="T46">
        <v>0</v>
      </c>
      <c r="V46">
        <v>0</v>
      </c>
      <c r="Y46" s="1">
        <v>45148</v>
      </c>
      <c r="Z46" s="6">
        <v>0.76487268518518514</v>
      </c>
      <c r="AB46">
        <v>1</v>
      </c>
      <c r="AD46" s="3">
        <f t="shared" si="4"/>
        <v>9.2729752077763354</v>
      </c>
      <c r="AE46" s="3">
        <f t="shared" si="5"/>
        <v>18.168872684460322</v>
      </c>
      <c r="AF46" s="3">
        <f t="shared" si="6"/>
        <v>8.8958974766839862</v>
      </c>
      <c r="AG46" s="3">
        <f t="shared" si="7"/>
        <v>0.93389059668251795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11341</v>
      </c>
      <c r="J47">
        <v>22451</v>
      </c>
      <c r="L47">
        <v>12726</v>
      </c>
      <c r="M47">
        <v>7.5960000000000001</v>
      </c>
      <c r="N47">
        <v>16.082000000000001</v>
      </c>
      <c r="O47">
        <v>8.4860000000000007</v>
      </c>
      <c r="Q47">
        <v>1.012</v>
      </c>
      <c r="R47">
        <v>1</v>
      </c>
      <c r="S47">
        <v>0</v>
      </c>
      <c r="T47">
        <v>0</v>
      </c>
      <c r="V47">
        <v>0</v>
      </c>
      <c r="Y47" s="1">
        <v>45148</v>
      </c>
      <c r="Z47" s="6">
        <v>0.77960648148148148</v>
      </c>
      <c r="AB47">
        <v>1</v>
      </c>
      <c r="AD47" s="3">
        <f t="shared" si="4"/>
        <v>8.9957410632446653</v>
      </c>
      <c r="AE47" s="3">
        <f t="shared" si="5"/>
        <v>18.275007794823949</v>
      </c>
      <c r="AF47" s="3">
        <f t="shared" si="6"/>
        <v>9.2792667315792841</v>
      </c>
      <c r="AG47" s="3">
        <f t="shared" si="7"/>
        <v>0.94053848670039286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11516</v>
      </c>
      <c r="J48">
        <v>22726</v>
      </c>
      <c r="L48">
        <v>12580</v>
      </c>
      <c r="M48">
        <v>7.7080000000000002</v>
      </c>
      <c r="N48">
        <v>16.277000000000001</v>
      </c>
      <c r="O48">
        <v>8.5679999999999996</v>
      </c>
      <c r="Q48">
        <v>1</v>
      </c>
      <c r="R48">
        <v>1</v>
      </c>
      <c r="S48">
        <v>0</v>
      </c>
      <c r="T48">
        <v>0</v>
      </c>
      <c r="V48">
        <v>0</v>
      </c>
      <c r="Y48" s="1">
        <v>45148</v>
      </c>
      <c r="Z48" s="6">
        <v>0.78843750000000001</v>
      </c>
      <c r="AB48">
        <v>1</v>
      </c>
      <c r="AD48" s="3">
        <f t="shared" si="4"/>
        <v>9.1347929792300473</v>
      </c>
      <c r="AE48" s="3">
        <f t="shared" si="5"/>
        <v>18.49672251156673</v>
      </c>
      <c r="AF48" s="3">
        <f t="shared" si="6"/>
        <v>9.3619295323366831</v>
      </c>
      <c r="AG48" s="3">
        <f t="shared" si="7"/>
        <v>0.92988102014080554</v>
      </c>
      <c r="AH48" s="3"/>
      <c r="AJ48">
        <f>ABS(100*((AVERAGE(AD48:AD49))-9)/9)</f>
        <v>0.59028614382757238</v>
      </c>
      <c r="AK48">
        <f>ABS(100*(AD48-AD49)/(AVERAGE(AD48:AD49)))</f>
        <v>4.2007683797807767</v>
      </c>
      <c r="AP48">
        <f>ABS(100*((AVERAGE(AE48:AE49))-18)/18)</f>
        <v>2.6386342086625367</v>
      </c>
      <c r="AQ48">
        <f>ABS(100*(AE48-AE49)/(AVERAGE(AE48:AE49)))</f>
        <v>0.23565259022379761</v>
      </c>
      <c r="AV48">
        <f>ABS(100*((AVERAGE(AF48:AF49))-9)/9)</f>
        <v>5.8675545611526463</v>
      </c>
      <c r="AW48">
        <f>ABS(100*(AF48-AF49)/(AVERAGE(AF48:AF49)))</f>
        <v>3.4875941370703902</v>
      </c>
      <c r="BB48">
        <f>ABS(100*((AVERAGE(AG48:AG49))-0.9)/0.9)</f>
        <v>4.1149624531180802</v>
      </c>
      <c r="BC48">
        <f>ABS(100*(AG48-AG49)/(AVERAGE(AG48:AG49)))</f>
        <v>1.5268681569137497</v>
      </c>
      <c r="BG48" s="3">
        <f>AVERAGE(AD48:AD49)</f>
        <v>8.9468742470555185</v>
      </c>
      <c r="BH48" s="3">
        <f>AVERAGE(AE48:AE49)</f>
        <v>18.474954157559257</v>
      </c>
      <c r="BI48" s="3">
        <f>AVERAGE(AF48:AF49)</f>
        <v>9.5280799105037381</v>
      </c>
      <c r="BJ48" s="3">
        <f>AVERAGE(AG48:AG49)</f>
        <v>0.93703466207806274</v>
      </c>
    </row>
    <row r="49" spans="1:62" x14ac:dyDescent="0.35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11043</v>
      </c>
      <c r="J49">
        <v>22672</v>
      </c>
      <c r="L49">
        <v>12776</v>
      </c>
      <c r="M49">
        <v>7.4059999999999997</v>
      </c>
      <c r="N49">
        <v>16.238</v>
      </c>
      <c r="O49">
        <v>8.8320000000000007</v>
      </c>
      <c r="Q49">
        <v>1.0169999999999999</v>
      </c>
      <c r="R49">
        <v>1</v>
      </c>
      <c r="S49">
        <v>0</v>
      </c>
      <c r="T49">
        <v>0</v>
      </c>
      <c r="V49">
        <v>0</v>
      </c>
      <c r="Y49" s="1">
        <v>45148</v>
      </c>
      <c r="Z49" s="6">
        <v>0.79681712962962958</v>
      </c>
      <c r="AB49">
        <v>1</v>
      </c>
      <c r="AD49" s="3">
        <f t="shared" si="4"/>
        <v>8.7589555148809897</v>
      </c>
      <c r="AE49" s="3">
        <f t="shared" si="5"/>
        <v>18.453185803551783</v>
      </c>
      <c r="AF49" s="3">
        <f t="shared" si="6"/>
        <v>9.6942302886707932</v>
      </c>
      <c r="AG49" s="3">
        <f t="shared" si="7"/>
        <v>0.94418830401531983</v>
      </c>
      <c r="AH49" s="3"/>
    </row>
    <row r="50" spans="1:62" x14ac:dyDescent="0.35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5390</v>
      </c>
      <c r="J50">
        <v>11750</v>
      </c>
      <c r="L50">
        <v>6736</v>
      </c>
      <c r="M50">
        <v>7.5839999999999996</v>
      </c>
      <c r="N50">
        <v>17.055</v>
      </c>
      <c r="O50">
        <v>9.4719999999999995</v>
      </c>
      <c r="Q50">
        <v>0.98099999999999998</v>
      </c>
      <c r="R50">
        <v>1</v>
      </c>
      <c r="S50">
        <v>0</v>
      </c>
      <c r="T50">
        <v>0</v>
      </c>
      <c r="V50">
        <v>0</v>
      </c>
      <c r="Y50" s="1">
        <v>45148</v>
      </c>
      <c r="Z50" s="6">
        <v>0.81002314814814813</v>
      </c>
      <c r="AB50">
        <v>1</v>
      </c>
      <c r="AD50" s="3">
        <f t="shared" si="4"/>
        <v>8.5343626747293388</v>
      </c>
      <c r="AE50" s="3">
        <f t="shared" si="5"/>
        <v>19.294966979724485</v>
      </c>
      <c r="AF50" s="3">
        <f t="shared" si="6"/>
        <v>10.760604304995146</v>
      </c>
      <c r="AG50" s="3">
        <f t="shared" si="7"/>
        <v>1.0065807447442507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5372</v>
      </c>
      <c r="J51">
        <v>11639</v>
      </c>
      <c r="L51">
        <v>6822</v>
      </c>
      <c r="M51">
        <v>7.5609999999999999</v>
      </c>
      <c r="N51">
        <v>16.898</v>
      </c>
      <c r="O51">
        <v>9.3369999999999997</v>
      </c>
      <c r="Q51">
        <v>0.996</v>
      </c>
      <c r="R51">
        <v>1</v>
      </c>
      <c r="S51">
        <v>0</v>
      </c>
      <c r="T51">
        <v>0</v>
      </c>
      <c r="V51">
        <v>0</v>
      </c>
      <c r="Y51" s="1">
        <v>45148</v>
      </c>
      <c r="Z51" s="6">
        <v>0.81722222222222218</v>
      </c>
      <c r="AB51">
        <v>1</v>
      </c>
      <c r="AD51" s="3">
        <f t="shared" si="4"/>
        <v>8.5057577091552066</v>
      </c>
      <c r="AE51" s="3">
        <f t="shared" si="5"/>
        <v>19.115982735663042</v>
      </c>
      <c r="AF51" s="3">
        <f t="shared" si="6"/>
        <v>10.610225026507836</v>
      </c>
      <c r="AG51" s="3">
        <f t="shared" si="7"/>
        <v>1.0191361163075998</v>
      </c>
      <c r="AH51" s="3"/>
      <c r="AI51">
        <f>100*(AVERAGE(I51:I52))/(AVERAGE(I$51:I$52))</f>
        <v>100</v>
      </c>
      <c r="AK51">
        <f>ABS(100*(AD51-AD52)/(AVERAGE(AD51:AD52)))</f>
        <v>1.1084298379748703</v>
      </c>
      <c r="AO51">
        <f>100*(AVERAGE(J51:J52))/(AVERAGE(J$51:J$52))</f>
        <v>100</v>
      </c>
      <c r="AQ51">
        <f>ABS(100*(AE51-AE52)/(AVERAGE(AE51:AE52)))</f>
        <v>0.59711089146127472</v>
      </c>
      <c r="AU51">
        <f>100*(((AVERAGE(J51:J52))-(AVERAGE(I51:I52)))/((AVERAGE(J$51:J$52))-(AVERAGE($I$51:I52))))</f>
        <v>100</v>
      </c>
      <c r="AW51">
        <f>ABS(100*(AF51-AF52)/(AVERAGE(AF51:AF52)))</f>
        <v>1.9436193038590235</v>
      </c>
      <c r="BA51">
        <f>100*(AVERAGE(L51:L52))/(AVERAGE(L$51:L$52))</f>
        <v>100</v>
      </c>
      <c r="BC51">
        <f>ABS(100*(AG51-AG52)/(AVERAGE(AG51:AG52)))</f>
        <v>1.4864558439252016</v>
      </c>
      <c r="BG51" s="3">
        <f>AVERAGE(AD51:AD52)</f>
        <v>8.4588773489087057</v>
      </c>
      <c r="BH51" s="3">
        <f>AVERAGE(AE51:AE52)</f>
        <v>19.173225444349359</v>
      </c>
      <c r="BI51" s="3">
        <f>AVERAGE(AF51:AF52)</f>
        <v>10.714348095440654</v>
      </c>
      <c r="BJ51" s="3">
        <f>AVERAGE(AG51:AG52)</f>
        <v>1.0116174926388499</v>
      </c>
    </row>
    <row r="52" spans="1:62" x14ac:dyDescent="0.35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5313</v>
      </c>
      <c r="J52">
        <v>11710</v>
      </c>
      <c r="L52">
        <v>6719</v>
      </c>
      <c r="M52">
        <v>7.4850000000000003</v>
      </c>
      <c r="N52">
        <v>16.998999999999999</v>
      </c>
      <c r="O52">
        <v>9.5129999999999999</v>
      </c>
      <c r="Q52">
        <v>0.97799999999999998</v>
      </c>
      <c r="R52">
        <v>1</v>
      </c>
      <c r="S52">
        <v>0</v>
      </c>
      <c r="T52">
        <v>0</v>
      </c>
      <c r="V52">
        <v>0</v>
      </c>
      <c r="Y52" s="1">
        <v>45148</v>
      </c>
      <c r="Z52" s="6">
        <v>0.8247916666666667</v>
      </c>
      <c r="AB52">
        <v>1</v>
      </c>
      <c r="AD52" s="3">
        <f t="shared" si="4"/>
        <v>8.4119969886622048</v>
      </c>
      <c r="AE52" s="3">
        <f t="shared" si="5"/>
        <v>19.230468153035677</v>
      </c>
      <c r="AF52" s="3">
        <f t="shared" si="6"/>
        <v>10.818471164373472</v>
      </c>
      <c r="AG52" s="3">
        <f t="shared" si="7"/>
        <v>1.0040988689701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13328</v>
      </c>
      <c r="J53">
        <v>18554</v>
      </c>
      <c r="L53">
        <v>15317</v>
      </c>
      <c r="M53">
        <v>10.64</v>
      </c>
      <c r="N53">
        <v>15.997</v>
      </c>
      <c r="O53">
        <v>5.3579999999999997</v>
      </c>
      <c r="Q53">
        <v>1.486</v>
      </c>
      <c r="R53">
        <v>1</v>
      </c>
      <c r="S53">
        <v>0</v>
      </c>
      <c r="T53">
        <v>0</v>
      </c>
      <c r="V53">
        <v>0</v>
      </c>
      <c r="Y53" s="1">
        <v>45148</v>
      </c>
      <c r="Z53" s="6">
        <v>0.83855324074074078</v>
      </c>
      <c r="AB53">
        <v>1</v>
      </c>
      <c r="AD53" s="3">
        <f t="shared" si="4"/>
        <v>12.689491495753835</v>
      </c>
      <c r="AE53" s="3">
        <f t="shared" si="5"/>
        <v>18.159730439694457</v>
      </c>
      <c r="AF53" s="3">
        <f t="shared" si="6"/>
        <v>5.4702389439406218</v>
      </c>
      <c r="AG53" s="3">
        <f t="shared" si="7"/>
        <v>1.3556064239518983</v>
      </c>
      <c r="AH53" s="3"/>
    </row>
    <row r="54" spans="1:62" x14ac:dyDescent="0.35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14640</v>
      </c>
      <c r="J54">
        <v>18707</v>
      </c>
      <c r="L54">
        <v>15448</v>
      </c>
      <c r="M54">
        <v>11.647</v>
      </c>
      <c r="N54">
        <v>16.126999999999999</v>
      </c>
      <c r="O54">
        <v>4.4800000000000004</v>
      </c>
      <c r="Q54">
        <v>1.5</v>
      </c>
      <c r="R54">
        <v>1</v>
      </c>
      <c r="S54">
        <v>0</v>
      </c>
      <c r="T54">
        <v>0</v>
      </c>
      <c r="V54">
        <v>0</v>
      </c>
      <c r="Y54" s="1">
        <v>45148</v>
      </c>
      <c r="Z54" s="6">
        <v>0.84667824074074083</v>
      </c>
      <c r="AB54">
        <v>1</v>
      </c>
      <c r="AD54" s="3">
        <f t="shared" si="4"/>
        <v>13.940481990196023</v>
      </c>
      <c r="AE54" s="3">
        <f t="shared" si="5"/>
        <v>18.307755246945273</v>
      </c>
      <c r="AF54" s="3">
        <f t="shared" si="6"/>
        <v>4.3672732567492503</v>
      </c>
      <c r="AG54" s="3">
        <f t="shared" si="7"/>
        <v>1.3670814495900292</v>
      </c>
      <c r="AH54" s="3"/>
      <c r="AK54">
        <f>ABS(100*(AD54-AD55)/(AVERAGE(AD54:AD55)))</f>
        <v>1.7290662021882328</v>
      </c>
      <c r="AQ54">
        <f>ABS(100*(AE54-AE55)/(AVERAGE(AE54:AE55)))</f>
        <v>0.70000201154441932</v>
      </c>
      <c r="AW54">
        <f>ABS(100*(AF54-AF55)/(AVERAGE(AF54:AF55)))</f>
        <v>8.8680855048220941</v>
      </c>
      <c r="BC54">
        <f>ABS(100*(AG54-AG55)/(AVERAGE(AG54:AG55)))</f>
        <v>3.2042585880559339E-2</v>
      </c>
      <c r="BG54" s="3">
        <f>AVERAGE(AD54:AD55)</f>
        <v>14.062053093886098</v>
      </c>
      <c r="BH54" s="3">
        <f>AVERAGE(AE54:AE55)</f>
        <v>18.24390140852335</v>
      </c>
      <c r="BI54" s="3">
        <f>AVERAGE(AF54:AF55)</f>
        <v>4.1818483146372536</v>
      </c>
      <c r="BJ54" s="3">
        <f>AVERAGE(AG54:AG55)</f>
        <v>1.3668624605511335</v>
      </c>
    </row>
    <row r="55" spans="1:62" x14ac:dyDescent="0.35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14895</v>
      </c>
      <c r="J55">
        <v>18575</v>
      </c>
      <c r="L55">
        <v>15443</v>
      </c>
      <c r="M55">
        <v>11.842000000000001</v>
      </c>
      <c r="N55">
        <v>16.015000000000001</v>
      </c>
      <c r="O55">
        <v>4.173</v>
      </c>
      <c r="Q55">
        <v>1.4990000000000001</v>
      </c>
      <c r="R55">
        <v>1</v>
      </c>
      <c r="S55">
        <v>0</v>
      </c>
      <c r="T55">
        <v>0</v>
      </c>
      <c r="V55">
        <v>0</v>
      </c>
      <c r="Y55" s="1">
        <v>45148</v>
      </c>
      <c r="Z55" s="6">
        <v>0.85508101851851848</v>
      </c>
      <c r="AB55">
        <v>1</v>
      </c>
      <c r="AD55" s="3">
        <f t="shared" si="4"/>
        <v>14.183624197576172</v>
      </c>
      <c r="AE55" s="3">
        <f t="shared" si="5"/>
        <v>18.180047570101429</v>
      </c>
      <c r="AF55" s="3">
        <f t="shared" si="6"/>
        <v>3.9964233725252569</v>
      </c>
      <c r="AG55" s="3">
        <f t="shared" si="7"/>
        <v>1.366643471512238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3</v>
      </c>
      <c r="D56" t="s">
        <v>85</v>
      </c>
      <c r="Y56" s="1">
        <v>45148</v>
      </c>
      <c r="Z56" s="6">
        <v>0.85973379629629632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218</v>
      </c>
      <c r="D57" t="s">
        <v>27</v>
      </c>
      <c r="G57">
        <v>0.5</v>
      </c>
      <c r="H57">
        <v>0.5</v>
      </c>
      <c r="I57">
        <v>4214</v>
      </c>
      <c r="J57">
        <v>8764</v>
      </c>
      <c r="L57">
        <v>4527</v>
      </c>
      <c r="M57">
        <v>3.6480000000000001</v>
      </c>
      <c r="N57">
        <v>7.7030000000000003</v>
      </c>
      <c r="O57">
        <v>4.0549999999999997</v>
      </c>
      <c r="Q57">
        <v>0.35699999999999998</v>
      </c>
      <c r="R57">
        <v>1</v>
      </c>
      <c r="S57">
        <v>0</v>
      </c>
      <c r="T57">
        <v>0</v>
      </c>
      <c r="V57">
        <v>0</v>
      </c>
      <c r="Y57" s="1">
        <v>45148</v>
      </c>
      <c r="Z57" s="6">
        <v>0.87665509259259267</v>
      </c>
      <c r="AB57">
        <v>1</v>
      </c>
      <c r="AD57" s="3">
        <f t="shared" si="4"/>
        <v>3.9993029543314962</v>
      </c>
      <c r="AE57" s="3">
        <f t="shared" si="5"/>
        <v>8.6880777404429708</v>
      </c>
      <c r="AF57" s="3">
        <f t="shared" si="6"/>
        <v>4.688774786111475</v>
      </c>
      <c r="AG57" s="3">
        <f t="shared" si="7"/>
        <v>0.41044973207837482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9</v>
      </c>
      <c r="C58" t="s">
        <v>218</v>
      </c>
      <c r="D58" t="s">
        <v>27</v>
      </c>
      <c r="G58">
        <v>0.5</v>
      </c>
      <c r="H58">
        <v>0.5</v>
      </c>
      <c r="I58">
        <v>4806</v>
      </c>
      <c r="J58">
        <v>9129</v>
      </c>
      <c r="L58">
        <v>4457</v>
      </c>
      <c r="M58">
        <v>4.1020000000000003</v>
      </c>
      <c r="N58">
        <v>8.0129999999999999</v>
      </c>
      <c r="O58">
        <v>3.911</v>
      </c>
      <c r="Q58">
        <v>0.35</v>
      </c>
      <c r="R58">
        <v>1</v>
      </c>
      <c r="S58">
        <v>0</v>
      </c>
      <c r="T58">
        <v>0</v>
      </c>
      <c r="V58">
        <v>0</v>
      </c>
      <c r="Y58" s="1">
        <v>45148</v>
      </c>
      <c r="Z58" s="6">
        <v>0.88398148148148159</v>
      </c>
      <c r="AB58">
        <v>1</v>
      </c>
      <c r="AD58" s="3">
        <f t="shared" si="4"/>
        <v>4.5637742749944348</v>
      </c>
      <c r="AE58" s="3">
        <f t="shared" si="5"/>
        <v>9.0412088165641968</v>
      </c>
      <c r="AF58" s="3">
        <f t="shared" si="6"/>
        <v>4.4774345415697621</v>
      </c>
      <c r="AG58" s="3">
        <f t="shared" si="7"/>
        <v>0.4043180389892973</v>
      </c>
      <c r="AH58" s="3"/>
      <c r="AK58">
        <f>ABS(100*(AD58-AD59)/(AVERAGE(AD58:AD59)))</f>
        <v>6.3715592357529944</v>
      </c>
      <c r="AQ58">
        <f>ABS(100*(AE58-AE59)/(AVERAGE(AE58:AE59)))</f>
        <v>4.6536640969499654</v>
      </c>
      <c r="AW58">
        <f>ABS(100*(AF58-AF59)/(AVERAGE(AF58:AF59)))</f>
        <v>17.263207004372834</v>
      </c>
      <c r="BC58">
        <f>ABS(100*(AG58-AG59)/(AVERAGE(AG58:AG59)))</f>
        <v>0.60478639849548144</v>
      </c>
      <c r="BG58" s="3">
        <f>AVERAGE(AD58:AD59)</f>
        <v>4.7139503442586452</v>
      </c>
      <c r="BH58" s="3">
        <f>AVERAGE(AE58:AE59)</f>
        <v>8.8356188064936205</v>
      </c>
      <c r="BI58" s="3">
        <f>AVERAGE(AF58:AF59)</f>
        <v>4.1216684622349753</v>
      </c>
      <c r="BJ58" s="3">
        <f>AVERAGE(AG58:AG59)</f>
        <v>0.40554437760711282</v>
      </c>
    </row>
    <row r="59" spans="1:62" x14ac:dyDescent="0.35">
      <c r="A59">
        <v>35</v>
      </c>
      <c r="B59">
        <v>9</v>
      </c>
      <c r="C59" t="s">
        <v>218</v>
      </c>
      <c r="D59" t="s">
        <v>27</v>
      </c>
      <c r="G59">
        <v>0.5</v>
      </c>
      <c r="H59">
        <v>0.5</v>
      </c>
      <c r="I59">
        <v>5121</v>
      </c>
      <c r="J59">
        <v>8704</v>
      </c>
      <c r="L59">
        <v>4485</v>
      </c>
      <c r="M59">
        <v>4.343</v>
      </c>
      <c r="N59">
        <v>7.6529999999999996</v>
      </c>
      <c r="O59">
        <v>3.3090000000000002</v>
      </c>
      <c r="Q59">
        <v>0.35299999999999998</v>
      </c>
      <c r="R59">
        <v>1</v>
      </c>
      <c r="S59">
        <v>0</v>
      </c>
      <c r="T59">
        <v>0</v>
      </c>
      <c r="V59">
        <v>0</v>
      </c>
      <c r="Y59" s="1">
        <v>45148</v>
      </c>
      <c r="Z59" s="6">
        <v>0.89171296296296287</v>
      </c>
      <c r="AB59">
        <v>1</v>
      </c>
      <c r="AD59" s="3">
        <f t="shared" si="4"/>
        <v>4.8641264135228566</v>
      </c>
      <c r="AE59" s="3">
        <f t="shared" si="5"/>
        <v>8.6300287964230442</v>
      </c>
      <c r="AF59" s="3">
        <f t="shared" si="6"/>
        <v>3.7659023829001876</v>
      </c>
      <c r="AG59" s="3">
        <f t="shared" si="7"/>
        <v>0.40677071622492827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219</v>
      </c>
      <c r="D60" t="s">
        <v>27</v>
      </c>
      <c r="G60">
        <v>0.5</v>
      </c>
      <c r="H60">
        <v>0.5</v>
      </c>
      <c r="I60">
        <v>4755</v>
      </c>
      <c r="J60">
        <v>7474</v>
      </c>
      <c r="L60">
        <v>8620</v>
      </c>
      <c r="M60">
        <v>4.0629999999999997</v>
      </c>
      <c r="N60">
        <v>6.61</v>
      </c>
      <c r="O60">
        <v>2.5470000000000002</v>
      </c>
      <c r="Q60">
        <v>0.78600000000000003</v>
      </c>
      <c r="R60">
        <v>1</v>
      </c>
      <c r="S60">
        <v>0</v>
      </c>
      <c r="T60">
        <v>0</v>
      </c>
      <c r="V60">
        <v>0</v>
      </c>
      <c r="Y60" s="1">
        <v>45148</v>
      </c>
      <c r="Z60" s="6">
        <v>0.9046412037037036</v>
      </c>
      <c r="AB60">
        <v>1</v>
      </c>
      <c r="AD60" s="3">
        <f t="shared" si="4"/>
        <v>4.515145833518404</v>
      </c>
      <c r="AE60" s="3">
        <f t="shared" si="5"/>
        <v>7.4400254440145321</v>
      </c>
      <c r="AF60" s="3">
        <f t="shared" si="6"/>
        <v>2.9248796104961281</v>
      </c>
      <c r="AG60" s="3">
        <f t="shared" si="7"/>
        <v>0.76897858655829432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10</v>
      </c>
      <c r="C61" t="s">
        <v>219</v>
      </c>
      <c r="D61" t="s">
        <v>27</v>
      </c>
      <c r="G61">
        <v>0.5</v>
      </c>
      <c r="H61">
        <v>0.5</v>
      </c>
      <c r="I61">
        <v>5406</v>
      </c>
      <c r="J61">
        <v>7636</v>
      </c>
      <c r="L61">
        <v>8575</v>
      </c>
      <c r="M61">
        <v>4.5620000000000003</v>
      </c>
      <c r="N61">
        <v>6.7480000000000002</v>
      </c>
      <c r="O61">
        <v>2.1850000000000001</v>
      </c>
      <c r="Q61">
        <v>0.78100000000000003</v>
      </c>
      <c r="R61">
        <v>1</v>
      </c>
      <c r="S61">
        <v>0</v>
      </c>
      <c r="T61">
        <v>0</v>
      </c>
      <c r="V61">
        <v>0</v>
      </c>
      <c r="Y61" s="1">
        <v>45148</v>
      </c>
      <c r="Z61" s="6">
        <v>0.91328703703703706</v>
      </c>
      <c r="AB61">
        <v>1</v>
      </c>
      <c r="AD61" s="3">
        <f t="shared" si="4"/>
        <v>5.1358735864771425</v>
      </c>
      <c r="AE61" s="3">
        <f t="shared" si="5"/>
        <v>7.596757592868336</v>
      </c>
      <c r="AF61" s="3">
        <f t="shared" si="6"/>
        <v>2.4608840063911934</v>
      </c>
      <c r="AG61" s="3">
        <f t="shared" si="7"/>
        <v>0.76503678385817309</v>
      </c>
      <c r="AH61" s="3"/>
      <c r="AK61">
        <f>ABS(100*(AD61-AD62)/(AVERAGE(AD61:AD62)))</f>
        <v>9.918460510166426</v>
      </c>
      <c r="AQ61">
        <f>ABS(100*(AE61-AE62)/(AVERAGE(AE61:AE62)))</f>
        <v>2.1887222774197554</v>
      </c>
      <c r="AW61">
        <f>ABS(100*(AF61-AF62)/(AVERAGE(AF61:AF62)))</f>
        <v>12.240386840747478</v>
      </c>
      <c r="BC61">
        <f>ABS(100*(AG61-AG62)/(AVERAGE(AG61:AG62)))</f>
        <v>5.7278012604453012</v>
      </c>
      <c r="BG61" s="3">
        <f>AVERAGE(AD61:AD62)</f>
        <v>4.8932081285232272</v>
      </c>
      <c r="BH61" s="3">
        <f>AVERAGE(AE61:AE62)</f>
        <v>7.5145215888401058</v>
      </c>
      <c r="BI61" s="3">
        <f>AVERAGE(AF61:AF62)</f>
        <v>2.6213134603168782</v>
      </c>
      <c r="BJ61" s="3">
        <f>AVERAGE(AG61:AG62)</f>
        <v>0.78759265486442254</v>
      </c>
    </row>
    <row r="62" spans="1:62" x14ac:dyDescent="0.35">
      <c r="A62">
        <v>38</v>
      </c>
      <c r="B62">
        <v>10</v>
      </c>
      <c r="C62" t="s">
        <v>219</v>
      </c>
      <c r="D62" t="s">
        <v>27</v>
      </c>
      <c r="G62">
        <v>0.5</v>
      </c>
      <c r="H62">
        <v>0.5</v>
      </c>
      <c r="I62">
        <v>4897</v>
      </c>
      <c r="J62">
        <v>7466</v>
      </c>
      <c r="L62">
        <v>9090</v>
      </c>
      <c r="M62">
        <v>4.1719999999999997</v>
      </c>
      <c r="N62">
        <v>6.6040000000000001</v>
      </c>
      <c r="O62">
        <v>2.4319999999999999</v>
      </c>
      <c r="Q62">
        <v>0.83499999999999996</v>
      </c>
      <c r="R62">
        <v>1</v>
      </c>
      <c r="S62">
        <v>0</v>
      </c>
      <c r="T62">
        <v>0</v>
      </c>
      <c r="V62">
        <v>0</v>
      </c>
      <c r="Y62" s="1">
        <v>45148</v>
      </c>
      <c r="Z62" s="6">
        <v>0.92107638888888888</v>
      </c>
      <c r="AB62">
        <v>1</v>
      </c>
      <c r="AD62" s="3">
        <f t="shared" si="4"/>
        <v>4.6505426705693127</v>
      </c>
      <c r="AE62" s="3">
        <f t="shared" si="5"/>
        <v>7.4322855848118756</v>
      </c>
      <c r="AF62" s="3">
        <f t="shared" si="6"/>
        <v>2.7817429142425629</v>
      </c>
      <c r="AG62" s="3">
        <f t="shared" si="7"/>
        <v>0.8101485258706721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220</v>
      </c>
      <c r="D63" t="s">
        <v>27</v>
      </c>
      <c r="G63">
        <v>0.5</v>
      </c>
      <c r="H63">
        <v>0.5</v>
      </c>
      <c r="I63">
        <v>4126</v>
      </c>
      <c r="J63">
        <v>5379</v>
      </c>
      <c r="L63">
        <v>1368</v>
      </c>
      <c r="M63">
        <v>3.58</v>
      </c>
      <c r="N63">
        <v>4.8360000000000003</v>
      </c>
      <c r="O63">
        <v>1.2549999999999999</v>
      </c>
      <c r="Q63">
        <v>2.7E-2</v>
      </c>
      <c r="R63">
        <v>1</v>
      </c>
      <c r="S63">
        <v>0</v>
      </c>
      <c r="T63">
        <v>0</v>
      </c>
      <c r="V63">
        <v>0</v>
      </c>
      <c r="Y63" s="1">
        <v>45148</v>
      </c>
      <c r="Z63" s="6">
        <v>0.93387731481481484</v>
      </c>
      <c r="AB63">
        <v>1</v>
      </c>
      <c r="AD63" s="3">
        <f t="shared" si="4"/>
        <v>3.9153950553140322</v>
      </c>
      <c r="AE63" s="3">
        <f t="shared" si="5"/>
        <v>5.4131498153187341</v>
      </c>
      <c r="AF63" s="3">
        <f t="shared" si="6"/>
        <v>1.4977547600047019</v>
      </c>
      <c r="AG63" s="3">
        <f t="shared" si="7"/>
        <v>0.13373518252986125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11</v>
      </c>
      <c r="C64" t="s">
        <v>220</v>
      </c>
      <c r="D64" t="s">
        <v>27</v>
      </c>
      <c r="G64">
        <v>0.5</v>
      </c>
      <c r="H64">
        <v>0.5</v>
      </c>
      <c r="I64">
        <v>4005</v>
      </c>
      <c r="J64">
        <v>5447</v>
      </c>
      <c r="L64">
        <v>1331</v>
      </c>
      <c r="M64">
        <v>3.488</v>
      </c>
      <c r="N64">
        <v>4.8940000000000001</v>
      </c>
      <c r="O64">
        <v>1.4059999999999999</v>
      </c>
      <c r="Q64">
        <v>2.3E-2</v>
      </c>
      <c r="R64">
        <v>1</v>
      </c>
      <c r="S64">
        <v>0</v>
      </c>
      <c r="T64">
        <v>0</v>
      </c>
      <c r="V64">
        <v>0</v>
      </c>
      <c r="Y64" s="1">
        <v>45148</v>
      </c>
      <c r="Z64" s="6">
        <v>0.94092592592592583</v>
      </c>
      <c r="AB64">
        <v>1</v>
      </c>
      <c r="AD64" s="3">
        <f t="shared" si="4"/>
        <v>3.8000216941650193</v>
      </c>
      <c r="AE64" s="3">
        <f t="shared" si="5"/>
        <v>5.4789386185413189</v>
      </c>
      <c r="AF64" s="3">
        <f t="shared" si="6"/>
        <v>1.6789169243762996</v>
      </c>
      <c r="AG64" s="3">
        <f t="shared" si="7"/>
        <v>0.13049414475420598</v>
      </c>
      <c r="AH64" s="3"/>
      <c r="AK64">
        <f>ABS(100*(AD64-AD65)/(AVERAGE(AD64:AD65)))</f>
        <v>0.15066500517364104</v>
      </c>
      <c r="AQ64">
        <f>ABS(100*(AE64-AE65)/(AVERAGE(AE64:AE65)))</f>
        <v>1.63785913709604</v>
      </c>
      <c r="AW64">
        <f>ABS(100*(AF64-AF65)/(AVERAGE(AF64:AF65)))</f>
        <v>5.0869571531048434</v>
      </c>
      <c r="BC64">
        <f>ABS(100*(AG64-AG65)/(AVERAGE(AG64:AG65)))</f>
        <v>6.873884192375451</v>
      </c>
      <c r="BG64" s="3">
        <f>AVERAGE(AD64:AD65)</f>
        <v>3.7971611976076058</v>
      </c>
      <c r="BH64" s="3">
        <f>AVERAGE(AE64:AE65)</f>
        <v>5.4344344281260408</v>
      </c>
      <c r="BI64" s="3">
        <f>AVERAGE(AF64:AF65)</f>
        <v>1.6372732305184354</v>
      </c>
      <c r="BJ64" s="3">
        <f>AVERAGE(AG64:AG65)</f>
        <v>0.12615816178407258</v>
      </c>
    </row>
    <row r="65" spans="1:62" x14ac:dyDescent="0.35">
      <c r="A65">
        <v>41</v>
      </c>
      <c r="B65">
        <v>11</v>
      </c>
      <c r="C65" t="s">
        <v>220</v>
      </c>
      <c r="D65" t="s">
        <v>27</v>
      </c>
      <c r="G65">
        <v>0.5</v>
      </c>
      <c r="H65">
        <v>0.5</v>
      </c>
      <c r="I65">
        <v>3999</v>
      </c>
      <c r="J65">
        <v>5355</v>
      </c>
      <c r="L65">
        <v>1232</v>
      </c>
      <c r="M65">
        <v>3.4830000000000001</v>
      </c>
      <c r="N65">
        <v>4.8150000000000004</v>
      </c>
      <c r="O65">
        <v>1.333</v>
      </c>
      <c r="Q65">
        <v>1.2999999999999999E-2</v>
      </c>
      <c r="R65">
        <v>1</v>
      </c>
      <c r="S65">
        <v>0</v>
      </c>
      <c r="T65">
        <v>0</v>
      </c>
      <c r="V65">
        <v>0</v>
      </c>
      <c r="Y65" s="1">
        <v>45148</v>
      </c>
      <c r="Z65" s="6">
        <v>0.94848379629629631</v>
      </c>
      <c r="AB65">
        <v>1</v>
      </c>
      <c r="AD65" s="3">
        <f t="shared" si="4"/>
        <v>3.7943007010501923</v>
      </c>
      <c r="AE65" s="3">
        <f t="shared" si="5"/>
        <v>5.3899302377107636</v>
      </c>
      <c r="AF65" s="3">
        <f t="shared" si="6"/>
        <v>1.5956295366605713</v>
      </c>
      <c r="AG65" s="3">
        <f t="shared" si="7"/>
        <v>0.12182217881393917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221</v>
      </c>
      <c r="D66" t="s">
        <v>27</v>
      </c>
      <c r="G66">
        <v>0.5</v>
      </c>
      <c r="H66">
        <v>0.5</v>
      </c>
      <c r="I66">
        <v>3786</v>
      </c>
      <c r="J66">
        <v>6228</v>
      </c>
      <c r="L66">
        <v>1856</v>
      </c>
      <c r="M66">
        <v>3.32</v>
      </c>
      <c r="N66">
        <v>5.5549999999999997</v>
      </c>
      <c r="O66">
        <v>2.2349999999999999</v>
      </c>
      <c r="Q66">
        <v>7.8E-2</v>
      </c>
      <c r="R66">
        <v>1</v>
      </c>
      <c r="S66">
        <v>0</v>
      </c>
      <c r="T66">
        <v>0</v>
      </c>
      <c r="V66">
        <v>0</v>
      </c>
      <c r="Y66" s="1">
        <v>45148</v>
      </c>
      <c r="Z66" s="6">
        <v>0.96137731481481481</v>
      </c>
      <c r="AB66">
        <v>1</v>
      </c>
      <c r="AD66" s="3">
        <f t="shared" si="4"/>
        <v>3.5912054454738307</v>
      </c>
      <c r="AE66" s="3">
        <f t="shared" si="5"/>
        <v>6.234542373200707</v>
      </c>
      <c r="AF66" s="3">
        <f t="shared" si="6"/>
        <v>2.6433369277268763</v>
      </c>
      <c r="AG66" s="3">
        <f t="shared" si="7"/>
        <v>0.17648184292228752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12</v>
      </c>
      <c r="C67" t="s">
        <v>221</v>
      </c>
      <c r="D67" t="s">
        <v>27</v>
      </c>
      <c r="G67">
        <v>0.5</v>
      </c>
      <c r="H67">
        <v>0.5</v>
      </c>
      <c r="I67">
        <v>3744</v>
      </c>
      <c r="J67">
        <v>6556</v>
      </c>
      <c r="L67">
        <v>1838</v>
      </c>
      <c r="M67">
        <v>3.2869999999999999</v>
      </c>
      <c r="N67">
        <v>5.8330000000000002</v>
      </c>
      <c r="O67">
        <v>2.5459999999999998</v>
      </c>
      <c r="Q67">
        <v>7.5999999999999998E-2</v>
      </c>
      <c r="R67">
        <v>1</v>
      </c>
      <c r="S67">
        <v>0</v>
      </c>
      <c r="T67">
        <v>0</v>
      </c>
      <c r="V67">
        <v>0</v>
      </c>
      <c r="Y67" s="1">
        <v>45148</v>
      </c>
      <c r="Z67" s="6">
        <v>0.96883101851851849</v>
      </c>
      <c r="AB67">
        <v>1</v>
      </c>
      <c r="AD67" s="3">
        <f t="shared" si="4"/>
        <v>3.5511584936700409</v>
      </c>
      <c r="AE67" s="3">
        <f t="shared" si="5"/>
        <v>6.5518766005096438</v>
      </c>
      <c r="AF67" s="3">
        <f t="shared" si="6"/>
        <v>3.0007181068396029</v>
      </c>
      <c r="AG67" s="3">
        <f t="shared" si="7"/>
        <v>0.174905121842239</v>
      </c>
      <c r="AH67" s="3"/>
      <c r="AK67">
        <f>ABS(100*(AD67-AD68)/(AVERAGE(AD67:AD68)))</f>
        <v>1.9673814532057774</v>
      </c>
      <c r="AQ67">
        <f>ABS(100*(AE67-AE68)/(AVERAGE(AE67:AE68)))</f>
        <v>4.7312494121384985</v>
      </c>
      <c r="AW67">
        <f>ABS(100*(AF67-AF68)/(AVERAGE(AF67:AF68)))</f>
        <v>13.268558533994003</v>
      </c>
      <c r="BC67">
        <f>ABS(100*(AG67-AG68)/(AVERAGE(AG67:AG68)))</f>
        <v>3.1023778344577124</v>
      </c>
      <c r="BG67" s="3">
        <f>AVERAGE(AD67:AD68)</f>
        <v>3.586437951211475</v>
      </c>
      <c r="BH67" s="3">
        <f>AVERAGE(AE67:AE68)</f>
        <v>6.4004656048576667</v>
      </c>
      <c r="BI67" s="3">
        <f>AVERAGE(AF67:AF68)</f>
        <v>2.8140276536461917</v>
      </c>
      <c r="BJ67" s="3">
        <f>AVERAGE(AG67:AG68)</f>
        <v>0.17223345556771236</v>
      </c>
    </row>
    <row r="68" spans="1:62" x14ac:dyDescent="0.35">
      <c r="A68">
        <v>44</v>
      </c>
      <c r="B68">
        <v>12</v>
      </c>
      <c r="C68" t="s">
        <v>221</v>
      </c>
      <c r="D68" t="s">
        <v>27</v>
      </c>
      <c r="G68">
        <v>0.5</v>
      </c>
      <c r="H68">
        <v>0.5</v>
      </c>
      <c r="I68">
        <v>3818</v>
      </c>
      <c r="J68">
        <v>6243</v>
      </c>
      <c r="L68">
        <v>1777</v>
      </c>
      <c r="M68">
        <v>3.3439999999999999</v>
      </c>
      <c r="N68">
        <v>5.5679999999999996</v>
      </c>
      <c r="O68">
        <v>2.2240000000000002</v>
      </c>
      <c r="Q68">
        <v>7.0000000000000007E-2</v>
      </c>
      <c r="R68">
        <v>1</v>
      </c>
      <c r="S68">
        <v>0</v>
      </c>
      <c r="T68">
        <v>0</v>
      </c>
      <c r="V68">
        <v>0</v>
      </c>
      <c r="Y68" s="1">
        <v>45148</v>
      </c>
      <c r="Z68" s="6">
        <v>0.97646990740740736</v>
      </c>
      <c r="AB68">
        <v>1</v>
      </c>
      <c r="AD68" s="3">
        <f t="shared" si="4"/>
        <v>3.6217174087529087</v>
      </c>
      <c r="AE68" s="3">
        <f t="shared" si="5"/>
        <v>6.2490546092056887</v>
      </c>
      <c r="AF68" s="3">
        <f t="shared" si="6"/>
        <v>2.62733720045278</v>
      </c>
      <c r="AG68" s="3">
        <f t="shared" si="7"/>
        <v>0.16956178929318572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222</v>
      </c>
      <c r="D69" t="s">
        <v>27</v>
      </c>
      <c r="G69">
        <v>0.5</v>
      </c>
      <c r="H69">
        <v>0.5</v>
      </c>
      <c r="I69">
        <v>3040</v>
      </c>
      <c r="J69">
        <v>5996</v>
      </c>
      <c r="L69">
        <v>2620</v>
      </c>
      <c r="M69">
        <v>2.7469999999999999</v>
      </c>
      <c r="N69">
        <v>5.3579999999999997</v>
      </c>
      <c r="O69">
        <v>2.6110000000000002</v>
      </c>
      <c r="Q69">
        <v>0.158</v>
      </c>
      <c r="R69">
        <v>1</v>
      </c>
      <c r="S69">
        <v>0</v>
      </c>
      <c r="T69">
        <v>0</v>
      </c>
      <c r="V69">
        <v>0</v>
      </c>
      <c r="Y69" s="1">
        <v>45148</v>
      </c>
      <c r="Z69" s="6">
        <v>0.98914351851851856</v>
      </c>
      <c r="AB69">
        <v>1</v>
      </c>
      <c r="AD69" s="3">
        <f t="shared" si="4"/>
        <v>2.8798953015303304</v>
      </c>
      <c r="AE69" s="3">
        <f t="shared" si="5"/>
        <v>6.0100864563236547</v>
      </c>
      <c r="AF69" s="3">
        <f t="shared" si="6"/>
        <v>3.1301911547933243</v>
      </c>
      <c r="AG69" s="3">
        <f t="shared" si="7"/>
        <v>0.24340489320879097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13</v>
      </c>
      <c r="C70" t="s">
        <v>222</v>
      </c>
      <c r="D70" t="s">
        <v>27</v>
      </c>
      <c r="G70">
        <v>0.5</v>
      </c>
      <c r="H70">
        <v>0.5</v>
      </c>
      <c r="I70">
        <v>2912</v>
      </c>
      <c r="J70">
        <v>5986</v>
      </c>
      <c r="L70">
        <v>2511</v>
      </c>
      <c r="M70">
        <v>2.649</v>
      </c>
      <c r="N70">
        <v>5.35</v>
      </c>
      <c r="O70">
        <v>2.702</v>
      </c>
      <c r="Q70">
        <v>0.14699999999999999</v>
      </c>
      <c r="R70">
        <v>1</v>
      </c>
      <c r="S70">
        <v>0</v>
      </c>
      <c r="T70">
        <v>0</v>
      </c>
      <c r="V70">
        <v>0</v>
      </c>
      <c r="Y70" s="1">
        <v>45148</v>
      </c>
      <c r="Z70" s="6">
        <v>0.99636574074074069</v>
      </c>
      <c r="AB70">
        <v>1</v>
      </c>
      <c r="AD70" s="3">
        <f t="shared" si="4"/>
        <v>2.7578474484140192</v>
      </c>
      <c r="AE70" s="3">
        <f t="shared" si="5"/>
        <v>6.0004116323203327</v>
      </c>
      <c r="AF70" s="3">
        <f t="shared" si="6"/>
        <v>3.2425641839063135</v>
      </c>
      <c r="AG70" s="3">
        <f t="shared" si="7"/>
        <v>0.23385697111294168</v>
      </c>
      <c r="AH70" s="3"/>
      <c r="AK70">
        <f>ABS(100*(AD70-AD71)/(AVERAGE(AD70:AD71)))</f>
        <v>2.4498268456423111</v>
      </c>
      <c r="AQ70">
        <f>ABS(100*(AE70-AE71)/(AVERAGE(AE70:AE71)))</f>
        <v>0.61082556483801254</v>
      </c>
      <c r="AW70">
        <f>ABS(100*(AF70-AF71)/(AVERAGE(AF70:AF71)))</f>
        <v>3.1420532400157835</v>
      </c>
      <c r="BC70">
        <f>ABS(100*(AG70-AG71)/(AVERAGE(AG70:AG71)))</f>
        <v>3.4962027112277334</v>
      </c>
      <c r="BG70" s="3">
        <f>AVERAGE(AD70:AD71)</f>
        <v>2.7244749885775281</v>
      </c>
      <c r="BH70" s="3">
        <f>AVERAGE(AE70:AE71)</f>
        <v>6.0187937979266426</v>
      </c>
      <c r="BI70" s="3">
        <f>AVERAGE(AF70:AF71)</f>
        <v>3.2943188093491154</v>
      </c>
      <c r="BJ70" s="3">
        <f>AVERAGE(AG70:AG71)</f>
        <v>0.23801776285195858</v>
      </c>
    </row>
    <row r="71" spans="1:62" x14ac:dyDescent="0.35">
      <c r="A71">
        <v>47</v>
      </c>
      <c r="B71">
        <v>13</v>
      </c>
      <c r="C71" t="s">
        <v>222</v>
      </c>
      <c r="D71" t="s">
        <v>27</v>
      </c>
      <c r="G71">
        <v>0.5</v>
      </c>
      <c r="H71">
        <v>0.5</v>
      </c>
      <c r="I71">
        <v>2842</v>
      </c>
      <c r="J71">
        <v>6024</v>
      </c>
      <c r="L71">
        <v>2606</v>
      </c>
      <c r="M71">
        <v>2.5950000000000002</v>
      </c>
      <c r="N71">
        <v>5.3819999999999997</v>
      </c>
      <c r="O71">
        <v>2.7869999999999999</v>
      </c>
      <c r="Q71">
        <v>0.157</v>
      </c>
      <c r="R71">
        <v>1</v>
      </c>
      <c r="S71">
        <v>0</v>
      </c>
      <c r="T71">
        <v>0</v>
      </c>
      <c r="V71">
        <v>0</v>
      </c>
      <c r="Y71" s="1">
        <v>45149</v>
      </c>
      <c r="Z71" s="6">
        <v>3.9004629629629632E-3</v>
      </c>
      <c r="AB71">
        <v>1</v>
      </c>
      <c r="AD71" s="3">
        <f t="shared" si="4"/>
        <v>2.6911025287410366</v>
      </c>
      <c r="AE71" s="3">
        <f t="shared" si="5"/>
        <v>6.0371759635329534</v>
      </c>
      <c r="AF71" s="3">
        <f t="shared" si="6"/>
        <v>3.3460734347919168</v>
      </c>
      <c r="AG71" s="3">
        <f t="shared" si="7"/>
        <v>0.24217855459097545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223</v>
      </c>
      <c r="D72" t="s">
        <v>27</v>
      </c>
      <c r="G72">
        <v>0.5</v>
      </c>
      <c r="H72">
        <v>0.5</v>
      </c>
      <c r="I72">
        <v>3797</v>
      </c>
      <c r="J72">
        <v>7236</v>
      </c>
      <c r="L72">
        <v>2766</v>
      </c>
      <c r="M72">
        <v>3.3279999999999998</v>
      </c>
      <c r="N72">
        <v>6.4089999999999998</v>
      </c>
      <c r="O72">
        <v>3.081</v>
      </c>
      <c r="Q72">
        <v>0.17299999999999999</v>
      </c>
      <c r="R72">
        <v>1</v>
      </c>
      <c r="S72">
        <v>0</v>
      </c>
      <c r="T72">
        <v>0</v>
      </c>
      <c r="V72">
        <v>0</v>
      </c>
      <c r="Y72" s="1">
        <v>45149</v>
      </c>
      <c r="Z72" s="6">
        <v>1.6736111111111111E-2</v>
      </c>
      <c r="AB72">
        <v>1</v>
      </c>
      <c r="AD72" s="3">
        <f t="shared" si="4"/>
        <v>3.6016939328510138</v>
      </c>
      <c r="AE72" s="3">
        <f t="shared" si="5"/>
        <v>7.209764632735487</v>
      </c>
      <c r="AF72" s="3">
        <f t="shared" si="6"/>
        <v>3.6080706998844732</v>
      </c>
      <c r="AG72" s="3">
        <f t="shared" si="7"/>
        <v>0.25619385308029557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14</v>
      </c>
      <c r="C73" t="s">
        <v>223</v>
      </c>
      <c r="D73" t="s">
        <v>27</v>
      </c>
      <c r="G73">
        <v>0.5</v>
      </c>
      <c r="H73">
        <v>0.5</v>
      </c>
      <c r="I73">
        <v>4253</v>
      </c>
      <c r="J73">
        <v>7248</v>
      </c>
      <c r="L73">
        <v>2757</v>
      </c>
      <c r="M73">
        <v>3.6779999999999999</v>
      </c>
      <c r="N73">
        <v>6.4189999999999996</v>
      </c>
      <c r="O73">
        <v>2.7410000000000001</v>
      </c>
      <c r="Q73">
        <v>0.17199999999999999</v>
      </c>
      <c r="R73">
        <v>1</v>
      </c>
      <c r="S73">
        <v>0</v>
      </c>
      <c r="T73">
        <v>0</v>
      </c>
      <c r="V73">
        <v>0</v>
      </c>
      <c r="Y73" s="1">
        <v>45149</v>
      </c>
      <c r="Z73" s="6">
        <v>2.4039351851851853E-2</v>
      </c>
      <c r="AB73">
        <v>1</v>
      </c>
      <c r="AD73" s="3">
        <f t="shared" si="4"/>
        <v>4.0364894095778725</v>
      </c>
      <c r="AE73" s="3">
        <f t="shared" si="5"/>
        <v>7.2213744215394726</v>
      </c>
      <c r="AF73" s="3">
        <f t="shared" si="6"/>
        <v>3.1848850119616001</v>
      </c>
      <c r="AG73" s="3">
        <f t="shared" si="7"/>
        <v>0.25540549254027128</v>
      </c>
      <c r="AH73" s="3"/>
      <c r="AK73">
        <f>ABS(100*(AD73-AD74)/(AVERAGE(AD73:AD74)))</f>
        <v>1.2359338837978273</v>
      </c>
      <c r="AQ73">
        <f>ABS(100*(AE73-AE74)/(AVERAGE(AE73:AE74)))</f>
        <v>0.53733911268262813</v>
      </c>
      <c r="AW73">
        <f>ABS(100*(AF73-AF74)/(AVERAGE(AF73:AF74)))</f>
        <v>0.34111382897830544</v>
      </c>
      <c r="BC73">
        <f>ABS(100*(AG73-AG74)/(AVERAGE(AG73:AG74)))</f>
        <v>0.44486516538322052</v>
      </c>
      <c r="BG73" s="3">
        <f>AVERAGE(AD73:AD74)</f>
        <v>4.0116984394136219</v>
      </c>
      <c r="BH73" s="3">
        <f>AVERAGE(AE73:AE74)</f>
        <v>7.2020247735328304</v>
      </c>
      <c r="BI73" s="3">
        <f>AVERAGE(AF73:AF74)</f>
        <v>3.1903263341192085</v>
      </c>
      <c r="BJ73" s="3">
        <f>AVERAGE(AG73:AG74)</f>
        <v>0.25597486404139991</v>
      </c>
    </row>
    <row r="74" spans="1:62" x14ac:dyDescent="0.35">
      <c r="A74">
        <v>50</v>
      </c>
      <c r="B74">
        <v>14</v>
      </c>
      <c r="C74" t="s">
        <v>223</v>
      </c>
      <c r="D74" t="s">
        <v>27</v>
      </c>
      <c r="G74">
        <v>0.5</v>
      </c>
      <c r="H74">
        <v>0.5</v>
      </c>
      <c r="I74">
        <v>4201</v>
      </c>
      <c r="J74">
        <v>7208</v>
      </c>
      <c r="L74">
        <v>2770</v>
      </c>
      <c r="M74">
        <v>3.6379999999999999</v>
      </c>
      <c r="N74">
        <v>6.3849999999999998</v>
      </c>
      <c r="O74">
        <v>2.7469999999999999</v>
      </c>
      <c r="Q74">
        <v>0.17399999999999999</v>
      </c>
      <c r="R74">
        <v>1</v>
      </c>
      <c r="S74">
        <v>0</v>
      </c>
      <c r="T74">
        <v>0</v>
      </c>
      <c r="V74">
        <v>0</v>
      </c>
      <c r="Y74" s="1">
        <v>45149</v>
      </c>
      <c r="Z74" s="6">
        <v>3.1759259259259258E-2</v>
      </c>
      <c r="AB74">
        <v>1</v>
      </c>
      <c r="AD74" s="3">
        <f t="shared" si="4"/>
        <v>3.9869074692493709</v>
      </c>
      <c r="AE74" s="3">
        <f t="shared" si="5"/>
        <v>7.1826751255261883</v>
      </c>
      <c r="AF74" s="3">
        <f t="shared" si="6"/>
        <v>3.1957676562768174</v>
      </c>
      <c r="AG74" s="3">
        <f t="shared" si="7"/>
        <v>0.25654423554252853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224</v>
      </c>
      <c r="D75" t="s">
        <v>27</v>
      </c>
      <c r="G75">
        <v>0.5</v>
      </c>
      <c r="H75">
        <v>0.5</v>
      </c>
      <c r="I75">
        <v>4504</v>
      </c>
      <c r="J75">
        <v>7425</v>
      </c>
      <c r="L75">
        <v>5112</v>
      </c>
      <c r="M75">
        <v>3.87</v>
      </c>
      <c r="N75">
        <v>6.569</v>
      </c>
      <c r="O75">
        <v>2.698</v>
      </c>
      <c r="Q75">
        <v>0.41899999999999998</v>
      </c>
      <c r="R75">
        <v>1</v>
      </c>
      <c r="S75">
        <v>0</v>
      </c>
      <c r="T75">
        <v>0</v>
      </c>
      <c r="V75">
        <v>0</v>
      </c>
      <c r="Y75" s="1">
        <v>45149</v>
      </c>
      <c r="Z75" s="6">
        <v>4.5416666666666668E-2</v>
      </c>
      <c r="AB75">
        <v>1</v>
      </c>
      <c r="AD75" s="3">
        <f t="shared" si="4"/>
        <v>4.2758176215481383</v>
      </c>
      <c r="AE75" s="3">
        <f t="shared" si="5"/>
        <v>7.3926188063982581</v>
      </c>
      <c r="AF75" s="3">
        <f t="shared" si="6"/>
        <v>3.1168011848501198</v>
      </c>
      <c r="AG75" s="3">
        <f t="shared" si="7"/>
        <v>0.46169316717995135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15</v>
      </c>
      <c r="C76" t="s">
        <v>224</v>
      </c>
      <c r="D76" t="s">
        <v>27</v>
      </c>
      <c r="G76">
        <v>0.5</v>
      </c>
      <c r="H76">
        <v>0.5</v>
      </c>
      <c r="I76">
        <v>4772</v>
      </c>
      <c r="J76">
        <v>7455</v>
      </c>
      <c r="L76">
        <v>5191</v>
      </c>
      <c r="M76">
        <v>4.0759999999999996</v>
      </c>
      <c r="N76">
        <v>6.5940000000000003</v>
      </c>
      <c r="O76">
        <v>2.5190000000000001</v>
      </c>
      <c r="Q76">
        <v>0.42699999999999999</v>
      </c>
      <c r="R76">
        <v>1</v>
      </c>
      <c r="S76">
        <v>0</v>
      </c>
      <c r="T76">
        <v>0</v>
      </c>
      <c r="V76">
        <v>0</v>
      </c>
      <c r="Y76" s="1">
        <v>45149</v>
      </c>
      <c r="Z76" s="6">
        <v>5.2719907407407403E-2</v>
      </c>
      <c r="AB76">
        <v>1</v>
      </c>
      <c r="AD76" s="3">
        <f t="shared" si="4"/>
        <v>4.5313553140104146</v>
      </c>
      <c r="AE76" s="3">
        <f t="shared" si="5"/>
        <v>7.4216432784082222</v>
      </c>
      <c r="AF76" s="3">
        <f t="shared" si="6"/>
        <v>2.8902879643978077</v>
      </c>
      <c r="AG76" s="3">
        <f t="shared" si="7"/>
        <v>0.46861322080905315</v>
      </c>
      <c r="AH76" s="3"/>
      <c r="AK76">
        <f>ABS(100*(AD76-AD77)/(AVERAGE(AD76:AD77)))</f>
        <v>2.3417484699806708</v>
      </c>
      <c r="AQ76">
        <f>ABS(100*(AE76-AE77)/(AVERAGE(AE76:AE77)))</f>
        <v>0.54601554673438735</v>
      </c>
      <c r="AW76">
        <f>ABS(100*(AF76-AF77)/(AVERAGE(AF76:AF77)))</f>
        <v>4.9111306190470323</v>
      </c>
      <c r="BC76">
        <f>ABS(100*(AG76-AG77)/(AVERAGE(AG76:AG77)))</f>
        <v>1.4876934563591531</v>
      </c>
      <c r="BG76" s="3">
        <f>AVERAGE(AD76:AD77)</f>
        <v>4.4789128771244995</v>
      </c>
      <c r="BH76" s="3">
        <f>AVERAGE(AE76:AE77)</f>
        <v>7.4419604088151967</v>
      </c>
      <c r="BI76" s="3">
        <f>AVERAGE(AF76:AF77)</f>
        <v>2.9630475316906972</v>
      </c>
      <c r="BJ76" s="3">
        <f>AVERAGE(AG76:AG77)</f>
        <v>0.46515319399450228</v>
      </c>
    </row>
    <row r="77" spans="1:62" x14ac:dyDescent="0.35">
      <c r="A77">
        <v>53</v>
      </c>
      <c r="B77">
        <v>15</v>
      </c>
      <c r="C77" t="s">
        <v>224</v>
      </c>
      <c r="D77" t="s">
        <v>27</v>
      </c>
      <c r="G77">
        <v>0.5</v>
      </c>
      <c r="H77">
        <v>0.5</v>
      </c>
      <c r="I77">
        <v>4662</v>
      </c>
      <c r="J77">
        <v>7497</v>
      </c>
      <c r="L77">
        <v>5112</v>
      </c>
      <c r="M77">
        <v>3.9910000000000001</v>
      </c>
      <c r="N77">
        <v>6.63</v>
      </c>
      <c r="O77">
        <v>2.6379999999999999</v>
      </c>
      <c r="Q77">
        <v>0.41899999999999998</v>
      </c>
      <c r="R77">
        <v>1</v>
      </c>
      <c r="S77">
        <v>0</v>
      </c>
      <c r="T77">
        <v>0</v>
      </c>
      <c r="V77">
        <v>0</v>
      </c>
      <c r="Y77" s="1">
        <v>45149</v>
      </c>
      <c r="Z77" s="6">
        <v>6.0324074074074079E-2</v>
      </c>
      <c r="AB77">
        <v>1</v>
      </c>
      <c r="AD77" s="3">
        <f t="shared" si="4"/>
        <v>4.4264704402385844</v>
      </c>
      <c r="AE77" s="3">
        <f t="shared" si="5"/>
        <v>7.4622775392221712</v>
      </c>
      <c r="AF77" s="3">
        <f t="shared" si="6"/>
        <v>3.0358070989835868</v>
      </c>
      <c r="AG77" s="3">
        <f t="shared" si="7"/>
        <v>0.46169316717995135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225</v>
      </c>
      <c r="D78" t="s">
        <v>27</v>
      </c>
      <c r="G78">
        <v>0.5</v>
      </c>
      <c r="H78">
        <v>0.5</v>
      </c>
      <c r="I78">
        <v>4036</v>
      </c>
      <c r="J78">
        <v>5957</v>
      </c>
      <c r="L78">
        <v>1489</v>
      </c>
      <c r="M78">
        <v>3.5110000000000001</v>
      </c>
      <c r="N78">
        <v>5.3250000000000002</v>
      </c>
      <c r="O78">
        <v>1.8140000000000001</v>
      </c>
      <c r="Q78">
        <v>0.04</v>
      </c>
      <c r="R78">
        <v>1</v>
      </c>
      <c r="S78">
        <v>0</v>
      </c>
      <c r="T78">
        <v>0</v>
      </c>
      <c r="V78">
        <v>0</v>
      </c>
      <c r="Y78" s="1">
        <v>45149</v>
      </c>
      <c r="Z78" s="6">
        <v>7.3136574074074076E-2</v>
      </c>
      <c r="AB78">
        <v>1</v>
      </c>
      <c r="AD78" s="3">
        <f t="shared" si="4"/>
        <v>3.829580158591626</v>
      </c>
      <c r="AE78" s="3">
        <f t="shared" si="5"/>
        <v>5.9723546427107017</v>
      </c>
      <c r="AF78" s="3">
        <f t="shared" si="6"/>
        <v>2.1427744841190757</v>
      </c>
      <c r="AG78" s="3">
        <f t="shared" si="7"/>
        <v>0.14433425201240957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16</v>
      </c>
      <c r="C79" t="s">
        <v>225</v>
      </c>
      <c r="D79" t="s">
        <v>27</v>
      </c>
      <c r="G79">
        <v>0.5</v>
      </c>
      <c r="H79">
        <v>0.5</v>
      </c>
      <c r="I79">
        <v>4057</v>
      </c>
      <c r="J79">
        <v>5958</v>
      </c>
      <c r="L79">
        <v>1439</v>
      </c>
      <c r="M79">
        <v>3.528</v>
      </c>
      <c r="N79">
        <v>5.3259999999999996</v>
      </c>
      <c r="O79">
        <v>1.798</v>
      </c>
      <c r="Q79">
        <v>3.5000000000000003E-2</v>
      </c>
      <c r="R79">
        <v>1</v>
      </c>
      <c r="S79">
        <v>0</v>
      </c>
      <c r="T79">
        <v>0</v>
      </c>
      <c r="V79">
        <v>0</v>
      </c>
      <c r="Y79" s="1">
        <v>45149</v>
      </c>
      <c r="Z79" s="6">
        <v>8.0300925925925928E-2</v>
      </c>
      <c r="AB79">
        <v>1</v>
      </c>
      <c r="AD79" s="3">
        <f t="shared" si="4"/>
        <v>3.8496036344935205</v>
      </c>
      <c r="AE79" s="3">
        <f t="shared" si="5"/>
        <v>5.973322125111034</v>
      </c>
      <c r="AF79" s="3">
        <f t="shared" si="6"/>
        <v>2.1237184906175135</v>
      </c>
      <c r="AG79" s="3">
        <f t="shared" si="7"/>
        <v>0.13995447123449706</v>
      </c>
      <c r="AH79" s="3"/>
      <c r="AK79">
        <f>ABS(100*(AD79-AD80)/(AVERAGE(AD79:AD80)))</f>
        <v>2.3049875316202213</v>
      </c>
      <c r="AQ79">
        <f>ABS(100*(AE79-AE80)/(AVERAGE(AE79:AE80)))</f>
        <v>0.93501807079012866</v>
      </c>
      <c r="AW79">
        <f>ABS(100*(AF79-AF80)/(AVERAGE(AF79:AF80)))</f>
        <v>6.5509877614056204</v>
      </c>
      <c r="BC79">
        <f>ABS(100*(AG79-AG80)/(AVERAGE(AG79:AG80)))</f>
        <v>6.5385840829898658</v>
      </c>
      <c r="BG79" s="3">
        <f>AVERAGE(AD79:AD80)</f>
        <v>3.8057426872798459</v>
      </c>
      <c r="BH79" s="3">
        <f>AVERAGE(AE79:AE80)</f>
        <v>6.001379114720665</v>
      </c>
      <c r="BI79" s="3">
        <f>AVERAGE(AF79:AF80)</f>
        <v>2.1956364274408191</v>
      </c>
      <c r="BJ79" s="3">
        <f>AVERAGE(AG79:AG80)</f>
        <v>0.14468463447464258</v>
      </c>
    </row>
    <row r="80" spans="1:62" x14ac:dyDescent="0.35">
      <c r="A80">
        <v>56</v>
      </c>
      <c r="B80">
        <v>16</v>
      </c>
      <c r="C80" t="s">
        <v>225</v>
      </c>
      <c r="D80" t="s">
        <v>27</v>
      </c>
      <c r="G80">
        <v>0.5</v>
      </c>
      <c r="H80">
        <v>0.5</v>
      </c>
      <c r="I80">
        <v>3965</v>
      </c>
      <c r="J80">
        <v>6016</v>
      </c>
      <c r="L80">
        <v>1547</v>
      </c>
      <c r="M80">
        <v>3.4569999999999999</v>
      </c>
      <c r="N80">
        <v>5.375</v>
      </c>
      <c r="O80">
        <v>1.919</v>
      </c>
      <c r="Q80">
        <v>4.5999999999999999E-2</v>
      </c>
      <c r="R80">
        <v>1</v>
      </c>
      <c r="S80">
        <v>0</v>
      </c>
      <c r="T80">
        <v>0</v>
      </c>
      <c r="V80">
        <v>0</v>
      </c>
      <c r="Y80" s="1">
        <v>45149</v>
      </c>
      <c r="Z80" s="6">
        <v>8.7673611111111105E-2</v>
      </c>
      <c r="AB80">
        <v>1</v>
      </c>
      <c r="AD80" s="3">
        <f t="shared" si="4"/>
        <v>3.7618817400661717</v>
      </c>
      <c r="AE80" s="3">
        <f t="shared" si="5"/>
        <v>6.0294361043302969</v>
      </c>
      <c r="AF80" s="3">
        <f t="shared" si="6"/>
        <v>2.2675543642641252</v>
      </c>
      <c r="AG80" s="3">
        <f t="shared" si="7"/>
        <v>0.14941479771478811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226</v>
      </c>
      <c r="D81" t="s">
        <v>27</v>
      </c>
      <c r="G81">
        <v>0.5</v>
      </c>
      <c r="H81">
        <v>0.5</v>
      </c>
      <c r="I81">
        <v>4433</v>
      </c>
      <c r="J81">
        <v>6153</v>
      </c>
      <c r="L81">
        <v>1738</v>
      </c>
      <c r="M81">
        <v>3.8149999999999999</v>
      </c>
      <c r="N81">
        <v>5.4909999999999997</v>
      </c>
      <c r="O81">
        <v>1.6759999999999999</v>
      </c>
      <c r="Q81">
        <v>6.6000000000000003E-2</v>
      </c>
      <c r="R81">
        <v>1</v>
      </c>
      <c r="S81">
        <v>0</v>
      </c>
      <c r="T81">
        <v>0</v>
      </c>
      <c r="V81">
        <v>0</v>
      </c>
      <c r="Y81" s="1">
        <v>45149</v>
      </c>
      <c r="Z81" s="6">
        <v>0.10071759259259259</v>
      </c>
      <c r="AB81">
        <v>1</v>
      </c>
      <c r="AD81" s="3">
        <f t="shared" si="4"/>
        <v>4.2081192030226839</v>
      </c>
      <c r="AE81" s="3">
        <f t="shared" si="5"/>
        <v>6.161981193175798</v>
      </c>
      <c r="AF81" s="3">
        <f t="shared" si="6"/>
        <v>1.953861990153114</v>
      </c>
      <c r="AG81" s="3">
        <f t="shared" si="7"/>
        <v>0.16614556028641397</v>
      </c>
      <c r="AH81" s="3"/>
      <c r="BG81" s="3"/>
      <c r="BH81" s="3"/>
      <c r="BI81" s="3"/>
      <c r="BJ81" s="3"/>
    </row>
    <row r="82" spans="1:62" x14ac:dyDescent="0.35">
      <c r="A82">
        <v>58</v>
      </c>
      <c r="B82">
        <v>17</v>
      </c>
      <c r="C82" t="s">
        <v>226</v>
      </c>
      <c r="D82" t="s">
        <v>27</v>
      </c>
      <c r="G82">
        <v>0.5</v>
      </c>
      <c r="H82">
        <v>0.5</v>
      </c>
      <c r="I82">
        <v>4603</v>
      </c>
      <c r="J82">
        <v>6173</v>
      </c>
      <c r="L82">
        <v>1801</v>
      </c>
      <c r="M82">
        <v>3.9460000000000002</v>
      </c>
      <c r="N82">
        <v>5.5090000000000003</v>
      </c>
      <c r="O82">
        <v>1.5620000000000001</v>
      </c>
      <c r="Q82">
        <v>7.1999999999999995E-2</v>
      </c>
      <c r="R82">
        <v>1</v>
      </c>
      <c r="S82">
        <v>0</v>
      </c>
      <c r="T82">
        <v>0</v>
      </c>
      <c r="V82">
        <v>0</v>
      </c>
      <c r="Y82" s="1">
        <v>45149</v>
      </c>
      <c r="Z82" s="6">
        <v>0.10781249999999999</v>
      </c>
      <c r="AB82">
        <v>1</v>
      </c>
      <c r="AD82" s="3">
        <f t="shared" si="4"/>
        <v>4.3702140079427849</v>
      </c>
      <c r="AE82" s="3">
        <f t="shared" si="5"/>
        <v>6.1813308411824401</v>
      </c>
      <c r="AF82" s="3">
        <f t="shared" si="6"/>
        <v>1.8111168332396552</v>
      </c>
      <c r="AG82" s="3">
        <f t="shared" si="7"/>
        <v>0.17166408406658373</v>
      </c>
      <c r="AH82" s="3"/>
      <c r="AK82">
        <f>ABS(100*(AD82-AD83)/(AVERAGE(AD82:AD83)))</f>
        <v>40.505660974409203</v>
      </c>
      <c r="AQ82">
        <f>ABS(100*(AE82-AE83)/(AVERAGE(AE82:AE83)))</f>
        <v>0.8014345781084633</v>
      </c>
      <c r="AW82">
        <f>ABS(100*(AF82-AF83)/(AVERAGE(AF82:AF83)))</f>
        <v>335.37928613714263</v>
      </c>
      <c r="BC82">
        <f>ABS(100*(AG82-AG83)/(AVERAGE(AG82:AG83)))</f>
        <v>2.5843349260853823</v>
      </c>
      <c r="BG82" s="3">
        <f>AVERAGE(AD82:AD83)</f>
        <v>5.4800866722192385</v>
      </c>
      <c r="BH82" s="3">
        <f>AVERAGE(AE82:AE83)</f>
        <v>6.1566600399739713</v>
      </c>
      <c r="BI82" s="3">
        <f>AVERAGE(AF82:AF83)</f>
        <v>0.67657336775473231</v>
      </c>
      <c r="BJ82" s="3">
        <f>AVERAGE(AG82:AG83)</f>
        <v>0.16947419367762748</v>
      </c>
    </row>
    <row r="83" spans="1:62" x14ac:dyDescent="0.35">
      <c r="A83">
        <v>59</v>
      </c>
      <c r="B83">
        <v>17</v>
      </c>
      <c r="C83" t="s">
        <v>226</v>
      </c>
      <c r="D83" t="s">
        <v>27</v>
      </c>
      <c r="G83">
        <v>0.5</v>
      </c>
      <c r="H83">
        <v>0.5</v>
      </c>
      <c r="I83">
        <v>6931</v>
      </c>
      <c r="J83">
        <v>6122</v>
      </c>
      <c r="L83">
        <v>1751</v>
      </c>
      <c r="M83">
        <v>5.7320000000000002</v>
      </c>
      <c r="N83">
        <v>5.4649999999999999</v>
      </c>
      <c r="O83">
        <v>0</v>
      </c>
      <c r="Q83">
        <v>6.7000000000000004E-2</v>
      </c>
      <c r="R83">
        <v>1</v>
      </c>
      <c r="S83">
        <v>0</v>
      </c>
      <c r="T83">
        <v>0</v>
      </c>
      <c r="V83">
        <v>0</v>
      </c>
      <c r="X83" t="s">
        <v>178</v>
      </c>
      <c r="Y83" s="1">
        <v>45149</v>
      </c>
      <c r="Z83" s="6">
        <v>0.11891203703703705</v>
      </c>
      <c r="AB83">
        <v>1</v>
      </c>
      <c r="AD83" s="3">
        <f t="shared" si="4"/>
        <v>6.589959336495693</v>
      </c>
      <c r="AE83" s="3">
        <f t="shared" si="5"/>
        <v>6.1319892387655024</v>
      </c>
      <c r="AF83" s="3">
        <f t="shared" si="6"/>
        <v>-0.4579700977301906</v>
      </c>
      <c r="AG83" s="3">
        <f t="shared" si="7"/>
        <v>0.16728430328867122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227</v>
      </c>
      <c r="D84" t="s">
        <v>27</v>
      </c>
      <c r="G84">
        <v>0.5</v>
      </c>
      <c r="H84">
        <v>0.5</v>
      </c>
      <c r="I84">
        <v>4843</v>
      </c>
      <c r="J84">
        <v>6789</v>
      </c>
      <c r="L84">
        <v>6908</v>
      </c>
      <c r="M84">
        <v>4.13</v>
      </c>
      <c r="N84">
        <v>6.03</v>
      </c>
      <c r="O84">
        <v>1.9</v>
      </c>
      <c r="Q84">
        <v>0.60599999999999998</v>
      </c>
      <c r="R84">
        <v>1</v>
      </c>
      <c r="S84">
        <v>0</v>
      </c>
      <c r="T84">
        <v>0</v>
      </c>
      <c r="V84">
        <v>0</v>
      </c>
      <c r="Y84" s="1">
        <v>45149</v>
      </c>
      <c r="Z84" s="6">
        <v>0.13141203703703705</v>
      </c>
      <c r="AB84">
        <v>1</v>
      </c>
      <c r="AD84" s="3">
        <f t="shared" si="4"/>
        <v>4.599053732535868</v>
      </c>
      <c r="AE84" s="3">
        <f t="shared" si="5"/>
        <v>6.7772999997870276</v>
      </c>
      <c r="AF84" s="3">
        <f t="shared" si="6"/>
        <v>2.1782462672511596</v>
      </c>
      <c r="AG84" s="3">
        <f t="shared" si="7"/>
        <v>0.61901489272256949</v>
      </c>
      <c r="AH84" s="3"/>
      <c r="BG84" s="3"/>
      <c r="BH84" s="3"/>
      <c r="BI84" s="3"/>
      <c r="BJ84" s="3"/>
    </row>
    <row r="85" spans="1:62" x14ac:dyDescent="0.35">
      <c r="A85">
        <v>61</v>
      </c>
      <c r="B85">
        <v>18</v>
      </c>
      <c r="C85" t="s">
        <v>227</v>
      </c>
      <c r="D85" t="s">
        <v>27</v>
      </c>
      <c r="G85">
        <v>0.5</v>
      </c>
      <c r="H85">
        <v>0.5</v>
      </c>
      <c r="I85">
        <v>4999</v>
      </c>
      <c r="J85">
        <v>6759</v>
      </c>
      <c r="L85">
        <v>7114</v>
      </c>
      <c r="M85">
        <v>4.25</v>
      </c>
      <c r="N85">
        <v>6.0049999999999999</v>
      </c>
      <c r="O85">
        <v>1.7549999999999999</v>
      </c>
      <c r="Q85">
        <v>0.628</v>
      </c>
      <c r="R85">
        <v>1</v>
      </c>
      <c r="S85">
        <v>0</v>
      </c>
      <c r="T85">
        <v>0</v>
      </c>
      <c r="V85">
        <v>0</v>
      </c>
      <c r="Y85" s="1">
        <v>45149</v>
      </c>
      <c r="Z85" s="6">
        <v>0.13864583333333333</v>
      </c>
      <c r="AB85">
        <v>1</v>
      </c>
      <c r="AD85" s="3">
        <f t="shared" si="4"/>
        <v>4.7477995535213724</v>
      </c>
      <c r="AE85" s="3">
        <f t="shared" si="5"/>
        <v>6.7482755277770643</v>
      </c>
      <c r="AF85" s="3">
        <f t="shared" si="6"/>
        <v>2.0004759742556919</v>
      </c>
      <c r="AG85" s="3">
        <f t="shared" si="7"/>
        <v>0.63705958952756903</v>
      </c>
      <c r="AH85" s="3"/>
      <c r="AK85">
        <f>ABS(100*(AD85-AD86)/(AVERAGE(AD85:AD86)))</f>
        <v>1.2732816516626679</v>
      </c>
      <c r="AQ85">
        <f>ABS(100*(AE85-AE86)/(AVERAGE(AE85:AE86)))</f>
        <v>0.87073339421218965</v>
      </c>
      <c r="AW85">
        <f>ABS(100*(AF85-AF86)/(AVERAGE(AF85:AF86)))</f>
        <v>5.7808608040154104</v>
      </c>
      <c r="BC85">
        <f>ABS(100*(AG85-AG86)/(AVERAGE(AG85:AG86)))</f>
        <v>3.0005999459895221</v>
      </c>
      <c r="BG85" s="3">
        <f>AVERAGE(AD85:AD86)</f>
        <v>4.7177643396685305</v>
      </c>
      <c r="BH85" s="3">
        <f>AVERAGE(AE85:AE86)</f>
        <v>6.7777837409871946</v>
      </c>
      <c r="BI85" s="3">
        <f>AVERAGE(AF85:AF86)</f>
        <v>2.0600194013186637</v>
      </c>
      <c r="BJ85" s="3">
        <f>AVERAGE(AG85:AG86)</f>
        <v>0.62764306085505717</v>
      </c>
    </row>
    <row r="86" spans="1:62" x14ac:dyDescent="0.35">
      <c r="A86">
        <v>62</v>
      </c>
      <c r="B86">
        <v>18</v>
      </c>
      <c r="C86" t="s">
        <v>227</v>
      </c>
      <c r="D86" t="s">
        <v>27</v>
      </c>
      <c r="G86">
        <v>0.5</v>
      </c>
      <c r="H86">
        <v>0.5</v>
      </c>
      <c r="I86">
        <v>4936</v>
      </c>
      <c r="J86">
        <v>6820</v>
      </c>
      <c r="L86">
        <v>6899</v>
      </c>
      <c r="M86">
        <v>4.2009999999999996</v>
      </c>
      <c r="N86">
        <v>6.056</v>
      </c>
      <c r="O86">
        <v>1.855</v>
      </c>
      <c r="Q86">
        <v>0.60599999999999998</v>
      </c>
      <c r="R86">
        <v>1</v>
      </c>
      <c r="S86">
        <v>0</v>
      </c>
      <c r="T86">
        <v>0</v>
      </c>
      <c r="V86">
        <v>0</v>
      </c>
      <c r="Y86" s="1">
        <v>45149</v>
      </c>
      <c r="Z86" s="6">
        <v>0.14616898148148147</v>
      </c>
      <c r="AB86">
        <v>1</v>
      </c>
      <c r="AD86" s="3">
        <f t="shared" si="4"/>
        <v>4.6877291258156886</v>
      </c>
      <c r="AE86" s="3">
        <f t="shared" si="5"/>
        <v>6.807291954197324</v>
      </c>
      <c r="AF86" s="3">
        <f t="shared" si="6"/>
        <v>2.1195628283816355</v>
      </c>
      <c r="AG86" s="3">
        <f t="shared" si="7"/>
        <v>0.6182265321825452</v>
      </c>
      <c r="AH86" s="3"/>
    </row>
    <row r="87" spans="1:62" x14ac:dyDescent="0.35">
      <c r="A87">
        <v>63</v>
      </c>
      <c r="B87">
        <v>19</v>
      </c>
      <c r="C87" t="s">
        <v>156</v>
      </c>
      <c r="D87" t="s">
        <v>27</v>
      </c>
      <c r="G87">
        <v>0.5</v>
      </c>
      <c r="H87">
        <v>0.5</v>
      </c>
      <c r="I87">
        <v>8367</v>
      </c>
      <c r="J87">
        <v>14190</v>
      </c>
      <c r="L87">
        <v>10160</v>
      </c>
      <c r="M87">
        <v>6.8339999999999996</v>
      </c>
      <c r="N87">
        <v>12.3</v>
      </c>
      <c r="O87">
        <v>5.4660000000000002</v>
      </c>
      <c r="Q87">
        <v>0.94699999999999995</v>
      </c>
      <c r="R87">
        <v>1</v>
      </c>
      <c r="S87">
        <v>0</v>
      </c>
      <c r="T87">
        <v>0</v>
      </c>
      <c r="V87">
        <v>0</v>
      </c>
      <c r="Y87" s="1">
        <v>45149</v>
      </c>
      <c r="Z87" s="6">
        <v>0.15968750000000001</v>
      </c>
      <c r="AB87">
        <v>1</v>
      </c>
      <c r="AD87" s="3">
        <f t="shared" si="4"/>
        <v>7.9591836886443064</v>
      </c>
      <c r="AE87" s="3">
        <f t="shared" si="5"/>
        <v>13.937637244645071</v>
      </c>
      <c r="AF87" s="3">
        <f t="shared" si="6"/>
        <v>5.9784535560007646</v>
      </c>
      <c r="AG87" s="3">
        <f t="shared" si="7"/>
        <v>0.90387583451800024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19</v>
      </c>
      <c r="C88" t="s">
        <v>156</v>
      </c>
      <c r="D88" t="s">
        <v>27</v>
      </c>
      <c r="G88">
        <v>0.5</v>
      </c>
      <c r="H88">
        <v>0.5</v>
      </c>
      <c r="I88">
        <v>9819</v>
      </c>
      <c r="J88">
        <v>14381</v>
      </c>
      <c r="L88">
        <v>10429</v>
      </c>
      <c r="M88">
        <v>7.9480000000000004</v>
      </c>
      <c r="N88">
        <v>12.462</v>
      </c>
      <c r="O88">
        <v>4.5140000000000002</v>
      </c>
      <c r="Q88">
        <v>0.97499999999999998</v>
      </c>
      <c r="R88">
        <v>1</v>
      </c>
      <c r="S88">
        <v>0</v>
      </c>
      <c r="T88">
        <v>0</v>
      </c>
      <c r="V88">
        <v>0</v>
      </c>
      <c r="Y88" s="1">
        <v>45149</v>
      </c>
      <c r="Z88" s="6">
        <v>0.16755787037037037</v>
      </c>
      <c r="AB88">
        <v>1</v>
      </c>
      <c r="AD88" s="3">
        <f t="shared" si="4"/>
        <v>9.3436640224324599</v>
      </c>
      <c r="AE88" s="3">
        <f t="shared" si="5"/>
        <v>14.122426383108506</v>
      </c>
      <c r="AF88" s="3">
        <f t="shared" si="6"/>
        <v>4.7787623606760459</v>
      </c>
      <c r="AG88" s="3">
        <f t="shared" si="7"/>
        <v>0.92743905510316971</v>
      </c>
      <c r="AH88" s="3"/>
      <c r="AK88">
        <f>ABS(100*(AD88-AD89)/(AVERAGE(AD88:AD89)))</f>
        <v>2.1766389326231215</v>
      </c>
      <c r="AM88">
        <f>100*((AVERAGE(AD88:AD89)*25.24)-(AVERAGE(AD85:AD86)*25))/(1000*0.08)</f>
        <v>144.18871952518094</v>
      </c>
      <c r="AQ88">
        <f>ABS(100*(AE88-AE89)/(AVERAGE(AE88:AE89)))</f>
        <v>6.8483353490361054E-2</v>
      </c>
      <c r="AS88">
        <f>100*((AVERAGE(AE88:AE89)*25.24)-(AVERAGE(AE85:AE86)*25))/(2000*0.08)</f>
        <v>116.95471541493797</v>
      </c>
      <c r="AW88">
        <f>ABS(100*(AF88-AF89)/(AVERAGE(AF88:AF89)))</f>
        <v>4.3172545177840433</v>
      </c>
      <c r="AY88">
        <f>100*((AVERAGE(AF88:AF89)*25.24)-(AVERAGE(AF85:AF86)*25))/(1000*0.08)</f>
        <v>89.720711304694973</v>
      </c>
      <c r="BC88">
        <f>ABS(100*(AG88-AG89)/(AVERAGE(AG88:AG89)))</f>
        <v>0.27352726497813568</v>
      </c>
      <c r="BE88">
        <f>100*((AVERAGE(AG88:AG89)*25.24)-(AVERAGE(AG85:AG86)*25))/(100*0.08)</f>
        <v>96.869293410119738</v>
      </c>
      <c r="BG88" s="3">
        <f>AVERAGE(AD88:AD89)</f>
        <v>9.2430698934967523</v>
      </c>
      <c r="BH88" s="3">
        <f>AVERAGE(AE88:AE89)</f>
        <v>14.127263795110167</v>
      </c>
      <c r="BI88" s="3">
        <f>AVERAGE(AF88:AF89)</f>
        <v>4.8841939016134148</v>
      </c>
      <c r="BJ88" s="3">
        <f>AVERAGE(AG88:AG89)</f>
        <v>0.9287091915287643</v>
      </c>
    </row>
    <row r="89" spans="1:62" x14ac:dyDescent="0.35">
      <c r="A89">
        <v>65</v>
      </c>
      <c r="B89">
        <v>19</v>
      </c>
      <c r="C89" t="s">
        <v>156</v>
      </c>
      <c r="D89" t="s">
        <v>27</v>
      </c>
      <c r="G89">
        <v>0.5</v>
      </c>
      <c r="H89">
        <v>0.5</v>
      </c>
      <c r="I89">
        <v>9608</v>
      </c>
      <c r="J89">
        <v>14391</v>
      </c>
      <c r="L89">
        <v>10458</v>
      </c>
      <c r="M89">
        <v>7.7859999999999996</v>
      </c>
      <c r="N89">
        <v>12.47</v>
      </c>
      <c r="O89">
        <v>4.6849999999999996</v>
      </c>
      <c r="Q89">
        <v>0.97799999999999998</v>
      </c>
      <c r="R89">
        <v>1</v>
      </c>
      <c r="S89">
        <v>0</v>
      </c>
      <c r="T89">
        <v>0</v>
      </c>
      <c r="V89">
        <v>0</v>
      </c>
      <c r="Y89" s="1">
        <v>45149</v>
      </c>
      <c r="Z89" s="6">
        <v>0.17557870370370368</v>
      </c>
      <c r="AB89">
        <v>1</v>
      </c>
      <c r="AD89" s="3">
        <f t="shared" si="4"/>
        <v>9.1424757645610431</v>
      </c>
      <c r="AE89" s="3">
        <f t="shared" si="5"/>
        <v>14.132101207111827</v>
      </c>
      <c r="AF89" s="3">
        <f t="shared" si="6"/>
        <v>4.9896254425507838</v>
      </c>
      <c r="AG89" s="3">
        <f t="shared" si="7"/>
        <v>0.92997932795435889</v>
      </c>
      <c r="AH89" s="3"/>
    </row>
    <row r="90" spans="1:62" x14ac:dyDescent="0.35">
      <c r="A90">
        <v>66</v>
      </c>
      <c r="B90">
        <v>20</v>
      </c>
      <c r="C90" t="s">
        <v>157</v>
      </c>
      <c r="D90" t="s">
        <v>27</v>
      </c>
      <c r="G90">
        <v>0.5</v>
      </c>
      <c r="H90">
        <v>0.5</v>
      </c>
      <c r="I90">
        <v>4525</v>
      </c>
      <c r="J90">
        <v>6310</v>
      </c>
      <c r="L90">
        <v>2762</v>
      </c>
      <c r="M90">
        <v>3.8860000000000001</v>
      </c>
      <c r="N90">
        <v>5.625</v>
      </c>
      <c r="O90">
        <v>1.738</v>
      </c>
      <c r="Q90">
        <v>0.17299999999999999</v>
      </c>
      <c r="R90">
        <v>1</v>
      </c>
      <c r="S90">
        <v>0</v>
      </c>
      <c r="T90">
        <v>0</v>
      </c>
      <c r="V90">
        <v>0</v>
      </c>
      <c r="Y90" s="1">
        <v>45149</v>
      </c>
      <c r="Z90" s="6">
        <v>0.18914351851851852</v>
      </c>
      <c r="AB90">
        <v>1</v>
      </c>
      <c r="AD90" s="3">
        <f t="shared" ref="AD90:AD141" si="8">((I90*$F$21)+$F$22)*1000/G90</f>
        <v>4.2958410974500332</v>
      </c>
      <c r="AE90" s="3">
        <f t="shared" ref="AE90:AE141" si="9">((J90*$H$21)+$H$22)*1000/H90</f>
        <v>6.3138759300279412</v>
      </c>
      <c r="AF90" s="3">
        <f t="shared" ref="AF90:AF141" si="10">AE90-AD90</f>
        <v>2.0180348325779081</v>
      </c>
      <c r="AG90" s="3">
        <f t="shared" ref="AG90:AG141" si="11">((L90*$J$21)+$J$22)*1000/H90</f>
        <v>0.25584347061806256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20</v>
      </c>
      <c r="C91" t="s">
        <v>157</v>
      </c>
      <c r="D91" t="s">
        <v>27</v>
      </c>
      <c r="G91">
        <v>0.5</v>
      </c>
      <c r="H91">
        <v>0.5</v>
      </c>
      <c r="I91">
        <v>3149</v>
      </c>
      <c r="J91">
        <v>6376</v>
      </c>
      <c r="L91">
        <v>2789</v>
      </c>
      <c r="M91">
        <v>2.831</v>
      </c>
      <c r="N91">
        <v>5.68</v>
      </c>
      <c r="O91">
        <v>2.8490000000000002</v>
      </c>
      <c r="Q91">
        <v>0.17599999999999999</v>
      </c>
      <c r="R91">
        <v>1</v>
      </c>
      <c r="S91">
        <v>0</v>
      </c>
      <c r="T91">
        <v>0</v>
      </c>
      <c r="V91">
        <v>0</v>
      </c>
      <c r="Y91" s="1">
        <v>45149</v>
      </c>
      <c r="Z91" s="6">
        <v>0.19614583333333332</v>
      </c>
      <c r="AB91">
        <v>1</v>
      </c>
      <c r="AD91" s="3">
        <f t="shared" si="8"/>
        <v>2.9838266764496888</v>
      </c>
      <c r="AE91" s="3">
        <f t="shared" si="9"/>
        <v>6.3777297684498615</v>
      </c>
      <c r="AF91" s="3">
        <f t="shared" si="10"/>
        <v>3.3939030920001727</v>
      </c>
      <c r="AG91" s="3">
        <f t="shared" si="11"/>
        <v>0.25820855223813532</v>
      </c>
      <c r="AH91" s="3"/>
      <c r="AK91">
        <f>ABS(100*(AD91-AD92)/(AVERAGE(AD91:AD92)))</f>
        <v>4.1003556720967307</v>
      </c>
      <c r="AL91">
        <f>ABS(100*((AVERAGE(AD91:AD92)-AVERAGE(AD70:AD71))/(AVERAGE(AD70:AD71,AD91:AD92))))</f>
        <v>11.152988330783456</v>
      </c>
      <c r="AQ91">
        <f>ABS(100*(AE91-AE92)/(AVERAGE(AE91:AE92)))</f>
        <v>0.46915753316463504</v>
      </c>
      <c r="AR91">
        <f>ABS(100*((AVERAGE(AE91:AE92)-AVERAGE(AE70:AE71))/(AVERAGE(AE70:AE71,AE91:AE92))))</f>
        <v>6.0255627268739627</v>
      </c>
      <c r="AW91">
        <f>ABS(100*(AF91-AF92)/(AVERAGE(AF91:AF92)))</f>
        <v>2.8363352231844159</v>
      </c>
      <c r="AX91">
        <f>ABS(100*((AVERAGE(AF91:AF92)-AVERAGE(AF70:AF71))/(AVERAGE(AF70:AF71,AF91:AF92))))</f>
        <v>1.5698822408080035</v>
      </c>
      <c r="BC91">
        <f>ABS(100*(AG91-AG92)/(AVERAGE(AG91:AG92)))</f>
        <v>1.6152187260217186</v>
      </c>
      <c r="BD91">
        <f>ABS(100*((AVERAGE(AG91:AG92)-AVERAGE(AG70:AG71))/(AVERAGE(AG70:AG71,AG91:AG92))))</f>
        <v>8.9471419935859373</v>
      </c>
      <c r="BG91" s="3">
        <f>AVERAGE(AD91:AD92)</f>
        <v>3.0462808512865509</v>
      </c>
      <c r="BH91" s="3">
        <f>AVERAGE(AE91:AE92)</f>
        <v>6.3927257456550093</v>
      </c>
      <c r="BI91" s="3">
        <f>AVERAGE(AF91:AF92)</f>
        <v>3.3464448943684584</v>
      </c>
      <c r="BJ91" s="3">
        <f>AVERAGE(AG91:AG92)</f>
        <v>0.26031084701153334</v>
      </c>
    </row>
    <row r="92" spans="1:62" x14ac:dyDescent="0.35">
      <c r="A92">
        <v>68</v>
      </c>
      <c r="B92">
        <v>20</v>
      </c>
      <c r="C92" t="s">
        <v>157</v>
      </c>
      <c r="D92" t="s">
        <v>27</v>
      </c>
      <c r="G92">
        <v>0.5</v>
      </c>
      <c r="H92">
        <v>0.5</v>
      </c>
      <c r="I92">
        <v>3280</v>
      </c>
      <c r="J92">
        <v>6407</v>
      </c>
      <c r="L92">
        <v>2837</v>
      </c>
      <c r="M92">
        <v>2.9319999999999999</v>
      </c>
      <c r="N92">
        <v>5.7060000000000004</v>
      </c>
      <c r="O92">
        <v>2.7749999999999999</v>
      </c>
      <c r="Q92">
        <v>0.18099999999999999</v>
      </c>
      <c r="R92">
        <v>1</v>
      </c>
      <c r="S92">
        <v>0</v>
      </c>
      <c r="T92">
        <v>0</v>
      </c>
      <c r="V92">
        <v>0</v>
      </c>
      <c r="Y92" s="1">
        <v>45149</v>
      </c>
      <c r="Z92" s="6">
        <v>0.20386574074074074</v>
      </c>
      <c r="AB92">
        <v>1</v>
      </c>
      <c r="AD92" s="3">
        <f t="shared" si="8"/>
        <v>3.1087350261234135</v>
      </c>
      <c r="AE92" s="3">
        <f t="shared" si="9"/>
        <v>6.4077217228601571</v>
      </c>
      <c r="AF92" s="3">
        <f t="shared" si="10"/>
        <v>3.2989866967367436</v>
      </c>
      <c r="AG92" s="3">
        <f t="shared" si="11"/>
        <v>0.26241314178493136</v>
      </c>
      <c r="AH92" s="3"/>
      <c r="BG92" s="3"/>
      <c r="BH92" s="3"/>
      <c r="BI92" s="3"/>
      <c r="BJ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801</v>
      </c>
      <c r="J93">
        <v>457</v>
      </c>
      <c r="L93">
        <v>344</v>
      </c>
      <c r="M93">
        <v>1.03</v>
      </c>
      <c r="N93">
        <v>0.66600000000000004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45149</v>
      </c>
      <c r="Z93" s="6">
        <v>0.21563657407407408</v>
      </c>
      <c r="AB93">
        <v>1</v>
      </c>
      <c r="AD93" s="3">
        <f t="shared" si="8"/>
        <v>0.74501137084735758</v>
      </c>
      <c r="AE93" s="3">
        <f t="shared" si="9"/>
        <v>0.65120144088402498</v>
      </c>
      <c r="AF93" s="3">
        <f t="shared" si="10"/>
        <v>-9.3809929963332594E-2</v>
      </c>
      <c r="AG93" s="3">
        <f t="shared" si="11"/>
        <v>4.4037272198212671E-2</v>
      </c>
      <c r="AH93" s="3"/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216</v>
      </c>
      <c r="J94">
        <v>442</v>
      </c>
      <c r="L94">
        <v>321</v>
      </c>
      <c r="M94">
        <v>0.57999999999999996</v>
      </c>
      <c r="N94">
        <v>0.65300000000000002</v>
      </c>
      <c r="O94">
        <v>7.2999999999999995E-2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45149</v>
      </c>
      <c r="Z94" s="6">
        <v>0.22157407407407406</v>
      </c>
      <c r="AB94">
        <v>1</v>
      </c>
      <c r="AD94" s="3">
        <f t="shared" si="8"/>
        <v>0.18721454215171709</v>
      </c>
      <c r="AE94" s="3">
        <f t="shared" si="9"/>
        <v>0.63668920487904301</v>
      </c>
      <c r="AF94" s="3">
        <f t="shared" si="10"/>
        <v>0.44947466272732595</v>
      </c>
      <c r="AG94" s="3">
        <f t="shared" si="11"/>
        <v>4.2022573040372907E-2</v>
      </c>
      <c r="AH94" s="3"/>
      <c r="AK94">
        <f>ABS(100*(AD94-AD95)/(AVERAGE(AD94:AD95)))</f>
        <v>25.885157232199425</v>
      </c>
      <c r="AQ94">
        <f>ABS(100*(AE94-AE95)/(AVERAGE(AE94:AE95)))</f>
        <v>0.30344930732555614</v>
      </c>
      <c r="AW94">
        <f>ABS(100*(AF94-AF95)/(AVERAGE(AF94:AF95)))</f>
        <v>9.5026076891922795</v>
      </c>
      <c r="BC94">
        <f>ABS(100*(AG94-AG95)/(AVERAGE(AG94:AG95)))</f>
        <v>14.500213908540966</v>
      </c>
      <c r="BG94" s="3">
        <f>AVERAGE(AD94:AD95)</f>
        <v>0.16576081797111553</v>
      </c>
      <c r="BH94" s="3">
        <f>AVERAGE(AE94:AE95)</f>
        <v>0.63765668727937519</v>
      </c>
      <c r="BI94" s="3">
        <f>AVERAGE(AF94:AF95)</f>
        <v>0.47189586930825966</v>
      </c>
      <c r="BJ94" s="3">
        <f>AVERAGE(AG94:AG95)</f>
        <v>4.5307408623807305E-2</v>
      </c>
    </row>
    <row r="95" spans="1:62" x14ac:dyDescent="0.35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171</v>
      </c>
      <c r="J95">
        <v>444</v>
      </c>
      <c r="L95">
        <v>396</v>
      </c>
      <c r="M95">
        <v>0.54600000000000004</v>
      </c>
      <c r="N95">
        <v>0.65500000000000003</v>
      </c>
      <c r="O95">
        <v>0.109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45149</v>
      </c>
      <c r="Z95" s="6">
        <v>0.22797453703703704</v>
      </c>
      <c r="AB95">
        <v>1</v>
      </c>
      <c r="AD95" s="3">
        <f t="shared" si="8"/>
        <v>0.14430709379051396</v>
      </c>
      <c r="AE95" s="3">
        <f t="shared" si="9"/>
        <v>0.63862416967970737</v>
      </c>
      <c r="AF95" s="3">
        <f t="shared" si="10"/>
        <v>0.49431707588919338</v>
      </c>
      <c r="AG95" s="3">
        <f t="shared" si="11"/>
        <v>4.8592244207241703E-2</v>
      </c>
      <c r="AH95" s="3"/>
      <c r="BG95" s="3"/>
      <c r="BH95" s="3"/>
      <c r="BI95" s="3"/>
      <c r="BJ95" s="3"/>
    </row>
    <row r="96" spans="1:62" x14ac:dyDescent="0.35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3397</v>
      </c>
      <c r="J96">
        <v>10915</v>
      </c>
      <c r="L96">
        <v>6272</v>
      </c>
      <c r="M96">
        <v>5.0350000000000001</v>
      </c>
      <c r="N96">
        <v>15.875999999999999</v>
      </c>
      <c r="O96">
        <v>10.842000000000001</v>
      </c>
      <c r="Q96">
        <v>0.9</v>
      </c>
      <c r="R96">
        <v>1</v>
      </c>
      <c r="S96">
        <v>0</v>
      </c>
      <c r="T96">
        <v>0</v>
      </c>
      <c r="V96">
        <v>0</v>
      </c>
      <c r="Y96" s="1">
        <v>45149</v>
      </c>
      <c r="Z96" s="6">
        <v>0.24077546296296296</v>
      </c>
      <c r="AB96">
        <v>1</v>
      </c>
      <c r="AD96" s="3">
        <f t="shared" si="8"/>
        <v>5.3671573197709037</v>
      </c>
      <c r="AE96" s="3">
        <f t="shared" si="9"/>
        <v>17.948553972595612</v>
      </c>
      <c r="AF96" s="3">
        <f t="shared" si="10"/>
        <v>12.581396652824708</v>
      </c>
      <c r="AG96" s="3">
        <f t="shared" si="11"/>
        <v>0.93884013537920352</v>
      </c>
      <c r="AH96" s="3"/>
    </row>
    <row r="97" spans="1:62" x14ac:dyDescent="0.35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4809</v>
      </c>
      <c r="J97">
        <v>11003</v>
      </c>
      <c r="L97">
        <v>6399</v>
      </c>
      <c r="M97">
        <v>6.84</v>
      </c>
      <c r="N97">
        <v>16.001000000000001</v>
      </c>
      <c r="O97">
        <v>9.16</v>
      </c>
      <c r="Q97">
        <v>0.92200000000000004</v>
      </c>
      <c r="R97">
        <v>1</v>
      </c>
      <c r="S97">
        <v>0</v>
      </c>
      <c r="T97">
        <v>0</v>
      </c>
      <c r="V97">
        <v>0</v>
      </c>
      <c r="Y97" s="1">
        <v>45149</v>
      </c>
      <c r="Z97" s="6">
        <v>0.24811342592592592</v>
      </c>
      <c r="AB97">
        <v>1</v>
      </c>
      <c r="AD97" s="3">
        <f t="shared" si="8"/>
        <v>7.6110579525864148</v>
      </c>
      <c r="AE97" s="3">
        <f t="shared" si="9"/>
        <v>18.090451391310992</v>
      </c>
      <c r="AF97" s="3">
        <f t="shared" si="10"/>
        <v>10.479393438724578</v>
      </c>
      <c r="AG97" s="3">
        <f t="shared" si="11"/>
        <v>0.95738120733903309</v>
      </c>
      <c r="AH97" s="3"/>
      <c r="AI97">
        <f>100*(AVERAGE(I97:I98))/(AVERAGE(I$51:I$52))</f>
        <v>91.352363125877403</v>
      </c>
      <c r="AK97">
        <f>ABS(100*(AD97-AD98)/(AVERAGE(AD97:AD98)))</f>
        <v>2.9418754529982585</v>
      </c>
      <c r="AO97">
        <f>100*(AVERAGE(J97:J98))/(AVERAGE(J$51:J$52))</f>
        <v>94.697845732151265</v>
      </c>
      <c r="AQ97">
        <f>ABS(100*(AE97-AE98)/(AVERAGE(AE97:AE98)))</f>
        <v>0.93154570385499313</v>
      </c>
      <c r="AU97">
        <f>100*(((AVERAGE(J97:J98))-(AVERAGE(I97:I98)))/((AVERAGE(J$51:J$52))-(AVERAGE($I$51:I52))))</f>
        <v>97.520530638029058</v>
      </c>
      <c r="AW97">
        <f>ABS(100*(AF97-AF98)/(AVERAGE(AF97:AF98)))</f>
        <v>0.55443823190772124</v>
      </c>
      <c r="BA97">
        <f>100*(AVERAGE(L97:L98))/(AVERAGE(L$51:L$52))</f>
        <v>94.476035743298127</v>
      </c>
      <c r="BC97">
        <f>ABS(100*(AG97-AG98)/(AVERAGE(AG97:AG98)))</f>
        <v>7.6274930712065134E-2</v>
      </c>
      <c r="BG97" s="3">
        <f>AVERAGE(AD97:AD98)</f>
        <v>7.7246832325058961</v>
      </c>
      <c r="BH97" s="3">
        <f>AVERAGE(AE97:AE98)</f>
        <v>18.175106101340052</v>
      </c>
      <c r="BI97" s="3">
        <f>AVERAGE(AF97:AF98)</f>
        <v>10.450422868834156</v>
      </c>
      <c r="BJ97" s="3">
        <f>AVERAGE(AG97:AG98)</f>
        <v>0.95701622560754041</v>
      </c>
    </row>
    <row r="98" spans="1:62" x14ac:dyDescent="0.35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4952</v>
      </c>
      <c r="J98">
        <v>11108</v>
      </c>
      <c r="L98">
        <v>6394</v>
      </c>
      <c r="M98">
        <v>7.0229999999999997</v>
      </c>
      <c r="N98">
        <v>16.149000000000001</v>
      </c>
      <c r="O98">
        <v>9.125</v>
      </c>
      <c r="Q98">
        <v>0.92100000000000004</v>
      </c>
      <c r="R98">
        <v>1</v>
      </c>
      <c r="S98">
        <v>0</v>
      </c>
      <c r="T98">
        <v>0</v>
      </c>
      <c r="V98">
        <v>0</v>
      </c>
      <c r="Y98" s="1">
        <v>45149</v>
      </c>
      <c r="Z98" s="6">
        <v>0.25590277777777776</v>
      </c>
      <c r="AB98">
        <v>1</v>
      </c>
      <c r="AD98" s="3">
        <f t="shared" si="8"/>
        <v>7.8383085124253782</v>
      </c>
      <c r="AE98" s="3">
        <f t="shared" si="9"/>
        <v>18.259760811369112</v>
      </c>
      <c r="AF98" s="3">
        <f t="shared" si="10"/>
        <v>10.421452298943734</v>
      </c>
      <c r="AG98" s="3">
        <f t="shared" si="11"/>
        <v>0.95665124387604772</v>
      </c>
      <c r="AH98" s="3"/>
    </row>
    <row r="99" spans="1:62" x14ac:dyDescent="0.35">
      <c r="A99">
        <v>75</v>
      </c>
      <c r="B99">
        <v>3</v>
      </c>
      <c r="D99" t="s">
        <v>85</v>
      </c>
      <c r="Y99" s="1">
        <v>45149</v>
      </c>
      <c r="Z99" s="6">
        <v>0.26018518518518519</v>
      </c>
      <c r="AB99">
        <v>1</v>
      </c>
      <c r="AD99" s="3"/>
      <c r="AE99" s="3"/>
      <c r="AF99" s="3"/>
      <c r="AG99" s="3"/>
      <c r="AH99" s="3"/>
    </row>
    <row r="100" spans="1:62" x14ac:dyDescent="0.35">
      <c r="A100">
        <v>76</v>
      </c>
      <c r="B100">
        <v>21</v>
      </c>
      <c r="C100" t="s">
        <v>228</v>
      </c>
      <c r="D100" t="s">
        <v>27</v>
      </c>
      <c r="G100">
        <v>0.5</v>
      </c>
      <c r="H100">
        <v>0.5</v>
      </c>
      <c r="I100">
        <v>2392</v>
      </c>
      <c r="J100">
        <v>6043</v>
      </c>
      <c r="L100">
        <v>2173</v>
      </c>
      <c r="M100">
        <v>2.25</v>
      </c>
      <c r="N100">
        <v>5.3979999999999997</v>
      </c>
      <c r="O100">
        <v>3.1480000000000001</v>
      </c>
      <c r="Q100">
        <v>0.111</v>
      </c>
      <c r="R100">
        <v>1</v>
      </c>
      <c r="S100">
        <v>0</v>
      </c>
      <c r="T100">
        <v>0</v>
      </c>
      <c r="V100">
        <v>0</v>
      </c>
      <c r="Y100" s="1">
        <v>45149</v>
      </c>
      <c r="Z100" s="6">
        <v>0.27609953703703705</v>
      </c>
      <c r="AB100">
        <v>1</v>
      </c>
      <c r="AD100" s="3">
        <f t="shared" si="8"/>
        <v>2.2620280451290053</v>
      </c>
      <c r="AE100" s="3">
        <f t="shared" si="9"/>
        <v>6.0555581291392642</v>
      </c>
      <c r="AF100" s="3">
        <f t="shared" si="10"/>
        <v>3.7935300840102588</v>
      </c>
      <c r="AG100" s="3">
        <f t="shared" si="11"/>
        <v>0.20424965305425297</v>
      </c>
      <c r="AH100" s="3"/>
    </row>
    <row r="101" spans="1:62" x14ac:dyDescent="0.35">
      <c r="A101">
        <v>77</v>
      </c>
      <c r="B101">
        <v>21</v>
      </c>
      <c r="C101" t="s">
        <v>228</v>
      </c>
      <c r="D101" t="s">
        <v>27</v>
      </c>
      <c r="G101">
        <v>0.5</v>
      </c>
      <c r="H101">
        <v>0.5</v>
      </c>
      <c r="I101">
        <v>2796</v>
      </c>
      <c r="J101">
        <v>5789</v>
      </c>
      <c r="L101">
        <v>2094</v>
      </c>
      <c r="M101">
        <v>2.56</v>
      </c>
      <c r="N101">
        <v>5.1829999999999998</v>
      </c>
      <c r="O101">
        <v>2.6230000000000002</v>
      </c>
      <c r="Q101">
        <v>0.10299999999999999</v>
      </c>
      <c r="R101">
        <v>1</v>
      </c>
      <c r="S101">
        <v>0</v>
      </c>
      <c r="T101">
        <v>0</v>
      </c>
      <c r="V101">
        <v>0</v>
      </c>
      <c r="Y101" s="1">
        <v>45149</v>
      </c>
      <c r="Z101" s="6">
        <v>0.28320601851851851</v>
      </c>
      <c r="AB101">
        <v>1</v>
      </c>
      <c r="AD101" s="3">
        <f t="shared" si="8"/>
        <v>2.647241581527362</v>
      </c>
      <c r="AE101" s="3">
        <f t="shared" si="9"/>
        <v>5.8098175994549051</v>
      </c>
      <c r="AF101" s="3">
        <f t="shared" si="10"/>
        <v>3.1625760179275431</v>
      </c>
      <c r="AG101" s="3">
        <f t="shared" si="11"/>
        <v>0.19732959942515116</v>
      </c>
      <c r="AH101" s="3"/>
      <c r="AK101">
        <f>ABS(100*(AD101-AD102)/(AVERAGE(AD101:AD102)))</f>
        <v>3.518616854274887</v>
      </c>
      <c r="AQ101">
        <f>ABS(100*(AE101-AE102)/(AVERAGE(AE101:AE102)))</f>
        <v>1.3398198990715096</v>
      </c>
      <c r="AW101">
        <f>ABS(100*(AF101-AF102)/(AVERAGE(AF101:AF102)))</f>
        <v>5.2317336933924299</v>
      </c>
      <c r="BC101">
        <f>ABS(100*(AG101-AG102)/(AVERAGE(AG101:AG102)))</f>
        <v>3.4464198966338371</v>
      </c>
      <c r="BG101" s="3">
        <f>AVERAGE(AD101:AD102)</f>
        <v>2.6014736366087456</v>
      </c>
      <c r="BH101" s="3">
        <f>AVERAGE(AE101:AE102)</f>
        <v>5.8490006366683556</v>
      </c>
      <c r="BI101" s="3">
        <f>AVERAGE(AF101:AF102)</f>
        <v>3.2475270000596108</v>
      </c>
      <c r="BJ101" s="3">
        <f>AVERAGE(AG101:AG102)</f>
        <v>0.20078962623970206</v>
      </c>
    </row>
    <row r="102" spans="1:62" x14ac:dyDescent="0.35">
      <c r="A102">
        <v>78</v>
      </c>
      <c r="B102">
        <v>21</v>
      </c>
      <c r="C102" t="s">
        <v>228</v>
      </c>
      <c r="D102" t="s">
        <v>27</v>
      </c>
      <c r="G102">
        <v>0.5</v>
      </c>
      <c r="H102">
        <v>0.5</v>
      </c>
      <c r="I102">
        <v>2700</v>
      </c>
      <c r="J102">
        <v>5870</v>
      </c>
      <c r="L102">
        <v>2173</v>
      </c>
      <c r="M102">
        <v>2.4860000000000002</v>
      </c>
      <c r="N102">
        <v>5.2519999999999998</v>
      </c>
      <c r="O102">
        <v>2.7650000000000001</v>
      </c>
      <c r="Q102">
        <v>0.111</v>
      </c>
      <c r="R102">
        <v>1</v>
      </c>
      <c r="S102">
        <v>0</v>
      </c>
      <c r="T102">
        <v>0</v>
      </c>
      <c r="V102">
        <v>0</v>
      </c>
      <c r="Y102" s="1">
        <v>45149</v>
      </c>
      <c r="Z102" s="6">
        <v>0.29062499999999997</v>
      </c>
      <c r="AB102">
        <v>1</v>
      </c>
      <c r="AD102" s="3">
        <f t="shared" si="8"/>
        <v>2.5557056916901288</v>
      </c>
      <c r="AE102" s="3">
        <f t="shared" si="9"/>
        <v>5.888183673881807</v>
      </c>
      <c r="AF102" s="3">
        <f t="shared" si="10"/>
        <v>3.3324779821916781</v>
      </c>
      <c r="AG102" s="3">
        <f t="shared" si="11"/>
        <v>0.20424965305425297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22</v>
      </c>
      <c r="C103" t="s">
        <v>229</v>
      </c>
      <c r="D103" t="s">
        <v>27</v>
      </c>
      <c r="G103">
        <v>0.5</v>
      </c>
      <c r="H103">
        <v>0.5</v>
      </c>
      <c r="I103">
        <v>3492</v>
      </c>
      <c r="J103">
        <v>6086</v>
      </c>
      <c r="L103">
        <v>1747</v>
      </c>
      <c r="M103">
        <v>3.0939999999999999</v>
      </c>
      <c r="N103">
        <v>5.4340000000000002</v>
      </c>
      <c r="O103">
        <v>2.34</v>
      </c>
      <c r="Q103">
        <v>6.7000000000000004E-2</v>
      </c>
      <c r="R103">
        <v>1</v>
      </c>
      <c r="S103">
        <v>0</v>
      </c>
      <c r="T103">
        <v>0</v>
      </c>
      <c r="V103">
        <v>0</v>
      </c>
      <c r="Y103" s="1">
        <v>45149</v>
      </c>
      <c r="Z103" s="6">
        <v>0.30346064814814816</v>
      </c>
      <c r="AB103">
        <v>1</v>
      </c>
      <c r="AD103" s="3">
        <f t="shared" si="8"/>
        <v>3.3108767828473038</v>
      </c>
      <c r="AE103" s="3">
        <f t="shared" si="9"/>
        <v>6.0971598723535454</v>
      </c>
      <c r="AF103" s="3">
        <f t="shared" si="10"/>
        <v>2.7862830895062416</v>
      </c>
      <c r="AG103" s="3">
        <f t="shared" si="11"/>
        <v>0.16693392082643821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22</v>
      </c>
      <c r="C104" t="s">
        <v>229</v>
      </c>
      <c r="D104" t="s">
        <v>27</v>
      </c>
      <c r="G104">
        <v>0.5</v>
      </c>
      <c r="H104">
        <v>0.5</v>
      </c>
      <c r="I104">
        <v>3745</v>
      </c>
      <c r="J104">
        <v>6107</v>
      </c>
      <c r="L104">
        <v>1776</v>
      </c>
      <c r="M104">
        <v>3.2879999999999998</v>
      </c>
      <c r="N104">
        <v>5.452</v>
      </c>
      <c r="O104">
        <v>2.1640000000000001</v>
      </c>
      <c r="Q104">
        <v>7.0000000000000007E-2</v>
      </c>
      <c r="R104">
        <v>1</v>
      </c>
      <c r="S104">
        <v>0</v>
      </c>
      <c r="T104">
        <v>0</v>
      </c>
      <c r="V104">
        <v>0</v>
      </c>
      <c r="Y104" s="1">
        <v>45149</v>
      </c>
      <c r="Z104" s="6">
        <v>0.31065972222222221</v>
      </c>
      <c r="AB104">
        <v>1</v>
      </c>
      <c r="AD104" s="3">
        <f t="shared" si="8"/>
        <v>3.5521119925225122</v>
      </c>
      <c r="AE104" s="3">
        <f t="shared" si="9"/>
        <v>6.1174770027605199</v>
      </c>
      <c r="AF104" s="3">
        <f t="shared" si="10"/>
        <v>2.5653650102380077</v>
      </c>
      <c r="AG104" s="3">
        <f t="shared" si="11"/>
        <v>0.16947419367762748</v>
      </c>
      <c r="AH104" s="3"/>
      <c r="AK104">
        <f>ABS(100*(AD104-AD105)/(AVERAGE(AD104:AD105)))</f>
        <v>2.1246394217396998</v>
      </c>
      <c r="AQ104">
        <f>ABS(100*(AE104-AE105)/(AVERAGE(AE104:AE105)))</f>
        <v>1.5813805299213994E-2</v>
      </c>
      <c r="AW104">
        <f>ABS(100*(AF104-AF105)/(AVERAGE(AF104:AF105)))</f>
        <v>2.9794739756666653</v>
      </c>
      <c r="BC104">
        <f>ABS(100*(AG104-AG105)/(AVERAGE(AG104:AG105)))</f>
        <v>4.7084123882051259</v>
      </c>
      <c r="BG104" s="3">
        <f>AVERAGE(AD104:AD105)</f>
        <v>3.5902519466213594</v>
      </c>
      <c r="BH104" s="3">
        <f>AVERAGE(AE104:AE105)</f>
        <v>6.117960743960686</v>
      </c>
      <c r="BI104" s="3">
        <f>AVERAGE(AF104:AF105)</f>
        <v>2.5277087973393266</v>
      </c>
      <c r="BJ104" s="3">
        <f>AVERAGE(AG104:AG105)</f>
        <v>0.16557618878528535</v>
      </c>
    </row>
    <row r="105" spans="1:62" x14ac:dyDescent="0.35">
      <c r="A105">
        <v>81</v>
      </c>
      <c r="B105">
        <v>22</v>
      </c>
      <c r="C105" t="s">
        <v>229</v>
      </c>
      <c r="D105" t="s">
        <v>27</v>
      </c>
      <c r="G105">
        <v>0.5</v>
      </c>
      <c r="H105">
        <v>0.5</v>
      </c>
      <c r="I105">
        <v>3825</v>
      </c>
      <c r="J105">
        <v>6108</v>
      </c>
      <c r="L105">
        <v>1687</v>
      </c>
      <c r="M105">
        <v>3.3490000000000002</v>
      </c>
      <c r="N105">
        <v>5.4530000000000003</v>
      </c>
      <c r="O105">
        <v>2.1040000000000001</v>
      </c>
      <c r="Q105">
        <v>0.06</v>
      </c>
      <c r="R105">
        <v>1</v>
      </c>
      <c r="S105">
        <v>0</v>
      </c>
      <c r="T105">
        <v>0</v>
      </c>
      <c r="V105">
        <v>0</v>
      </c>
      <c r="Y105" s="1">
        <v>45149</v>
      </c>
      <c r="Z105" s="6">
        <v>0.3182638888888889</v>
      </c>
      <c r="AB105">
        <v>1</v>
      </c>
      <c r="AD105" s="3">
        <f t="shared" si="8"/>
        <v>3.6283919007202066</v>
      </c>
      <c r="AE105" s="3">
        <f t="shared" si="9"/>
        <v>6.1184444851608522</v>
      </c>
      <c r="AF105" s="3">
        <f t="shared" si="10"/>
        <v>2.4900525844406456</v>
      </c>
      <c r="AG105" s="3">
        <f t="shared" si="11"/>
        <v>0.16167818389294319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23</v>
      </c>
      <c r="C106" t="s">
        <v>230</v>
      </c>
      <c r="D106" t="s">
        <v>27</v>
      </c>
      <c r="G106">
        <v>0.5</v>
      </c>
      <c r="H106">
        <v>0.5</v>
      </c>
      <c r="I106">
        <v>4060</v>
      </c>
      <c r="J106">
        <v>14574</v>
      </c>
      <c r="L106">
        <v>11027</v>
      </c>
      <c r="M106">
        <v>3.53</v>
      </c>
      <c r="N106">
        <v>12.625</v>
      </c>
      <c r="O106">
        <v>9.0950000000000006</v>
      </c>
      <c r="Q106">
        <v>1.0369999999999999</v>
      </c>
      <c r="R106">
        <v>1</v>
      </c>
      <c r="S106">
        <v>0</v>
      </c>
      <c r="T106">
        <v>0</v>
      </c>
      <c r="V106">
        <v>0</v>
      </c>
      <c r="Y106" s="1">
        <v>45149</v>
      </c>
      <c r="Z106" s="6">
        <v>0.33217592592592593</v>
      </c>
      <c r="AB106">
        <v>1</v>
      </c>
      <c r="AD106" s="3">
        <f t="shared" si="8"/>
        <v>3.8524641310509344</v>
      </c>
      <c r="AE106" s="3">
        <f t="shared" si="9"/>
        <v>14.309150486372607</v>
      </c>
      <c r="AF106" s="3">
        <f t="shared" si="10"/>
        <v>10.456686355321672</v>
      </c>
      <c r="AG106" s="3">
        <f t="shared" si="11"/>
        <v>0.97982123320700343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23</v>
      </c>
      <c r="C107" t="s">
        <v>230</v>
      </c>
      <c r="D107" t="s">
        <v>27</v>
      </c>
      <c r="G107">
        <v>0.5</v>
      </c>
      <c r="H107">
        <v>0.5</v>
      </c>
      <c r="I107">
        <v>4214</v>
      </c>
      <c r="J107">
        <v>14654</v>
      </c>
      <c r="L107">
        <v>11523</v>
      </c>
      <c r="M107">
        <v>3.6469999999999998</v>
      </c>
      <c r="N107">
        <v>12.693</v>
      </c>
      <c r="O107">
        <v>9.0459999999999994</v>
      </c>
      <c r="Q107">
        <v>1.089</v>
      </c>
      <c r="R107">
        <v>1</v>
      </c>
      <c r="S107">
        <v>0</v>
      </c>
      <c r="T107">
        <v>0</v>
      </c>
      <c r="V107">
        <v>0</v>
      </c>
      <c r="Y107" s="1">
        <v>45149</v>
      </c>
      <c r="Z107" s="6">
        <v>0.33966435185185184</v>
      </c>
      <c r="AB107">
        <v>1</v>
      </c>
      <c r="AD107" s="3">
        <f t="shared" si="8"/>
        <v>3.9993029543314962</v>
      </c>
      <c r="AE107" s="3">
        <f t="shared" si="9"/>
        <v>14.386549078399176</v>
      </c>
      <c r="AF107" s="3">
        <f t="shared" si="10"/>
        <v>10.38724612406768</v>
      </c>
      <c r="AG107" s="3">
        <f t="shared" si="11"/>
        <v>1.0232686585238957</v>
      </c>
      <c r="AH107" s="3"/>
      <c r="AK107">
        <f>ABS(100*(AD107-AD108)/(AVERAGE(AD107:AD108)))</f>
        <v>2.6582951224546085</v>
      </c>
      <c r="AQ107">
        <f>ABS(100*(AE107-AE108)/(AVERAGE(AE107:AE108)))</f>
        <v>0.60341578919697725</v>
      </c>
      <c r="AW107">
        <f>ABS(100*(AF107-AF108)/(AVERAGE(AF107:AF108)))</f>
        <v>0.19921107542298816</v>
      </c>
      <c r="BC107">
        <f>ABS(100*(AG107-AG108)/(AVERAGE(AG107:AG108)))</f>
        <v>1.1537070319197347</v>
      </c>
      <c r="BG107" s="3">
        <f>AVERAGE(AD107:AD108)</f>
        <v>4.0531756394961178</v>
      </c>
      <c r="BH107" s="3">
        <f>AVERAGE(AE107:AE108)</f>
        <v>14.430085786414121</v>
      </c>
      <c r="BI107" s="3">
        <f>AVERAGE(AF107:AF108)</f>
        <v>10.376910146918004</v>
      </c>
      <c r="BJ107" s="3">
        <f>AVERAGE(AG107:AG108)</f>
        <v>1.0173997522814928</v>
      </c>
    </row>
    <row r="108" spans="1:62" x14ac:dyDescent="0.35">
      <c r="A108">
        <v>84</v>
      </c>
      <c r="B108">
        <v>23</v>
      </c>
      <c r="C108" t="s">
        <v>230</v>
      </c>
      <c r="D108" t="s">
        <v>27</v>
      </c>
      <c r="G108">
        <v>0.5</v>
      </c>
      <c r="H108">
        <v>0.5</v>
      </c>
      <c r="I108">
        <v>4327</v>
      </c>
      <c r="J108">
        <v>14744</v>
      </c>
      <c r="L108">
        <v>11389</v>
      </c>
      <c r="M108">
        <v>3.734</v>
      </c>
      <c r="N108">
        <v>12.769</v>
      </c>
      <c r="O108">
        <v>9.0350000000000001</v>
      </c>
      <c r="Q108">
        <v>1.075</v>
      </c>
      <c r="R108">
        <v>1</v>
      </c>
      <c r="S108">
        <v>0</v>
      </c>
      <c r="T108">
        <v>0</v>
      </c>
      <c r="V108">
        <v>0</v>
      </c>
      <c r="Y108" s="1">
        <v>45149</v>
      </c>
      <c r="Z108" s="6">
        <v>0.3477662037037037</v>
      </c>
      <c r="AB108">
        <v>1</v>
      </c>
      <c r="AD108" s="3">
        <f t="shared" si="8"/>
        <v>4.1070483246607399</v>
      </c>
      <c r="AE108" s="3">
        <f t="shared" si="9"/>
        <v>14.473622494429067</v>
      </c>
      <c r="AF108" s="3">
        <f t="shared" si="10"/>
        <v>10.366574169768327</v>
      </c>
      <c r="AG108" s="3">
        <f t="shared" si="11"/>
        <v>1.0115308460390902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24</v>
      </c>
      <c r="C109" t="s">
        <v>231</v>
      </c>
      <c r="D109" t="s">
        <v>27</v>
      </c>
      <c r="G109">
        <v>0.5</v>
      </c>
      <c r="H109">
        <v>0.5</v>
      </c>
      <c r="I109">
        <v>4300</v>
      </c>
      <c r="J109">
        <v>10622</v>
      </c>
      <c r="L109">
        <v>13864</v>
      </c>
      <c r="M109">
        <v>3.714</v>
      </c>
      <c r="N109">
        <v>9.2780000000000005</v>
      </c>
      <c r="O109">
        <v>5.5640000000000001</v>
      </c>
      <c r="Q109">
        <v>1.3340000000000001</v>
      </c>
      <c r="R109">
        <v>1</v>
      </c>
      <c r="S109">
        <v>0</v>
      </c>
      <c r="T109">
        <v>0</v>
      </c>
      <c r="V109">
        <v>0</v>
      </c>
      <c r="X109" t="s">
        <v>100</v>
      </c>
      <c r="Y109" s="1">
        <v>45149</v>
      </c>
      <c r="Z109" s="6">
        <v>0.36428240740740742</v>
      </c>
      <c r="AB109">
        <v>1</v>
      </c>
      <c r="AD109" s="3">
        <f t="shared" si="8"/>
        <v>4.0813038556440171</v>
      </c>
      <c r="AE109" s="3">
        <f t="shared" si="9"/>
        <v>10.485660040260056</v>
      </c>
      <c r="AF109" s="3">
        <f t="shared" si="10"/>
        <v>6.4043561846160388</v>
      </c>
      <c r="AG109" s="3">
        <f t="shared" si="11"/>
        <v>1.2283299945457604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24</v>
      </c>
      <c r="C110" t="s">
        <v>231</v>
      </c>
      <c r="D110" t="s">
        <v>27</v>
      </c>
      <c r="G110">
        <v>0.5</v>
      </c>
      <c r="H110">
        <v>0.5</v>
      </c>
      <c r="I110">
        <v>5084</v>
      </c>
      <c r="J110">
        <v>8241</v>
      </c>
      <c r="L110">
        <v>13078</v>
      </c>
      <c r="M110">
        <v>4.3150000000000004</v>
      </c>
      <c r="N110">
        <v>7.26</v>
      </c>
      <c r="O110">
        <v>2.9449999999999998</v>
      </c>
      <c r="Q110">
        <v>1.252</v>
      </c>
      <c r="R110">
        <v>1</v>
      </c>
      <c r="S110">
        <v>0</v>
      </c>
      <c r="T110">
        <v>0</v>
      </c>
      <c r="V110">
        <v>0</v>
      </c>
      <c r="Y110" s="1">
        <v>45149</v>
      </c>
      <c r="Z110" s="6">
        <v>0.37177083333333333</v>
      </c>
      <c r="AB110">
        <v>1</v>
      </c>
      <c r="AD110" s="3">
        <f t="shared" si="8"/>
        <v>4.8288469559814224</v>
      </c>
      <c r="AE110" s="3">
        <f t="shared" si="9"/>
        <v>8.18208444506927</v>
      </c>
      <c r="AF110" s="3">
        <f t="shared" si="10"/>
        <v>3.3532374890878476</v>
      </c>
      <c r="AG110" s="3">
        <f t="shared" si="11"/>
        <v>1.1594798407169753</v>
      </c>
      <c r="AH110" s="3"/>
      <c r="AK110">
        <f>ABS(100*(AD110-AD111)/(AVERAGE(AD110:AD111)))</f>
        <v>2.7075224397350972</v>
      </c>
      <c r="AQ110">
        <f>ABS(100*(AE110-AE111)/(AVERAGE(AE110:AE111)))</f>
        <v>1.0585634131380246</v>
      </c>
      <c r="AW110">
        <f>ABS(100*(AF110-AF111)/(AVERAGE(AF110:AF111)))</f>
        <v>1.3650455545495446</v>
      </c>
      <c r="BC110">
        <f>ABS(100*(AG110-AG111)/(AVERAGE(AG110:AG111)))</f>
        <v>3.5981273790062658</v>
      </c>
      <c r="BG110" s="3">
        <f>AVERAGE(AD110:AD111)</f>
        <v>4.8951151262281698</v>
      </c>
      <c r="BH110" s="3">
        <f>AVERAGE(AE110:AE111)</f>
        <v>8.2256211530842158</v>
      </c>
      <c r="BI110" s="3">
        <f>AVERAGE(AF110:AF111)</f>
        <v>3.330506026856046</v>
      </c>
      <c r="BJ110" s="3">
        <f>AVERAGE(AG110:AG111)</f>
        <v>1.1807217774898513</v>
      </c>
    </row>
    <row r="111" spans="1:62" x14ac:dyDescent="0.35">
      <c r="A111">
        <v>87</v>
      </c>
      <c r="B111">
        <v>24</v>
      </c>
      <c r="C111" t="s">
        <v>231</v>
      </c>
      <c r="D111" t="s">
        <v>27</v>
      </c>
      <c r="G111">
        <v>0.5</v>
      </c>
      <c r="H111">
        <v>0.5</v>
      </c>
      <c r="I111">
        <v>5223</v>
      </c>
      <c r="J111">
        <v>8331</v>
      </c>
      <c r="L111">
        <v>13563</v>
      </c>
      <c r="M111">
        <v>4.4219999999999997</v>
      </c>
      <c r="N111">
        <v>7.3360000000000003</v>
      </c>
      <c r="O111">
        <v>2.9140000000000001</v>
      </c>
      <c r="Q111">
        <v>1.3029999999999999</v>
      </c>
      <c r="R111">
        <v>1</v>
      </c>
      <c r="S111">
        <v>0</v>
      </c>
      <c r="T111">
        <v>0</v>
      </c>
      <c r="V111">
        <v>0</v>
      </c>
      <c r="Y111" s="1">
        <v>45149</v>
      </c>
      <c r="Z111" s="6">
        <v>0.37966435185185188</v>
      </c>
      <c r="AB111">
        <v>1</v>
      </c>
      <c r="AD111" s="3">
        <f t="shared" si="8"/>
        <v>4.9613832964749172</v>
      </c>
      <c r="AE111" s="3">
        <f t="shared" si="9"/>
        <v>8.2691578610991616</v>
      </c>
      <c r="AF111" s="3">
        <f t="shared" si="10"/>
        <v>3.3077745646242445</v>
      </c>
      <c r="AG111" s="3">
        <f t="shared" si="11"/>
        <v>1.2019637142627271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25</v>
      </c>
      <c r="C112" t="s">
        <v>232</v>
      </c>
      <c r="D112" t="s">
        <v>27</v>
      </c>
      <c r="G112">
        <v>0.5</v>
      </c>
      <c r="H112">
        <v>0.5</v>
      </c>
      <c r="I112">
        <v>4222</v>
      </c>
      <c r="J112">
        <v>7734</v>
      </c>
      <c r="L112">
        <v>3627</v>
      </c>
      <c r="M112">
        <v>3.6539999999999999</v>
      </c>
      <c r="N112">
        <v>6.8310000000000004</v>
      </c>
      <c r="O112">
        <v>3.177</v>
      </c>
      <c r="Q112">
        <v>0.26300000000000001</v>
      </c>
      <c r="R112">
        <v>1</v>
      </c>
      <c r="S112">
        <v>0</v>
      </c>
      <c r="T112">
        <v>0</v>
      </c>
      <c r="V112">
        <v>0</v>
      </c>
      <c r="Y112" s="1">
        <v>45149</v>
      </c>
      <c r="Z112" s="6">
        <v>0.39297453703703705</v>
      </c>
      <c r="AB112">
        <v>1</v>
      </c>
      <c r="AD112" s="3">
        <f t="shared" si="8"/>
        <v>4.0069309451512654</v>
      </c>
      <c r="AE112" s="3">
        <f t="shared" si="9"/>
        <v>7.691570868100885</v>
      </c>
      <c r="AF112" s="3">
        <f t="shared" si="10"/>
        <v>3.6846399229496196</v>
      </c>
      <c r="AG112" s="3">
        <f t="shared" si="11"/>
        <v>0.33161367807594933</v>
      </c>
    </row>
    <row r="113" spans="1:62" x14ac:dyDescent="0.35">
      <c r="A113">
        <v>89</v>
      </c>
      <c r="B113">
        <v>25</v>
      </c>
      <c r="C113" t="s">
        <v>232</v>
      </c>
      <c r="D113" t="s">
        <v>27</v>
      </c>
      <c r="G113">
        <v>0.5</v>
      </c>
      <c r="H113">
        <v>0.5</v>
      </c>
      <c r="I113">
        <v>3998</v>
      </c>
      <c r="J113">
        <v>7782</v>
      </c>
      <c r="L113">
        <v>3618</v>
      </c>
      <c r="M113">
        <v>3.4820000000000002</v>
      </c>
      <c r="N113">
        <v>6.8710000000000004</v>
      </c>
      <c r="O113">
        <v>3.3889999999999998</v>
      </c>
      <c r="Q113">
        <v>0.26200000000000001</v>
      </c>
      <c r="R113">
        <v>1</v>
      </c>
      <c r="S113">
        <v>0</v>
      </c>
      <c r="T113">
        <v>0</v>
      </c>
      <c r="V113">
        <v>0</v>
      </c>
      <c r="Y113" s="1">
        <v>45149</v>
      </c>
      <c r="Z113" s="6">
        <v>0.40025462962962965</v>
      </c>
      <c r="AB113">
        <v>1</v>
      </c>
      <c r="AD113" s="3">
        <f t="shared" si="8"/>
        <v>3.793347202197721</v>
      </c>
      <c r="AE113" s="3">
        <f t="shared" si="9"/>
        <v>7.7380100233168259</v>
      </c>
      <c r="AF113" s="3">
        <f t="shared" si="10"/>
        <v>3.9446628211191048</v>
      </c>
      <c r="AG113" s="3">
        <f t="shared" si="11"/>
        <v>0.33082531753592503</v>
      </c>
      <c r="AH113" s="3"/>
      <c r="AK113">
        <f>ABS(100*(AD113-AD114)/(AVERAGE(AD113:AD114)))</f>
        <v>3.1662176419702139</v>
      </c>
      <c r="AQ113">
        <f>ABS(100*(AE113-AE114)/(AVERAGE(AE113:AE114)))</f>
        <v>0.31208692686356793</v>
      </c>
      <c r="AW113">
        <f>ABS(100*(AF113-AF114)/(AVERAGE(AF113:AF114)))</f>
        <v>3.5464494964234645</v>
      </c>
      <c r="BC113">
        <f>ABS(100*(AG113-AG114)/(AVERAGE(AG113:AG114)))</f>
        <v>1.7844332477791578</v>
      </c>
      <c r="BG113" s="3">
        <f>AVERAGE(AD113:AD114)</f>
        <v>3.7342302733445081</v>
      </c>
      <c r="BH113" s="3">
        <f>AVERAGE(AE113:AE114)</f>
        <v>7.7501035533209777</v>
      </c>
      <c r="BI113" s="3">
        <f>AVERAGE(AF113:AF114)</f>
        <v>4.0158732799764696</v>
      </c>
      <c r="BJ113" s="3">
        <f>AVERAGE(AG113:AG114)</f>
        <v>0.33380356846490555</v>
      </c>
    </row>
    <row r="114" spans="1:62" x14ac:dyDescent="0.35">
      <c r="A114">
        <v>90</v>
      </c>
      <c r="B114">
        <v>25</v>
      </c>
      <c r="C114" t="s">
        <v>232</v>
      </c>
      <c r="D114" t="s">
        <v>27</v>
      </c>
      <c r="G114">
        <v>0.5</v>
      </c>
      <c r="H114">
        <v>0.5</v>
      </c>
      <c r="I114">
        <v>3874</v>
      </c>
      <c r="J114">
        <v>7807</v>
      </c>
      <c r="L114">
        <v>3686</v>
      </c>
      <c r="M114">
        <v>3.387</v>
      </c>
      <c r="N114">
        <v>6.8920000000000003</v>
      </c>
      <c r="O114">
        <v>3.5049999999999999</v>
      </c>
      <c r="Q114">
        <v>0.26900000000000002</v>
      </c>
      <c r="R114">
        <v>1</v>
      </c>
      <c r="S114">
        <v>0</v>
      </c>
      <c r="T114">
        <v>0</v>
      </c>
      <c r="V114">
        <v>0</v>
      </c>
      <c r="Y114" s="1">
        <v>45149</v>
      </c>
      <c r="Z114" s="6">
        <v>0.40788194444444442</v>
      </c>
      <c r="AB114">
        <v>1</v>
      </c>
      <c r="AD114" s="3">
        <f t="shared" si="8"/>
        <v>3.6751133444912947</v>
      </c>
      <c r="AE114" s="3">
        <f t="shared" si="9"/>
        <v>7.7621970833251295</v>
      </c>
      <c r="AF114" s="3">
        <f t="shared" si="10"/>
        <v>4.0870837388338348</v>
      </c>
      <c r="AG114" s="3">
        <f t="shared" si="11"/>
        <v>0.33678181939388607</v>
      </c>
    </row>
    <row r="115" spans="1:62" x14ac:dyDescent="0.35">
      <c r="A115">
        <v>91</v>
      </c>
      <c r="B115">
        <v>26</v>
      </c>
      <c r="C115" t="s">
        <v>233</v>
      </c>
      <c r="D115" t="s">
        <v>27</v>
      </c>
      <c r="G115">
        <v>0.5</v>
      </c>
      <c r="H115">
        <v>0.5</v>
      </c>
      <c r="I115">
        <v>3751</v>
      </c>
      <c r="J115">
        <v>10629</v>
      </c>
      <c r="L115">
        <v>7332</v>
      </c>
      <c r="M115">
        <v>3.2930000000000001</v>
      </c>
      <c r="N115">
        <v>9.2829999999999995</v>
      </c>
      <c r="O115">
        <v>5.9909999999999997</v>
      </c>
      <c r="Q115">
        <v>0.65100000000000002</v>
      </c>
      <c r="R115">
        <v>1</v>
      </c>
      <c r="S115">
        <v>0</v>
      </c>
      <c r="T115">
        <v>0</v>
      </c>
      <c r="V115">
        <v>0</v>
      </c>
      <c r="Y115" s="1">
        <v>45149</v>
      </c>
      <c r="Z115" s="6">
        <v>0.42124999999999996</v>
      </c>
      <c r="AB115">
        <v>1</v>
      </c>
      <c r="AD115" s="3">
        <f t="shared" si="8"/>
        <v>3.5578329856373396</v>
      </c>
      <c r="AE115" s="3">
        <f t="shared" si="9"/>
        <v>10.49243241706238</v>
      </c>
      <c r="AF115" s="3">
        <f t="shared" si="10"/>
        <v>6.9345994314250401</v>
      </c>
      <c r="AG115" s="3">
        <f t="shared" si="11"/>
        <v>0.65615543371926754</v>
      </c>
    </row>
    <row r="116" spans="1:62" x14ac:dyDescent="0.35">
      <c r="A116">
        <v>92</v>
      </c>
      <c r="B116">
        <v>26</v>
      </c>
      <c r="C116" t="s">
        <v>233</v>
      </c>
      <c r="D116" t="s">
        <v>27</v>
      </c>
      <c r="G116">
        <v>0.5</v>
      </c>
      <c r="H116">
        <v>0.5</v>
      </c>
      <c r="I116">
        <v>4862</v>
      </c>
      <c r="J116">
        <v>10636</v>
      </c>
      <c r="L116">
        <v>7435</v>
      </c>
      <c r="M116">
        <v>4.1449999999999996</v>
      </c>
      <c r="N116">
        <v>9.2889999999999997</v>
      </c>
      <c r="O116">
        <v>5.1440000000000001</v>
      </c>
      <c r="Q116">
        <v>0.66200000000000003</v>
      </c>
      <c r="R116">
        <v>1</v>
      </c>
      <c r="S116">
        <v>0</v>
      </c>
      <c r="T116">
        <v>0</v>
      </c>
      <c r="V116">
        <v>0</v>
      </c>
      <c r="Y116" s="1">
        <v>45149</v>
      </c>
      <c r="Z116" s="6">
        <v>0.43091435185185184</v>
      </c>
      <c r="AB116">
        <v>1</v>
      </c>
      <c r="AD116" s="3">
        <f t="shared" si="8"/>
        <v>4.6171702107328212</v>
      </c>
      <c r="AE116" s="3">
        <f t="shared" si="9"/>
        <v>10.499204793864704</v>
      </c>
      <c r="AF116" s="3">
        <f t="shared" si="10"/>
        <v>5.8820345831318832</v>
      </c>
      <c r="AG116" s="3">
        <f t="shared" si="11"/>
        <v>0.66517778212176748</v>
      </c>
      <c r="AH116" s="3"/>
      <c r="AK116">
        <f>ABS(100*(AD116-AD117)/(AVERAGE(AD116:AD117)))</f>
        <v>25.233468887633677</v>
      </c>
      <c r="AQ116">
        <f>ABS(100*(AE116-AE117)/(AVERAGE(AE116:AE117)))</f>
        <v>0.23929855330835864</v>
      </c>
      <c r="AW116">
        <f>ABS(100*(AF116-AF117)/(AVERAGE(AF116:AF117)))</f>
        <v>16.527133601858207</v>
      </c>
      <c r="BC116">
        <f>ABS(100*(AG116-AG117)/(AVERAGE(AG116:AG117)))</f>
        <v>0.22411965883620397</v>
      </c>
      <c r="BG116" s="3">
        <f>AVERAGE(AD116:AD117)</f>
        <v>4.0998970832672059</v>
      </c>
      <c r="BH116" s="3">
        <f>AVERAGE(AE116:AE117)</f>
        <v>10.511782065069024</v>
      </c>
      <c r="BI116" s="3">
        <f>AVERAGE(AF116:AF117)</f>
        <v>6.4118849818018173</v>
      </c>
      <c r="BJ116" s="3">
        <f>AVERAGE(AG116:AG117)</f>
        <v>0.66443321938952238</v>
      </c>
    </row>
    <row r="117" spans="1:62" x14ac:dyDescent="0.35">
      <c r="A117">
        <v>93</v>
      </c>
      <c r="B117">
        <v>26</v>
      </c>
      <c r="C117" t="s">
        <v>233</v>
      </c>
      <c r="D117" t="s">
        <v>27</v>
      </c>
      <c r="G117">
        <v>0.5</v>
      </c>
      <c r="H117">
        <v>0.5</v>
      </c>
      <c r="I117">
        <v>3777</v>
      </c>
      <c r="J117">
        <v>10662</v>
      </c>
      <c r="L117">
        <v>7418</v>
      </c>
      <c r="M117">
        <v>3.3130000000000002</v>
      </c>
      <c r="N117">
        <v>9.3109999999999999</v>
      </c>
      <c r="O117">
        <v>5.9989999999999997</v>
      </c>
      <c r="Q117">
        <v>0.66</v>
      </c>
      <c r="R117">
        <v>1</v>
      </c>
      <c r="S117">
        <v>0</v>
      </c>
      <c r="T117">
        <v>0</v>
      </c>
      <c r="V117">
        <v>0</v>
      </c>
      <c r="Y117" s="1">
        <v>45149</v>
      </c>
      <c r="Z117" s="6">
        <v>0.43874999999999997</v>
      </c>
      <c r="AB117">
        <v>1</v>
      </c>
      <c r="AD117" s="3">
        <f t="shared" si="8"/>
        <v>3.5826239558015902</v>
      </c>
      <c r="AE117" s="3">
        <f t="shared" si="9"/>
        <v>10.524359336273342</v>
      </c>
      <c r="AF117" s="3">
        <f t="shared" si="10"/>
        <v>6.9417353804717514</v>
      </c>
      <c r="AG117" s="3">
        <f t="shared" si="11"/>
        <v>0.66368865665727728</v>
      </c>
    </row>
    <row r="118" spans="1:62" x14ac:dyDescent="0.35">
      <c r="A118">
        <v>94</v>
      </c>
      <c r="B118">
        <v>27</v>
      </c>
      <c r="C118" t="s">
        <v>234</v>
      </c>
      <c r="D118" t="s">
        <v>27</v>
      </c>
      <c r="G118">
        <v>0.5</v>
      </c>
      <c r="H118">
        <v>0.5</v>
      </c>
      <c r="I118">
        <v>2981</v>
      </c>
      <c r="J118">
        <v>5740</v>
      </c>
      <c r="L118">
        <v>4623</v>
      </c>
      <c r="M118">
        <v>2.702</v>
      </c>
      <c r="N118">
        <v>5.141</v>
      </c>
      <c r="O118">
        <v>2.4390000000000001</v>
      </c>
      <c r="Q118">
        <v>0.36699999999999999</v>
      </c>
      <c r="R118">
        <v>1</v>
      </c>
      <c r="S118">
        <v>0</v>
      </c>
      <c r="T118">
        <v>0</v>
      </c>
      <c r="V118">
        <v>0</v>
      </c>
      <c r="Y118" s="1">
        <v>45149</v>
      </c>
      <c r="Z118" s="6">
        <v>0.45159722222222221</v>
      </c>
      <c r="AB118">
        <v>1</v>
      </c>
      <c r="AD118" s="3">
        <f t="shared" si="8"/>
        <v>2.8236388692345304</v>
      </c>
      <c r="AE118" s="3">
        <f t="shared" si="9"/>
        <v>5.762410961838631</v>
      </c>
      <c r="AF118" s="3">
        <f t="shared" si="10"/>
        <v>2.9387720926041005</v>
      </c>
      <c r="AG118" s="3">
        <f t="shared" si="11"/>
        <v>0.41885891117196683</v>
      </c>
    </row>
    <row r="119" spans="1:62" x14ac:dyDescent="0.35">
      <c r="A119">
        <v>95</v>
      </c>
      <c r="B119">
        <v>27</v>
      </c>
      <c r="C119" t="s">
        <v>234</v>
      </c>
      <c r="D119" t="s">
        <v>27</v>
      </c>
      <c r="G119">
        <v>0.5</v>
      </c>
      <c r="H119">
        <v>0.5</v>
      </c>
      <c r="I119">
        <v>2872</v>
      </c>
      <c r="J119">
        <v>5679</v>
      </c>
      <c r="L119">
        <v>4674</v>
      </c>
      <c r="M119">
        <v>2.6179999999999999</v>
      </c>
      <c r="N119">
        <v>5.09</v>
      </c>
      <c r="O119">
        <v>2.472</v>
      </c>
      <c r="Q119">
        <v>0.373</v>
      </c>
      <c r="R119">
        <v>1</v>
      </c>
      <c r="S119">
        <v>0</v>
      </c>
      <c r="T119">
        <v>0</v>
      </c>
      <c r="V119">
        <v>0</v>
      </c>
      <c r="Y119" s="1">
        <v>45149</v>
      </c>
      <c r="Z119" s="6">
        <v>0.45854166666666668</v>
      </c>
      <c r="AB119">
        <v>1</v>
      </c>
      <c r="AD119" s="3">
        <f t="shared" si="8"/>
        <v>2.719707494315172</v>
      </c>
      <c r="AE119" s="3">
        <f t="shared" si="9"/>
        <v>5.7033945354183713</v>
      </c>
      <c r="AF119" s="3">
        <f t="shared" si="10"/>
        <v>2.9836870411031993</v>
      </c>
      <c r="AG119" s="3">
        <f t="shared" si="11"/>
        <v>0.42332628756543761</v>
      </c>
      <c r="AH119" s="3"/>
      <c r="AK119">
        <f>ABS(100*(AD119-AD120)/(AVERAGE(AD119:AD120)))</f>
        <v>0.69872784002616484</v>
      </c>
      <c r="AQ119">
        <f>ABS(100*(AE119-AE120)/(AVERAGE(AE119:AE120)))</f>
        <v>1.2139423977808532</v>
      </c>
      <c r="AW119">
        <f>ABS(100*(AF119-AF120)/(AVERAGE(AF119:AF120)))</f>
        <v>1.6812584968192579</v>
      </c>
      <c r="BC119">
        <f>ABS(100*(AG119-AG120)/(AVERAGE(AG119:AG120)))</f>
        <v>0.41470255339090389</v>
      </c>
      <c r="BG119" s="3">
        <f>AVERAGE(AD119:AD120)</f>
        <v>2.7292424828398838</v>
      </c>
      <c r="BH119" s="3">
        <f>AVERAGE(AE119:AE120)</f>
        <v>5.7382239018303274</v>
      </c>
      <c r="BI119" s="3">
        <f>AVERAGE(AF119:AF120)</f>
        <v>3.008981418990444</v>
      </c>
      <c r="BJ119" s="3">
        <f>AVERAGE(AG119:AG120)</f>
        <v>0.42245033140985511</v>
      </c>
    </row>
    <row r="120" spans="1:62" x14ac:dyDescent="0.35">
      <c r="A120">
        <v>96</v>
      </c>
      <c r="B120">
        <v>27</v>
      </c>
      <c r="C120" t="s">
        <v>234</v>
      </c>
      <c r="D120" t="s">
        <v>27</v>
      </c>
      <c r="G120">
        <v>0.5</v>
      </c>
      <c r="H120">
        <v>0.5</v>
      </c>
      <c r="I120">
        <v>2892</v>
      </c>
      <c r="J120">
        <v>5751</v>
      </c>
      <c r="L120">
        <v>4654</v>
      </c>
      <c r="M120">
        <v>2.6339999999999999</v>
      </c>
      <c r="N120">
        <v>5.1509999999999998</v>
      </c>
      <c r="O120">
        <v>2.5169999999999999</v>
      </c>
      <c r="Q120">
        <v>0.371</v>
      </c>
      <c r="R120">
        <v>1</v>
      </c>
      <c r="S120">
        <v>0</v>
      </c>
      <c r="T120">
        <v>0</v>
      </c>
      <c r="V120">
        <v>0</v>
      </c>
      <c r="Y120" s="1">
        <v>45149</v>
      </c>
      <c r="Z120" s="6">
        <v>0.46609953703703705</v>
      </c>
      <c r="AB120">
        <v>1</v>
      </c>
      <c r="AD120" s="3">
        <f t="shared" si="8"/>
        <v>2.7387774713645956</v>
      </c>
      <c r="AE120" s="3">
        <f t="shared" si="9"/>
        <v>5.7730532682422844</v>
      </c>
      <c r="AF120" s="3">
        <f t="shared" si="10"/>
        <v>3.0342757968776888</v>
      </c>
      <c r="AG120" s="3">
        <f t="shared" si="11"/>
        <v>0.4215743752542726</v>
      </c>
    </row>
    <row r="121" spans="1:62" x14ac:dyDescent="0.35">
      <c r="A121">
        <v>97</v>
      </c>
      <c r="B121">
        <v>28</v>
      </c>
      <c r="C121" t="s">
        <v>235</v>
      </c>
      <c r="D121" t="s">
        <v>27</v>
      </c>
      <c r="G121">
        <v>0.5</v>
      </c>
      <c r="H121">
        <v>0.5</v>
      </c>
      <c r="I121">
        <v>3325</v>
      </c>
      <c r="J121">
        <v>6354</v>
      </c>
      <c r="L121">
        <v>2557</v>
      </c>
      <c r="M121">
        <v>2.9649999999999999</v>
      </c>
      <c r="N121">
        <v>5.6619999999999999</v>
      </c>
      <c r="O121">
        <v>2.6960000000000002</v>
      </c>
      <c r="Q121">
        <v>0.151</v>
      </c>
      <c r="R121">
        <v>1</v>
      </c>
      <c r="S121">
        <v>0</v>
      </c>
      <c r="T121">
        <v>0</v>
      </c>
      <c r="V121">
        <v>0</v>
      </c>
      <c r="Y121" s="1">
        <v>45149</v>
      </c>
      <c r="Z121" s="6">
        <v>0.47887731481481483</v>
      </c>
      <c r="AB121">
        <v>1</v>
      </c>
      <c r="AD121" s="3">
        <f t="shared" si="8"/>
        <v>3.1516424744846168</v>
      </c>
      <c r="AE121" s="3">
        <f t="shared" si="9"/>
        <v>6.3564451556425547</v>
      </c>
      <c r="AF121" s="3">
        <f t="shared" si="10"/>
        <v>3.204802681157938</v>
      </c>
      <c r="AG121" s="3">
        <f t="shared" si="11"/>
        <v>0.23788636942862118</v>
      </c>
    </row>
    <row r="122" spans="1:62" x14ac:dyDescent="0.35">
      <c r="A122">
        <v>98</v>
      </c>
      <c r="B122">
        <v>28</v>
      </c>
      <c r="C122" t="s">
        <v>235</v>
      </c>
      <c r="D122" t="s">
        <v>27</v>
      </c>
      <c r="G122">
        <v>0.5</v>
      </c>
      <c r="H122">
        <v>0.5</v>
      </c>
      <c r="I122">
        <v>3495</v>
      </c>
      <c r="J122">
        <v>6296</v>
      </c>
      <c r="L122">
        <v>2559</v>
      </c>
      <c r="M122">
        <v>3.0960000000000001</v>
      </c>
      <c r="N122">
        <v>5.6130000000000004</v>
      </c>
      <c r="O122">
        <v>2.5169999999999999</v>
      </c>
      <c r="Q122">
        <v>0.152</v>
      </c>
      <c r="R122">
        <v>1</v>
      </c>
      <c r="S122">
        <v>0</v>
      </c>
      <c r="T122">
        <v>0</v>
      </c>
      <c r="V122">
        <v>0</v>
      </c>
      <c r="Y122" s="1">
        <v>45149</v>
      </c>
      <c r="Z122" s="6">
        <v>0.48605324074074074</v>
      </c>
      <c r="AB122">
        <v>1</v>
      </c>
      <c r="AD122" s="3">
        <f t="shared" si="8"/>
        <v>3.3137372794047173</v>
      </c>
      <c r="AE122" s="3">
        <f t="shared" si="9"/>
        <v>6.300331176423291</v>
      </c>
      <c r="AF122" s="3">
        <f t="shared" si="10"/>
        <v>2.9865938970185737</v>
      </c>
      <c r="AG122" s="3">
        <f t="shared" si="11"/>
        <v>0.23806156065973769</v>
      </c>
      <c r="AH122" s="3"/>
      <c r="AK122">
        <f>ABS(100*(AD122-AD123)/(AVERAGE(AD122:AD123)))</f>
        <v>1.0590052538291346</v>
      </c>
      <c r="AQ122">
        <f>ABS(100*(AE122-AE123)/(AVERAGE(AE122:AE123)))</f>
        <v>1.2205317538768896</v>
      </c>
      <c r="AW122">
        <f>ABS(100*(AF122-AF123)/(AVERAGE(AF122:AF123)))</f>
        <v>3.8116864689188219</v>
      </c>
      <c r="BC122">
        <f>ABS(100*(AG122-AG123)/(AVERAGE(AG122:AG123)))</f>
        <v>1.819374200984986</v>
      </c>
      <c r="BG122" s="3">
        <f>AVERAGE(AD122:AD123)</f>
        <v>3.3313770081754344</v>
      </c>
      <c r="BH122" s="3">
        <f>AVERAGE(AE122:AE123)</f>
        <v>6.2621156216101728</v>
      </c>
      <c r="BI122" s="3">
        <f>AVERAGE(AF122:AF123)</f>
        <v>2.9307386134347384</v>
      </c>
      <c r="BJ122" s="3">
        <f>AVERAGE(AG122:AG123)</f>
        <v>0.23591546807856054</v>
      </c>
    </row>
    <row r="123" spans="1:62" x14ac:dyDescent="0.35">
      <c r="A123">
        <v>99</v>
      </c>
      <c r="B123">
        <v>28</v>
      </c>
      <c r="C123" t="s">
        <v>235</v>
      </c>
      <c r="D123" t="s">
        <v>27</v>
      </c>
      <c r="G123">
        <v>0.5</v>
      </c>
      <c r="H123">
        <v>0.5</v>
      </c>
      <c r="I123">
        <v>3532</v>
      </c>
      <c r="J123">
        <v>6217</v>
      </c>
      <c r="L123">
        <v>2510</v>
      </c>
      <c r="M123">
        <v>3.1240000000000001</v>
      </c>
      <c r="N123">
        <v>5.5460000000000003</v>
      </c>
      <c r="O123">
        <v>2.4220000000000002</v>
      </c>
      <c r="Q123">
        <v>0.14599999999999999</v>
      </c>
      <c r="R123">
        <v>1</v>
      </c>
      <c r="S123">
        <v>0</v>
      </c>
      <c r="T123">
        <v>0</v>
      </c>
      <c r="V123">
        <v>0</v>
      </c>
      <c r="Y123" s="1">
        <v>45149</v>
      </c>
      <c r="Z123" s="6">
        <v>0.49359953703703702</v>
      </c>
      <c r="AB123">
        <v>1</v>
      </c>
      <c r="AD123" s="3">
        <f t="shared" si="8"/>
        <v>3.349016736946151</v>
      </c>
      <c r="AE123" s="3">
        <f t="shared" si="9"/>
        <v>6.2239000667970537</v>
      </c>
      <c r="AF123" s="3">
        <f t="shared" si="10"/>
        <v>2.8748833298509027</v>
      </c>
      <c r="AG123" s="3">
        <f t="shared" si="11"/>
        <v>0.23376937549738339</v>
      </c>
    </row>
    <row r="124" spans="1:62" x14ac:dyDescent="0.35">
      <c r="A124">
        <v>100</v>
      </c>
      <c r="B124">
        <v>29</v>
      </c>
      <c r="C124" t="s">
        <v>236</v>
      </c>
      <c r="D124" t="s">
        <v>27</v>
      </c>
      <c r="G124">
        <v>0.5</v>
      </c>
      <c r="H124">
        <v>0.5</v>
      </c>
      <c r="I124">
        <v>3141</v>
      </c>
      <c r="J124">
        <v>6141</v>
      </c>
      <c r="L124">
        <v>2193</v>
      </c>
      <c r="M124">
        <v>2.8250000000000002</v>
      </c>
      <c r="N124">
        <v>5.4809999999999999</v>
      </c>
      <c r="O124">
        <v>2.657</v>
      </c>
      <c r="Q124">
        <v>0.113</v>
      </c>
      <c r="R124">
        <v>1</v>
      </c>
      <c r="S124">
        <v>0</v>
      </c>
      <c r="T124">
        <v>0</v>
      </c>
      <c r="V124">
        <v>0</v>
      </c>
      <c r="Y124" s="1">
        <v>45149</v>
      </c>
      <c r="Z124" s="6">
        <v>0.50658564814814822</v>
      </c>
      <c r="AB124">
        <v>1</v>
      </c>
      <c r="AD124" s="3">
        <f t="shared" si="8"/>
        <v>2.9761986856299192</v>
      </c>
      <c r="AE124" s="3">
        <f t="shared" si="9"/>
        <v>6.1503714043718123</v>
      </c>
      <c r="AF124" s="3">
        <f t="shared" si="10"/>
        <v>3.1741727187418931</v>
      </c>
      <c r="AG124" s="3">
        <f t="shared" si="11"/>
        <v>0.20600156536541797</v>
      </c>
    </row>
    <row r="125" spans="1:62" x14ac:dyDescent="0.35">
      <c r="A125">
        <v>101</v>
      </c>
      <c r="B125">
        <v>29</v>
      </c>
      <c r="C125" t="s">
        <v>236</v>
      </c>
      <c r="D125" t="s">
        <v>27</v>
      </c>
      <c r="G125">
        <v>0.5</v>
      </c>
      <c r="H125">
        <v>0.5</v>
      </c>
      <c r="I125">
        <v>2996</v>
      </c>
      <c r="J125">
        <v>6217</v>
      </c>
      <c r="L125">
        <v>2240</v>
      </c>
      <c r="M125">
        <v>2.714</v>
      </c>
      <c r="N125">
        <v>5.5449999999999999</v>
      </c>
      <c r="O125">
        <v>2.8319999999999999</v>
      </c>
      <c r="Q125">
        <v>0.11799999999999999</v>
      </c>
      <c r="R125">
        <v>1</v>
      </c>
      <c r="S125">
        <v>0</v>
      </c>
      <c r="T125">
        <v>0</v>
      </c>
      <c r="V125">
        <v>0</v>
      </c>
      <c r="Y125" s="1">
        <v>45149</v>
      </c>
      <c r="Z125" s="6">
        <v>0.513738425925926</v>
      </c>
      <c r="AB125">
        <v>1</v>
      </c>
      <c r="AD125" s="3">
        <f t="shared" si="8"/>
        <v>2.8379413520215984</v>
      </c>
      <c r="AE125" s="3">
        <f t="shared" si="9"/>
        <v>6.2239000667970537</v>
      </c>
      <c r="AF125" s="3">
        <f t="shared" si="10"/>
        <v>3.3859587147754553</v>
      </c>
      <c r="AG125" s="3">
        <f t="shared" si="11"/>
        <v>0.21011855929665574</v>
      </c>
      <c r="AH125" s="3"/>
      <c r="AK125">
        <f>ABS(100*(AD125-AD126)/(AVERAGE(AD125:AD126)))</f>
        <v>3.466668215416437</v>
      </c>
      <c r="AQ125">
        <f>ABS(100*(AE125-AE126)/(AVERAGE(AE125:AE126)))</f>
        <v>0.67066061504450203</v>
      </c>
      <c r="AW125">
        <f>ABS(100*(AF125-AF126)/(AVERAGE(AF125:AF126)))</f>
        <v>4.2749587920417351</v>
      </c>
      <c r="BC125">
        <f>ABS(100*(AG125-AG126)/(AVERAGE(AG125:AG126)))</f>
        <v>2.7546694486028747</v>
      </c>
      <c r="BG125" s="3">
        <f>AVERAGE(AD125:AD126)</f>
        <v>2.8880000417763352</v>
      </c>
      <c r="BH125" s="3">
        <f>AVERAGE(AE125:AE126)</f>
        <v>6.203099195189913</v>
      </c>
      <c r="BI125" s="3">
        <f>AVERAGE(AF125:AF126)</f>
        <v>3.3150991534135779</v>
      </c>
      <c r="BJ125" s="3">
        <f>AVERAGE(AG125:AG126)</f>
        <v>0.21305301241785712</v>
      </c>
    </row>
    <row r="126" spans="1:62" x14ac:dyDescent="0.35">
      <c r="A126">
        <v>102</v>
      </c>
      <c r="B126">
        <v>29</v>
      </c>
      <c r="C126" t="s">
        <v>236</v>
      </c>
      <c r="D126" t="s">
        <v>27</v>
      </c>
      <c r="G126">
        <v>0.5</v>
      </c>
      <c r="H126">
        <v>0.5</v>
      </c>
      <c r="I126">
        <v>3101</v>
      </c>
      <c r="J126">
        <v>6174</v>
      </c>
      <c r="L126">
        <v>2307</v>
      </c>
      <c r="M126">
        <v>2.794</v>
      </c>
      <c r="N126">
        <v>5.5090000000000003</v>
      </c>
      <c r="O126">
        <v>2.7149999999999999</v>
      </c>
      <c r="Q126">
        <v>0.125</v>
      </c>
      <c r="R126">
        <v>1</v>
      </c>
      <c r="S126">
        <v>0</v>
      </c>
      <c r="T126">
        <v>0</v>
      </c>
      <c r="V126">
        <v>0</v>
      </c>
      <c r="Y126" s="1">
        <v>45149</v>
      </c>
      <c r="Z126" s="6">
        <v>0.52135416666666667</v>
      </c>
      <c r="AB126">
        <v>1</v>
      </c>
      <c r="AD126" s="3">
        <f t="shared" si="8"/>
        <v>2.938058731531072</v>
      </c>
      <c r="AE126" s="3">
        <f t="shared" si="9"/>
        <v>6.1822983235827724</v>
      </c>
      <c r="AF126" s="3">
        <f t="shared" si="10"/>
        <v>3.2442395920517004</v>
      </c>
      <c r="AG126" s="3">
        <f t="shared" si="11"/>
        <v>0.21598746553905854</v>
      </c>
    </row>
    <row r="127" spans="1:62" x14ac:dyDescent="0.35">
      <c r="A127">
        <v>103</v>
      </c>
      <c r="B127">
        <v>30</v>
      </c>
      <c r="C127" t="s">
        <v>237</v>
      </c>
      <c r="D127" t="s">
        <v>27</v>
      </c>
      <c r="G127">
        <v>0.5</v>
      </c>
      <c r="H127">
        <v>0.5</v>
      </c>
      <c r="I127">
        <v>4212</v>
      </c>
      <c r="J127">
        <v>6745</v>
      </c>
      <c r="L127">
        <v>5283</v>
      </c>
      <c r="M127">
        <v>3.6459999999999999</v>
      </c>
      <c r="N127">
        <v>5.9930000000000003</v>
      </c>
      <c r="O127">
        <v>2.347</v>
      </c>
      <c r="Q127">
        <v>0.437</v>
      </c>
      <c r="R127">
        <v>1</v>
      </c>
      <c r="S127">
        <v>0</v>
      </c>
      <c r="T127">
        <v>0</v>
      </c>
      <c r="V127">
        <v>0</v>
      </c>
      <c r="Y127" s="1">
        <v>45149</v>
      </c>
      <c r="Z127" s="6">
        <v>0.53413194444444445</v>
      </c>
      <c r="AB127">
        <v>1</v>
      </c>
      <c r="AD127" s="3">
        <f t="shared" si="8"/>
        <v>3.997395956626554</v>
      </c>
      <c r="AE127" s="3">
        <f t="shared" si="9"/>
        <v>6.7347307741724149</v>
      </c>
      <c r="AF127" s="3">
        <f t="shared" si="10"/>
        <v>2.7373348175458609</v>
      </c>
      <c r="AG127" s="3">
        <f t="shared" si="11"/>
        <v>0.47667201744041221</v>
      </c>
    </row>
    <row r="128" spans="1:62" x14ac:dyDescent="0.35">
      <c r="A128">
        <v>104</v>
      </c>
      <c r="B128">
        <v>30</v>
      </c>
      <c r="C128" t="s">
        <v>237</v>
      </c>
      <c r="D128" t="s">
        <v>27</v>
      </c>
      <c r="G128">
        <v>0.5</v>
      </c>
      <c r="H128">
        <v>0.5</v>
      </c>
      <c r="I128">
        <v>4656</v>
      </c>
      <c r="J128">
        <v>6819</v>
      </c>
      <c r="L128">
        <v>5332</v>
      </c>
      <c r="M128">
        <v>3.9870000000000001</v>
      </c>
      <c r="N128">
        <v>6.056</v>
      </c>
      <c r="O128">
        <v>2.069</v>
      </c>
      <c r="Q128">
        <v>0.442</v>
      </c>
      <c r="R128">
        <v>1</v>
      </c>
      <c r="S128">
        <v>0</v>
      </c>
      <c r="T128">
        <v>0</v>
      </c>
      <c r="V128">
        <v>0</v>
      </c>
      <c r="Y128" s="1">
        <v>45149</v>
      </c>
      <c r="Z128" s="6">
        <v>0.54121527777777778</v>
      </c>
      <c r="AB128">
        <v>1</v>
      </c>
      <c r="AD128" s="3">
        <f t="shared" si="8"/>
        <v>4.4207494471237583</v>
      </c>
      <c r="AE128" s="3">
        <f t="shared" si="9"/>
        <v>6.8063244717969917</v>
      </c>
      <c r="AF128" s="3">
        <f t="shared" si="10"/>
        <v>2.3855750246732335</v>
      </c>
      <c r="AG128" s="3">
        <f t="shared" si="11"/>
        <v>0.48096420260276651</v>
      </c>
      <c r="AH128" s="3"/>
      <c r="AK128">
        <f>ABS(100*(AD128-AD129)/(AVERAGE(AD128:AD129)))</f>
        <v>4.6557241552878361</v>
      </c>
      <c r="AQ128">
        <f>ABS(100*(AE128-AE129)/(AVERAGE(AE128:AE129)))</f>
        <v>1.1447810746500837</v>
      </c>
      <c r="AW128">
        <f>ABS(100*(AF128-AF129)/(AVERAGE(AF128:AF129)))</f>
        <v>5.706535103764427</v>
      </c>
      <c r="BC128">
        <f>ABS(100*(AG128-AG129)/(AVERAGE(AG128:AG129)))</f>
        <v>0.74393505824469075</v>
      </c>
      <c r="BG128" s="3">
        <f>AVERAGE(AD128:AD129)</f>
        <v>4.5261110703218232</v>
      </c>
      <c r="BH128" s="3">
        <f>AVERAGE(AE128:AE129)</f>
        <v>6.8455075090104422</v>
      </c>
      <c r="BI128" s="3">
        <f>AVERAGE(AF128:AF129)</f>
        <v>2.3193964386886194</v>
      </c>
      <c r="BJ128" s="3">
        <f>AVERAGE(AG128:AG129)</f>
        <v>0.48275991272171065</v>
      </c>
    </row>
    <row r="129" spans="1:62" x14ac:dyDescent="0.35">
      <c r="A129">
        <v>105</v>
      </c>
      <c r="B129">
        <v>30</v>
      </c>
      <c r="C129" t="s">
        <v>237</v>
      </c>
      <c r="D129" t="s">
        <v>27</v>
      </c>
      <c r="G129">
        <v>0.5</v>
      </c>
      <c r="H129">
        <v>0.5</v>
      </c>
      <c r="I129">
        <v>4877</v>
      </c>
      <c r="J129">
        <v>6900</v>
      </c>
      <c r="L129">
        <v>5373</v>
      </c>
      <c r="M129">
        <v>4.157</v>
      </c>
      <c r="N129">
        <v>6.1239999999999997</v>
      </c>
      <c r="O129">
        <v>1.968</v>
      </c>
      <c r="Q129">
        <v>0.44600000000000001</v>
      </c>
      <c r="R129">
        <v>1</v>
      </c>
      <c r="S129">
        <v>0</v>
      </c>
      <c r="T129">
        <v>0</v>
      </c>
      <c r="V129">
        <v>0</v>
      </c>
      <c r="Y129" s="1">
        <v>45149</v>
      </c>
      <c r="Z129" s="6">
        <v>0.54983796296296295</v>
      </c>
      <c r="AB129">
        <v>1</v>
      </c>
      <c r="AD129" s="3">
        <f t="shared" si="8"/>
        <v>4.6314726935198882</v>
      </c>
      <c r="AE129" s="3">
        <f t="shared" si="9"/>
        <v>6.8846905462238936</v>
      </c>
      <c r="AF129" s="3">
        <f t="shared" si="10"/>
        <v>2.2532178527040054</v>
      </c>
      <c r="AG129" s="3">
        <f t="shared" si="11"/>
        <v>0.48455562284065479</v>
      </c>
    </row>
    <row r="130" spans="1:62" x14ac:dyDescent="0.35">
      <c r="A130">
        <v>106</v>
      </c>
      <c r="B130">
        <v>31</v>
      </c>
      <c r="C130" t="s">
        <v>156</v>
      </c>
      <c r="D130" t="s">
        <v>27</v>
      </c>
      <c r="G130">
        <v>0.5</v>
      </c>
      <c r="H130">
        <v>0.5</v>
      </c>
      <c r="I130">
        <v>8195</v>
      </c>
      <c r="J130">
        <v>14239</v>
      </c>
      <c r="L130">
        <v>8519</v>
      </c>
      <c r="M130">
        <v>6.702</v>
      </c>
      <c r="N130">
        <v>12.342000000000001</v>
      </c>
      <c r="O130">
        <v>5.64</v>
      </c>
      <c r="Q130">
        <v>0.77500000000000002</v>
      </c>
      <c r="R130">
        <v>1</v>
      </c>
      <c r="S130">
        <v>0</v>
      </c>
      <c r="T130">
        <v>0</v>
      </c>
      <c r="V130">
        <v>0</v>
      </c>
      <c r="Y130" s="1">
        <v>45149</v>
      </c>
      <c r="Z130" s="6">
        <v>0.56858796296296299</v>
      </c>
      <c r="AB130">
        <v>1</v>
      </c>
      <c r="AD130" s="3">
        <f t="shared" si="8"/>
        <v>7.7951818860192637</v>
      </c>
      <c r="AE130" s="3">
        <f t="shared" si="9"/>
        <v>13.985043882261344</v>
      </c>
      <c r="AF130" s="3">
        <f t="shared" si="10"/>
        <v>6.1898619962420804</v>
      </c>
      <c r="AG130" s="3">
        <f t="shared" si="11"/>
        <v>0.76013142938691103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31</v>
      </c>
      <c r="C131" t="s">
        <v>156</v>
      </c>
      <c r="D131" t="s">
        <v>27</v>
      </c>
      <c r="G131">
        <v>0.5</v>
      </c>
      <c r="H131">
        <v>0.5</v>
      </c>
      <c r="I131">
        <v>9212</v>
      </c>
      <c r="J131">
        <v>14390</v>
      </c>
      <c r="L131">
        <v>8780</v>
      </c>
      <c r="M131">
        <v>7.4820000000000002</v>
      </c>
      <c r="N131">
        <v>12.468999999999999</v>
      </c>
      <c r="O131">
        <v>4.9870000000000001</v>
      </c>
      <c r="Q131">
        <v>0.80200000000000005</v>
      </c>
      <c r="R131">
        <v>1</v>
      </c>
      <c r="S131">
        <v>0</v>
      </c>
      <c r="T131">
        <v>0</v>
      </c>
      <c r="V131">
        <v>0</v>
      </c>
      <c r="Y131" s="1">
        <v>45149</v>
      </c>
      <c r="Z131" s="6">
        <v>0.57603009259259264</v>
      </c>
      <c r="AB131">
        <v>1</v>
      </c>
      <c r="AD131" s="3">
        <f t="shared" si="8"/>
        <v>8.7648902189824547</v>
      </c>
      <c r="AE131" s="3">
        <f t="shared" si="9"/>
        <v>14.131133724711495</v>
      </c>
      <c r="AF131" s="3">
        <f t="shared" si="10"/>
        <v>5.3662435057290399</v>
      </c>
      <c r="AG131" s="3">
        <f t="shared" si="11"/>
        <v>0.78299388504761447</v>
      </c>
      <c r="AH131" s="3"/>
      <c r="AK131">
        <f>ABS(100*(AD131-AD132)/(AVERAGE(AD131:AD132)))</f>
        <v>2.2587093896344999</v>
      </c>
      <c r="AM131">
        <f>100*((AVERAGE(AD131:AD132)*25.24)-(AVERAGE(AD128:AD129)*25))/(1000*0.08)</f>
        <v>138.25001878486336</v>
      </c>
      <c r="AQ131">
        <f>ABS(100*(AE131-AE132)/(AVERAGE(AE131:AE132)))</f>
        <v>1.8719366533984305</v>
      </c>
      <c r="AS131">
        <f>100*((AVERAGE(AE131:AE132)*25.24)-(AVERAGE(AE128:AE129)*25))/(2000*0.08)</f>
        <v>118.06374049043863</v>
      </c>
      <c r="AW131">
        <f>ABS(100*(AF131-AF132)/(AVERAGE(AF131:AF132)))</f>
        <v>1.236941714342281</v>
      </c>
      <c r="AY131">
        <f>100*((AVERAGE(AF131:AF132)*25.24)-(AVERAGE(AF128:AF129)*25))/(1000*0.08)</f>
        <v>97.877462196013951</v>
      </c>
      <c r="BC131">
        <f>ABS(100*(AG131-AG132)/(AVERAGE(AG131:AG132)))</f>
        <v>0.56892760082441229</v>
      </c>
      <c r="BE131">
        <f>100*((AVERAGE(AG131:AG132)*25.24)-(AVERAGE(AG128:AG129)*25))/(100*0.08)</f>
        <v>96.876826633057817</v>
      </c>
      <c r="BG131" s="3">
        <f>AVERAGE(AD131:AD132)</f>
        <v>8.8650075984919283</v>
      </c>
      <c r="BH131" s="3">
        <f>AVERAGE(AE131:AE132)</f>
        <v>14.264646295957327</v>
      </c>
      <c r="BI131" s="3">
        <f>AVERAGE(AF131:AF132)</f>
        <v>5.3996386974653987</v>
      </c>
      <c r="BJ131" s="3">
        <f>AVERAGE(AG131:AG132)</f>
        <v>0.78522757324434989</v>
      </c>
    </row>
    <row r="132" spans="1:62" x14ac:dyDescent="0.35">
      <c r="A132">
        <v>108</v>
      </c>
      <c r="B132">
        <v>31</v>
      </c>
      <c r="C132" t="s">
        <v>156</v>
      </c>
      <c r="D132" t="s">
        <v>27</v>
      </c>
      <c r="G132">
        <v>0.5</v>
      </c>
      <c r="H132">
        <v>0.5</v>
      </c>
      <c r="I132">
        <v>9422</v>
      </c>
      <c r="J132">
        <v>14666</v>
      </c>
      <c r="L132">
        <v>8831</v>
      </c>
      <c r="M132">
        <v>7.6440000000000001</v>
      </c>
      <c r="N132">
        <v>12.704000000000001</v>
      </c>
      <c r="O132">
        <v>5.0599999999999996</v>
      </c>
      <c r="Q132">
        <v>0.80800000000000005</v>
      </c>
      <c r="R132">
        <v>1</v>
      </c>
      <c r="S132">
        <v>0</v>
      </c>
      <c r="T132">
        <v>0</v>
      </c>
      <c r="V132">
        <v>0</v>
      </c>
      <c r="Y132" s="1">
        <v>45149</v>
      </c>
      <c r="Z132" s="6">
        <v>0.58480324074074075</v>
      </c>
      <c r="AB132">
        <v>1</v>
      </c>
      <c r="AD132" s="3">
        <f t="shared" si="8"/>
        <v>8.9651249780014037</v>
      </c>
      <c r="AE132" s="3">
        <f t="shared" si="9"/>
        <v>14.398158867203161</v>
      </c>
      <c r="AF132" s="3">
        <f t="shared" si="10"/>
        <v>5.4330338892017576</v>
      </c>
      <c r="AG132" s="3">
        <f t="shared" si="11"/>
        <v>0.7874612614410853</v>
      </c>
      <c r="AH132" s="3"/>
    </row>
    <row r="133" spans="1:62" x14ac:dyDescent="0.35">
      <c r="A133">
        <v>109</v>
      </c>
      <c r="B133">
        <v>32</v>
      </c>
      <c r="C133" t="s">
        <v>157</v>
      </c>
      <c r="D133" t="s">
        <v>27</v>
      </c>
      <c r="G133">
        <v>0.5</v>
      </c>
      <c r="H133">
        <v>0.5</v>
      </c>
      <c r="I133">
        <v>5107</v>
      </c>
      <c r="J133">
        <v>7865</v>
      </c>
      <c r="L133">
        <v>3423</v>
      </c>
      <c r="M133">
        <v>4.3330000000000002</v>
      </c>
      <c r="N133">
        <v>6.9420000000000002</v>
      </c>
      <c r="O133">
        <v>2.609</v>
      </c>
      <c r="Q133">
        <v>0.24199999999999999</v>
      </c>
      <c r="R133">
        <v>1</v>
      </c>
      <c r="S133">
        <v>0</v>
      </c>
      <c r="T133">
        <v>0</v>
      </c>
      <c r="V133">
        <v>0</v>
      </c>
      <c r="Y133" s="1">
        <v>45149</v>
      </c>
      <c r="Z133" s="6">
        <v>0.59818287037037032</v>
      </c>
      <c r="AB133">
        <v>1</v>
      </c>
      <c r="AD133" s="3">
        <f t="shared" si="8"/>
        <v>4.85077742958826</v>
      </c>
      <c r="AE133" s="3">
        <f t="shared" si="9"/>
        <v>7.8183110625443915</v>
      </c>
      <c r="AF133" s="3">
        <f t="shared" si="10"/>
        <v>2.9675336329561315</v>
      </c>
      <c r="AG133" s="3">
        <f t="shared" si="11"/>
        <v>0.31374417250206615</v>
      </c>
      <c r="AH133" s="3"/>
      <c r="BG133" s="3"/>
      <c r="BH133" s="3"/>
      <c r="BI133" s="3"/>
      <c r="BJ133" s="3"/>
    </row>
    <row r="134" spans="1:62" x14ac:dyDescent="0.35">
      <c r="A134">
        <v>110</v>
      </c>
      <c r="B134">
        <v>32</v>
      </c>
      <c r="C134" t="s">
        <v>157</v>
      </c>
      <c r="D134" t="s">
        <v>27</v>
      </c>
      <c r="G134">
        <v>0.5</v>
      </c>
      <c r="H134">
        <v>0.5</v>
      </c>
      <c r="I134">
        <v>4024</v>
      </c>
      <c r="J134">
        <v>7852</v>
      </c>
      <c r="L134">
        <v>3459</v>
      </c>
      <c r="M134">
        <v>3.5019999999999998</v>
      </c>
      <c r="N134">
        <v>6.931</v>
      </c>
      <c r="O134">
        <v>3.4289999999999998</v>
      </c>
      <c r="Q134">
        <v>0.246</v>
      </c>
      <c r="R134">
        <v>1</v>
      </c>
      <c r="S134">
        <v>0</v>
      </c>
      <c r="T134">
        <v>0</v>
      </c>
      <c r="V134">
        <v>0</v>
      </c>
      <c r="Y134" s="1">
        <v>45149</v>
      </c>
      <c r="Z134" s="6">
        <v>0.60531250000000003</v>
      </c>
      <c r="AB134">
        <v>1</v>
      </c>
      <c r="AD134" s="3">
        <f t="shared" si="8"/>
        <v>3.8181381723619721</v>
      </c>
      <c r="AE134" s="3">
        <f t="shared" si="9"/>
        <v>7.8057337913400744</v>
      </c>
      <c r="AF134" s="3">
        <f t="shared" si="10"/>
        <v>3.9875956189781023</v>
      </c>
      <c r="AG134" s="3">
        <f t="shared" si="11"/>
        <v>0.31689761466216321</v>
      </c>
      <c r="AH134" s="3"/>
      <c r="AK134">
        <f>ABS(100*(AD134-AD135)/(AVERAGE(AD134:AD135)))</f>
        <v>1.9290959303442252</v>
      </c>
      <c r="AL134">
        <f>ABS(100*((AVERAGE(AD134:AD135)-AVERAGE(AD113:AD114))/(AVERAGE(AD113:AD114,AD134:AD135))))</f>
        <v>3.1910792093654043</v>
      </c>
      <c r="AQ134">
        <f>ABS(100*(AE134-AE135)/(AVERAGE(AE134:AE135)))</f>
        <v>8.7470930906886935</v>
      </c>
      <c r="AR134">
        <f>ABS(100*((AVERAGE(AE134:AE135)-AVERAGE(AE113:AE114))/(AVERAGE(AE113:AE114,AE134:AE135))))</f>
        <v>5.1861425932439387</v>
      </c>
      <c r="AW134">
        <f>ABS(100*(AF134-AF135)/(AVERAGE(AF134:AF135)))</f>
        <v>14.849505289471715</v>
      </c>
      <c r="AX134">
        <f>ABS(100*((AVERAGE(AF134:AF135)-AVERAGE(AF113:AF114))/(AVERAGE(AF113:AF114,AF134:AF135))))</f>
        <v>7.005333682292175</v>
      </c>
      <c r="BC134">
        <f>ABS(100*(AG134-AG135)/(AVERAGE(AG134:AG135)))</f>
        <v>0.9163526252616111</v>
      </c>
      <c r="BD134">
        <f>ABS(100*((AVERAGE(AG134:AG135)-AVERAGE(AG113:AG114))/(AVERAGE(AG113:AG114,AG134:AG135))))</f>
        <v>5.653019931921528</v>
      </c>
      <c r="BG134" s="3">
        <f>AVERAGE(AD134:AD135)</f>
        <v>3.8553246276083479</v>
      </c>
      <c r="BH134" s="3">
        <f>AVERAGE(AE134:AE135)</f>
        <v>8.1627347970626278</v>
      </c>
      <c r="BI134" s="3">
        <f>AVERAGE(AF134:AF135)</f>
        <v>4.3074101694542808</v>
      </c>
      <c r="BJ134" s="3">
        <f>AVERAGE(AG134:AG135)</f>
        <v>0.31545228700545208</v>
      </c>
    </row>
    <row r="135" spans="1:62" x14ac:dyDescent="0.35">
      <c r="A135">
        <v>111</v>
      </c>
      <c r="B135">
        <v>32</v>
      </c>
      <c r="C135" t="s">
        <v>157</v>
      </c>
      <c r="D135" t="s">
        <v>27</v>
      </c>
      <c r="G135">
        <v>0.5</v>
      </c>
      <c r="H135">
        <v>0.5</v>
      </c>
      <c r="I135">
        <v>4102</v>
      </c>
      <c r="J135">
        <v>8590</v>
      </c>
      <c r="L135">
        <v>3426</v>
      </c>
      <c r="M135">
        <v>3.5619999999999998</v>
      </c>
      <c r="N135">
        <v>7.556</v>
      </c>
      <c r="O135">
        <v>3.9929999999999999</v>
      </c>
      <c r="Q135">
        <v>0.24199999999999999</v>
      </c>
      <c r="R135">
        <v>1</v>
      </c>
      <c r="S135">
        <v>0</v>
      </c>
      <c r="T135">
        <v>0</v>
      </c>
      <c r="V135">
        <v>0</v>
      </c>
      <c r="X135" t="s">
        <v>100</v>
      </c>
      <c r="Y135" s="1">
        <v>45149</v>
      </c>
      <c r="Z135" s="6">
        <v>0.61663194444444447</v>
      </c>
      <c r="AB135">
        <v>1</v>
      </c>
      <c r="AD135" s="3">
        <f t="shared" si="8"/>
        <v>3.8925110828547234</v>
      </c>
      <c r="AE135" s="3">
        <f t="shared" si="9"/>
        <v>8.5197358027851813</v>
      </c>
      <c r="AF135" s="3">
        <f t="shared" si="10"/>
        <v>4.6272247199304584</v>
      </c>
      <c r="AG135" s="3">
        <f t="shared" si="11"/>
        <v>0.31400695934874095</v>
      </c>
      <c r="AH135" s="3"/>
      <c r="BG135" s="3"/>
      <c r="BH135" s="3"/>
      <c r="BI135" s="3"/>
      <c r="BJ135" s="3"/>
    </row>
    <row r="136" spans="1:62" x14ac:dyDescent="0.35">
      <c r="A136">
        <v>112</v>
      </c>
      <c r="B136">
        <v>3</v>
      </c>
      <c r="C136" t="s">
        <v>238</v>
      </c>
      <c r="D136" t="s">
        <v>27</v>
      </c>
      <c r="G136">
        <v>0.5</v>
      </c>
      <c r="H136">
        <v>0.5</v>
      </c>
      <c r="I136">
        <v>1056</v>
      </c>
      <c r="J136">
        <v>451</v>
      </c>
      <c r="L136">
        <v>414</v>
      </c>
      <c r="M136">
        <v>1.2250000000000001</v>
      </c>
      <c r="N136">
        <v>0.66100000000000003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45149</v>
      </c>
      <c r="Z136" s="6">
        <v>0.62864583333333335</v>
      </c>
      <c r="AB136">
        <v>1</v>
      </c>
      <c r="AD136" s="3">
        <f t="shared" si="8"/>
        <v>0.98815357822750849</v>
      </c>
      <c r="AE136" s="3">
        <f t="shared" si="9"/>
        <v>0.64539654648203215</v>
      </c>
      <c r="AF136" s="3">
        <f t="shared" si="10"/>
        <v>-0.34275703174547634</v>
      </c>
      <c r="AG136" s="3">
        <f t="shared" si="11"/>
        <v>5.0168965287290208E-2</v>
      </c>
      <c r="AH136" s="3"/>
    </row>
    <row r="137" spans="1:62" x14ac:dyDescent="0.35">
      <c r="A137">
        <v>113</v>
      </c>
      <c r="B137">
        <v>3</v>
      </c>
      <c r="C137" t="s">
        <v>238</v>
      </c>
      <c r="D137" t="s">
        <v>27</v>
      </c>
      <c r="G137">
        <v>0.5</v>
      </c>
      <c r="H137">
        <v>0.5</v>
      </c>
      <c r="I137">
        <v>192</v>
      </c>
      <c r="J137">
        <v>487</v>
      </c>
      <c r="L137">
        <v>482</v>
      </c>
      <c r="M137">
        <v>0.56200000000000006</v>
      </c>
      <c r="N137">
        <v>0.69099999999999995</v>
      </c>
      <c r="O137">
        <v>0.129</v>
      </c>
      <c r="Q137">
        <v>0</v>
      </c>
      <c r="R137">
        <v>1</v>
      </c>
      <c r="S137">
        <v>0</v>
      </c>
      <c r="T137">
        <v>0</v>
      </c>
      <c r="V137">
        <v>0</v>
      </c>
      <c r="Y137" s="1">
        <v>45149</v>
      </c>
      <c r="Z137" s="6">
        <v>0.63476851851851845</v>
      </c>
      <c r="AB137">
        <v>1</v>
      </c>
      <c r="AD137" s="3">
        <f t="shared" si="8"/>
        <v>0.16433056969240878</v>
      </c>
      <c r="AE137" s="3">
        <f t="shared" si="9"/>
        <v>0.68022591289398859</v>
      </c>
      <c r="AF137" s="3">
        <f t="shared" si="10"/>
        <v>0.51589534320157981</v>
      </c>
      <c r="AG137" s="3">
        <f t="shared" si="11"/>
        <v>5.6125467145251247E-2</v>
      </c>
      <c r="AH137" s="3"/>
      <c r="AK137">
        <f>ABS(100*(AD137-AD138)/(AVERAGE(AD137:AD138)))</f>
        <v>7.213931514442625</v>
      </c>
      <c r="AQ137">
        <f>ABS(100*(AE137-AE138)/(AVERAGE(AE137:AE138)))</f>
        <v>31.055458259920094</v>
      </c>
      <c r="AW137">
        <f>ABS(100*(AF137-AF138)/(AVERAGE(AF137:AF138)))</f>
        <v>39.845762681962469</v>
      </c>
      <c r="BC137">
        <f>ABS(100*(AG137-AG138)/(AVERAGE(AG137:AG138)))</f>
        <v>0.31263005951905742</v>
      </c>
      <c r="BG137" s="3">
        <f>AVERAGE(AD137:AD138)</f>
        <v>0.15860957657758168</v>
      </c>
      <c r="BH137" s="3">
        <f>AVERAGE(AE137:AE138)</f>
        <v>0.58879882606260303</v>
      </c>
      <c r="BI137" s="3">
        <f>AVERAGE(AF137:AF138)</f>
        <v>0.4301892494850213</v>
      </c>
      <c r="BJ137" s="3">
        <f>AVERAGE(AG137:AG138)</f>
        <v>5.6037871529693001E-2</v>
      </c>
    </row>
    <row r="138" spans="1:62" x14ac:dyDescent="0.35">
      <c r="A138">
        <v>114</v>
      </c>
      <c r="B138">
        <v>3</v>
      </c>
      <c r="C138" t="s">
        <v>238</v>
      </c>
      <c r="D138" t="s">
        <v>27</v>
      </c>
      <c r="G138">
        <v>0.5</v>
      </c>
      <c r="H138">
        <v>0.5</v>
      </c>
      <c r="I138">
        <v>180</v>
      </c>
      <c r="J138">
        <v>298</v>
      </c>
      <c r="L138">
        <v>480</v>
      </c>
      <c r="M138">
        <v>0.55300000000000005</v>
      </c>
      <c r="N138">
        <v>0.53100000000000003</v>
      </c>
      <c r="O138">
        <v>0</v>
      </c>
      <c r="Q138">
        <v>0</v>
      </c>
      <c r="R138">
        <v>1</v>
      </c>
      <c r="S138">
        <v>0</v>
      </c>
      <c r="T138">
        <v>0</v>
      </c>
      <c r="V138">
        <v>0</v>
      </c>
      <c r="Y138" s="1">
        <v>45149</v>
      </c>
      <c r="Z138" s="6">
        <v>0.64111111111111108</v>
      </c>
      <c r="AB138">
        <v>1</v>
      </c>
      <c r="AD138" s="3">
        <f t="shared" si="8"/>
        <v>0.15288858346275461</v>
      </c>
      <c r="AE138" s="3">
        <f t="shared" si="9"/>
        <v>0.49737173923121741</v>
      </c>
      <c r="AF138" s="3">
        <f t="shared" si="10"/>
        <v>0.34448315576846278</v>
      </c>
      <c r="AG138" s="3">
        <f t="shared" si="11"/>
        <v>5.5950275914134755E-2</v>
      </c>
      <c r="AH138" s="3"/>
      <c r="BG138" s="3"/>
      <c r="BH138" s="3"/>
      <c r="BI138" s="3"/>
      <c r="BJ138" s="3"/>
    </row>
    <row r="139" spans="1:62" x14ac:dyDescent="0.35">
      <c r="A139">
        <v>115</v>
      </c>
      <c r="B139">
        <v>1</v>
      </c>
      <c r="C139" t="s">
        <v>69</v>
      </c>
      <c r="D139" t="s">
        <v>27</v>
      </c>
      <c r="G139">
        <v>0.3</v>
      </c>
      <c r="H139">
        <v>0.3</v>
      </c>
      <c r="I139">
        <v>3422</v>
      </c>
      <c r="J139">
        <v>11316</v>
      </c>
      <c r="L139">
        <v>6672</v>
      </c>
      <c r="M139">
        <v>5.0670000000000002</v>
      </c>
      <c r="N139">
        <v>16.442</v>
      </c>
      <c r="O139">
        <v>11.375</v>
      </c>
      <c r="Q139">
        <v>0.97</v>
      </c>
      <c r="R139">
        <v>1</v>
      </c>
      <c r="S139">
        <v>0</v>
      </c>
      <c r="T139">
        <v>0</v>
      </c>
      <c r="V139">
        <v>0</v>
      </c>
      <c r="Y139" s="1">
        <v>45149</v>
      </c>
      <c r="Z139" s="6">
        <v>0.65804398148148147</v>
      </c>
      <c r="AB139">
        <v>1</v>
      </c>
      <c r="AD139" s="3">
        <f t="shared" si="8"/>
        <v>5.406886438623868</v>
      </c>
      <c r="AE139" s="3">
        <f t="shared" si="9"/>
        <v>18.595154710150915</v>
      </c>
      <c r="AF139" s="3">
        <f t="shared" si="10"/>
        <v>13.188268271527047</v>
      </c>
      <c r="AG139" s="3">
        <f t="shared" si="11"/>
        <v>0.9972372124180372</v>
      </c>
      <c r="AH139" s="3"/>
    </row>
    <row r="140" spans="1:62" x14ac:dyDescent="0.35">
      <c r="A140">
        <v>116</v>
      </c>
      <c r="B140">
        <v>1</v>
      </c>
      <c r="C140" t="s">
        <v>69</v>
      </c>
      <c r="D140" t="s">
        <v>27</v>
      </c>
      <c r="G140">
        <v>0.3</v>
      </c>
      <c r="H140">
        <v>0.3</v>
      </c>
      <c r="I140">
        <v>5037</v>
      </c>
      <c r="J140">
        <v>11322</v>
      </c>
      <c r="L140">
        <v>6655</v>
      </c>
      <c r="M140">
        <v>7.133</v>
      </c>
      <c r="N140">
        <v>16.451000000000001</v>
      </c>
      <c r="O140">
        <v>9.3190000000000008</v>
      </c>
      <c r="Q140">
        <v>0.96699999999999997</v>
      </c>
      <c r="R140">
        <v>1</v>
      </c>
      <c r="S140">
        <v>0</v>
      </c>
      <c r="T140">
        <v>0</v>
      </c>
      <c r="V140">
        <v>0</v>
      </c>
      <c r="Y140" s="1">
        <v>45149</v>
      </c>
      <c r="Z140" s="6">
        <v>0.66535879629629624</v>
      </c>
      <c r="AB140">
        <v>1</v>
      </c>
      <c r="AD140" s="3">
        <f t="shared" si="8"/>
        <v>7.9733875165254622</v>
      </c>
      <c r="AE140" s="3">
        <f t="shared" si="9"/>
        <v>18.604829534154238</v>
      </c>
      <c r="AF140" s="3">
        <f t="shared" si="10"/>
        <v>10.631442017628775</v>
      </c>
      <c r="AG140" s="3">
        <f t="shared" si="11"/>
        <v>0.9947553366438866</v>
      </c>
      <c r="AH140" s="3"/>
      <c r="AI140">
        <f>100*(AVERAGE(I140:I141))/(AVERAGE(I$51:I$52))</f>
        <v>96.350023397285909</v>
      </c>
      <c r="AK140">
        <f>ABS(100*(AD140-AD141)/(AVERAGE(AD140:AD141)))</f>
        <v>4.3098028234012089</v>
      </c>
      <c r="AO140">
        <f>100*(AVERAGE(J140:J141))/(AVERAGE(J$51:J$52))</f>
        <v>97.100518223478517</v>
      </c>
      <c r="AQ140">
        <f>ABS(100*(AE140-AE141)/(AVERAGE(AE140:AE141)))</f>
        <v>0.2423804110483555</v>
      </c>
      <c r="AU140">
        <f>100*(((AVERAGE(J140:J141))-(AVERAGE(I140:I141)))/((AVERAGE(J$51:J$52))-(AVERAGE($I$51:I95))))</f>
        <v>93.981658849070342</v>
      </c>
      <c r="AW140">
        <f>ABS(100*(AF140-AF141)/(AVERAGE(AF140:AF141)))</f>
        <v>2.9208259460924566</v>
      </c>
      <c r="BA140">
        <f>100*(AVERAGE(L140:L141))/(AVERAGE(L$51:L$52))</f>
        <v>99.099032567757178</v>
      </c>
      <c r="BC140">
        <f>ABS(100*(AG140-AG141)/(AVERAGE(AG140:AG141)))</f>
        <v>1.5870164584483162</v>
      </c>
      <c r="BG140" s="3">
        <f>AVERAGE(AD140:AD141)</f>
        <v>8.1489902218555716</v>
      </c>
      <c r="BH140" s="3">
        <f>AVERAGE(AE140:AE141)</f>
        <v>18.627404123495321</v>
      </c>
      <c r="BI140" s="3">
        <f>AVERAGE(AF140:AF141)</f>
        <v>10.478413901639748</v>
      </c>
      <c r="BJ140" s="3">
        <f>AVERAGE(AG140:AG141)</f>
        <v>1.0027119383904277</v>
      </c>
    </row>
    <row r="141" spans="1:62" x14ac:dyDescent="0.35">
      <c r="A141">
        <v>117</v>
      </c>
      <c r="B141">
        <v>1</v>
      </c>
      <c r="C141" t="s">
        <v>69</v>
      </c>
      <c r="D141" t="s">
        <v>27</v>
      </c>
      <c r="G141">
        <v>0.3</v>
      </c>
      <c r="H141">
        <v>0.3</v>
      </c>
      <c r="I141">
        <v>5258</v>
      </c>
      <c r="J141">
        <v>11350</v>
      </c>
      <c r="L141">
        <v>6764</v>
      </c>
      <c r="M141">
        <v>7.415</v>
      </c>
      <c r="N141">
        <v>16.491</v>
      </c>
      <c r="O141">
        <v>9.0760000000000005</v>
      </c>
      <c r="Q141">
        <v>0.98599999999999999</v>
      </c>
      <c r="R141">
        <v>1</v>
      </c>
      <c r="S141">
        <v>0</v>
      </c>
      <c r="T141">
        <v>0</v>
      </c>
      <c r="V141">
        <v>0</v>
      </c>
      <c r="Y141" s="1">
        <v>45149</v>
      </c>
      <c r="Z141" s="6">
        <v>0.67309027777777775</v>
      </c>
      <c r="AB141">
        <v>1</v>
      </c>
      <c r="AD141" s="3">
        <f t="shared" si="8"/>
        <v>8.324592927185682</v>
      </c>
      <c r="AE141" s="3">
        <f t="shared" si="9"/>
        <v>18.649978712836404</v>
      </c>
      <c r="AF141" s="3">
        <f t="shared" si="10"/>
        <v>10.325385785650722</v>
      </c>
      <c r="AG141" s="3">
        <f t="shared" si="11"/>
        <v>1.0106685401369688</v>
      </c>
      <c r="AH141" s="3"/>
    </row>
    <row r="142" spans="1:62" x14ac:dyDescent="0.35">
      <c r="Y142" s="1"/>
      <c r="Z142" s="6"/>
    </row>
  </sheetData>
  <conditionalFormatting sqref="AK139 AK136">
    <cfRule type="cellIs" dxfId="1680" priority="537" operator="greaterThan">
      <formula>20</formula>
    </cfRule>
  </conditionalFormatting>
  <conditionalFormatting sqref="AQ139 AQ136">
    <cfRule type="cellIs" dxfId="1679" priority="536" operator="greaterThan">
      <formula>20</formula>
    </cfRule>
  </conditionalFormatting>
  <conditionalFormatting sqref="AK137">
    <cfRule type="cellIs" dxfId="1678" priority="545" operator="greaterThan">
      <formula>20</formula>
    </cfRule>
  </conditionalFormatting>
  <conditionalFormatting sqref="AQ137">
    <cfRule type="cellIs" dxfId="1677" priority="544" operator="greaterThan">
      <formula>20</formula>
    </cfRule>
  </conditionalFormatting>
  <conditionalFormatting sqref="AW137">
    <cfRule type="cellIs" dxfId="1676" priority="543" operator="greaterThan">
      <formula>20</formula>
    </cfRule>
  </conditionalFormatting>
  <conditionalFormatting sqref="BC140 BC137">
    <cfRule type="cellIs" dxfId="1675" priority="542" operator="greaterThan">
      <formula>20</formula>
    </cfRule>
  </conditionalFormatting>
  <conditionalFormatting sqref="AQ138">
    <cfRule type="cellIs" dxfId="1674" priority="540" operator="greaterThan">
      <formula>20</formula>
    </cfRule>
  </conditionalFormatting>
  <conditionalFormatting sqref="AW138">
    <cfRule type="cellIs" dxfId="1673" priority="539" operator="greaterThan">
      <formula>20</formula>
    </cfRule>
  </conditionalFormatting>
  <conditionalFormatting sqref="AW139 AW136">
    <cfRule type="cellIs" dxfId="1672" priority="535" operator="greaterThan">
      <formula>20</formula>
    </cfRule>
  </conditionalFormatting>
  <conditionalFormatting sqref="AQ137">
    <cfRule type="cellIs" dxfId="1671" priority="532" operator="greaterThan">
      <formula>20</formula>
    </cfRule>
  </conditionalFormatting>
  <conditionalFormatting sqref="AS141:AT141">
    <cfRule type="cellIs" dxfId="1670" priority="528" operator="between">
      <formula>80</formula>
      <formula>120</formula>
    </cfRule>
  </conditionalFormatting>
  <conditionalFormatting sqref="BE141">
    <cfRule type="cellIs" dxfId="1669" priority="525" operator="between">
      <formula>80</formula>
      <formula>120</formula>
    </cfRule>
  </conditionalFormatting>
  <conditionalFormatting sqref="AK138">
    <cfRule type="cellIs" dxfId="1668" priority="541" operator="greaterThan">
      <formula>20</formula>
    </cfRule>
  </conditionalFormatting>
  <conditionalFormatting sqref="BC138">
    <cfRule type="cellIs" dxfId="1667" priority="538" operator="greaterThan">
      <formula>20</formula>
    </cfRule>
  </conditionalFormatting>
  <conditionalFormatting sqref="AK137">
    <cfRule type="cellIs" dxfId="1666" priority="533" operator="greaterThan">
      <formula>20</formula>
    </cfRule>
  </conditionalFormatting>
  <conditionalFormatting sqref="AW137">
    <cfRule type="cellIs" dxfId="1665" priority="531" operator="greaterThan">
      <formula>20</formula>
    </cfRule>
  </conditionalFormatting>
  <conditionalFormatting sqref="BC139 BC136">
    <cfRule type="cellIs" dxfId="1664" priority="534" operator="greaterThan">
      <formula>20</formula>
    </cfRule>
  </conditionalFormatting>
  <conditionalFormatting sqref="BC140 BC137">
    <cfRule type="cellIs" dxfId="1663" priority="530" operator="greaterThan">
      <formula>20</formula>
    </cfRule>
  </conditionalFormatting>
  <conditionalFormatting sqref="AM141:AN141">
    <cfRule type="cellIs" dxfId="1662" priority="529" operator="between">
      <formula>80</formula>
      <formula>120</formula>
    </cfRule>
  </conditionalFormatting>
  <conditionalFormatting sqref="AS141:AT141">
    <cfRule type="cellIs" dxfId="1661" priority="527" operator="between">
      <formula>80</formula>
      <formula>120</formula>
    </cfRule>
  </conditionalFormatting>
  <conditionalFormatting sqref="AY141:AZ141">
    <cfRule type="cellIs" dxfId="1660" priority="526" operator="between">
      <formula>80</formula>
      <formula>120</formula>
    </cfRule>
  </conditionalFormatting>
  <conditionalFormatting sqref="BA140">
    <cfRule type="cellIs" dxfId="1659" priority="519" operator="between">
      <formula>80</formula>
      <formula>120</formula>
    </cfRule>
  </conditionalFormatting>
  <conditionalFormatting sqref="AK140">
    <cfRule type="cellIs" dxfId="1658" priority="524" operator="greaterThan">
      <formula>20</formula>
    </cfRule>
  </conditionalFormatting>
  <conditionalFormatting sqref="AQ140">
    <cfRule type="cellIs" dxfId="1657" priority="523" operator="greaterThan">
      <formula>20</formula>
    </cfRule>
  </conditionalFormatting>
  <conditionalFormatting sqref="AO140">
    <cfRule type="cellIs" dxfId="1656" priority="521" operator="between">
      <formula>80</formula>
      <formula>120</formula>
    </cfRule>
  </conditionalFormatting>
  <conditionalFormatting sqref="AU140">
    <cfRule type="cellIs" dxfId="1655" priority="520" operator="between">
      <formula>80</formula>
      <formula>120</formula>
    </cfRule>
  </conditionalFormatting>
  <conditionalFormatting sqref="AW140">
    <cfRule type="cellIs" dxfId="1654" priority="522" operator="greaterThan">
      <formula>20</formula>
    </cfRule>
  </conditionalFormatting>
  <conditionalFormatting sqref="AI140">
    <cfRule type="cellIs" dxfId="1653" priority="518" operator="between">
      <formula>80</formula>
      <formula>120</formula>
    </cfRule>
  </conditionalFormatting>
  <conditionalFormatting sqref="BC37:BD38 AK40:AL41 AW40:AX41 AQ40:AR41 AK43:AL44 AL42 AQ43:AR44 AR42 AW43:AX44 AX42 BD42 BC40:BD41 BD39 BD36">
    <cfRule type="cellIs" dxfId="1652" priority="517" operator="greaterThan">
      <formula>20</formula>
    </cfRule>
  </conditionalFormatting>
  <conditionalFormatting sqref="AS53:AT53 AY53:AZ53 BE53 AM53:AN53 BE36:BE42 AM47:AN48 BE47:BE48 AY47:AZ48 AS47:AT48 AM40:AN44 AY40:AZ44 AS40:AT44">
    <cfRule type="cellIs" dxfId="1651" priority="516" operator="between">
      <formula>80</formula>
      <formula>120</formula>
    </cfRule>
  </conditionalFormatting>
  <conditionalFormatting sqref="BC44">
    <cfRule type="cellIs" dxfId="1650" priority="515" operator="greaterThan">
      <formula>20</formula>
    </cfRule>
  </conditionalFormatting>
  <conditionalFormatting sqref="AL48 AX48 BD48 BC53:BD53 AW53:AX53 AK53:AL53">
    <cfRule type="cellIs" dxfId="1649" priority="514" operator="greaterThan">
      <formula>20</formula>
    </cfRule>
  </conditionalFormatting>
  <conditionalFormatting sqref="AK53">
    <cfRule type="cellIs" dxfId="1648" priority="512" operator="greaterThan">
      <formula>20</formula>
    </cfRule>
  </conditionalFormatting>
  <conditionalFormatting sqref="BC53">
    <cfRule type="cellIs" dxfId="1647" priority="509" operator="greaterThan">
      <formula>20</formula>
    </cfRule>
  </conditionalFormatting>
  <conditionalFormatting sqref="AM35:AN40 AY35:AZ40">
    <cfRule type="cellIs" dxfId="1646" priority="507" operator="between">
      <formula>80</formula>
      <formula>120</formula>
    </cfRule>
  </conditionalFormatting>
  <conditionalFormatting sqref="AR48 AQ53:AR53">
    <cfRule type="cellIs" dxfId="1645" priority="513" operator="greaterThan">
      <formula>20</formula>
    </cfRule>
  </conditionalFormatting>
  <conditionalFormatting sqref="AQ35:AR35 AQ40:AR40 AR39 AQ37:AR38 AR36">
    <cfRule type="cellIs" dxfId="1644" priority="506" operator="greaterThan">
      <formula>20</formula>
    </cfRule>
  </conditionalFormatting>
  <conditionalFormatting sqref="AS35:AT40">
    <cfRule type="cellIs" dxfId="1643" priority="505" operator="between">
      <formula>80</formula>
      <formula>120</formula>
    </cfRule>
  </conditionalFormatting>
  <conditionalFormatting sqref="AQ53">
    <cfRule type="cellIs" dxfId="1642" priority="511" operator="greaterThan">
      <formula>20</formula>
    </cfRule>
  </conditionalFormatting>
  <conditionalFormatting sqref="AW53">
    <cfRule type="cellIs" dxfId="1641" priority="510" operator="greaterThan">
      <formula>20</formula>
    </cfRule>
  </conditionalFormatting>
  <conditionalFormatting sqref="AK35:AL35 AW35:AX35 AK40:AL40 AL39 AK37:AL38 AL36 AW40:AX40 AX39 AW37:AX38 AX36">
    <cfRule type="cellIs" dxfId="1640" priority="508" operator="greaterThan">
      <formula>20</formula>
    </cfRule>
  </conditionalFormatting>
  <conditionalFormatting sqref="BC53">
    <cfRule type="cellIs" dxfId="1639" priority="503" operator="greaterThan">
      <formula>20</formula>
    </cfRule>
  </conditionalFormatting>
  <conditionalFormatting sqref="AW53">
    <cfRule type="cellIs" dxfId="1638" priority="504" operator="greaterThan">
      <formula>20</formula>
    </cfRule>
  </conditionalFormatting>
  <conditionalFormatting sqref="BE85">
    <cfRule type="cellIs" dxfId="1637" priority="399" operator="between">
      <formula>80</formula>
      <formula>120</formula>
    </cfRule>
  </conditionalFormatting>
  <conditionalFormatting sqref="AK49">
    <cfRule type="cellIs" dxfId="1636" priority="502" operator="greaterThan">
      <formula>20</formula>
    </cfRule>
  </conditionalFormatting>
  <conditionalFormatting sqref="AQ49">
    <cfRule type="cellIs" dxfId="1635" priority="501" operator="greaterThan">
      <formula>20</formula>
    </cfRule>
  </conditionalFormatting>
  <conditionalFormatting sqref="AW49">
    <cfRule type="cellIs" dxfId="1634" priority="500" operator="greaterThan">
      <formula>20</formula>
    </cfRule>
  </conditionalFormatting>
  <conditionalFormatting sqref="BC49">
    <cfRule type="cellIs" dxfId="1633" priority="499" operator="greaterThan">
      <formula>20</formula>
    </cfRule>
  </conditionalFormatting>
  <conditionalFormatting sqref="AK46">
    <cfRule type="cellIs" dxfId="1632" priority="498" operator="greaterThan">
      <formula>20</formula>
    </cfRule>
  </conditionalFormatting>
  <conditionalFormatting sqref="AQ46">
    <cfRule type="cellIs" dxfId="1631" priority="497" operator="greaterThan">
      <formula>20</formula>
    </cfRule>
  </conditionalFormatting>
  <conditionalFormatting sqref="AW46">
    <cfRule type="cellIs" dxfId="1630" priority="496" operator="greaterThan">
      <formula>20</formula>
    </cfRule>
  </conditionalFormatting>
  <conditionalFormatting sqref="BC46">
    <cfRule type="cellIs" dxfId="1629" priority="495" operator="greaterThan">
      <formula>20</formula>
    </cfRule>
  </conditionalFormatting>
  <conditionalFormatting sqref="AK47">
    <cfRule type="cellIs" dxfId="1628" priority="494" operator="greaterThan">
      <formula>20</formula>
    </cfRule>
  </conditionalFormatting>
  <conditionalFormatting sqref="AQ47">
    <cfRule type="cellIs" dxfId="1627" priority="493" operator="greaterThan">
      <formula>20</formula>
    </cfRule>
  </conditionalFormatting>
  <conditionalFormatting sqref="AW47">
    <cfRule type="cellIs" dxfId="1626" priority="492" operator="greaterThan">
      <formula>20</formula>
    </cfRule>
  </conditionalFormatting>
  <conditionalFormatting sqref="BC47">
    <cfRule type="cellIs" dxfId="1625" priority="491" operator="greaterThan">
      <formula>20</formula>
    </cfRule>
  </conditionalFormatting>
  <conditionalFormatting sqref="AK96 AK93">
    <cfRule type="cellIs" dxfId="1624" priority="391" operator="greaterThan">
      <formula>20</formula>
    </cfRule>
  </conditionalFormatting>
  <conditionalFormatting sqref="AQ96 AQ93">
    <cfRule type="cellIs" dxfId="1623" priority="390" operator="greaterThan">
      <formula>20</formula>
    </cfRule>
  </conditionalFormatting>
  <conditionalFormatting sqref="AK52">
    <cfRule type="cellIs" dxfId="1622" priority="490" operator="greaterThan">
      <formula>20</formula>
    </cfRule>
  </conditionalFormatting>
  <conditionalFormatting sqref="AQ52">
    <cfRule type="cellIs" dxfId="1621" priority="489" operator="greaterThan">
      <formula>20</formula>
    </cfRule>
  </conditionalFormatting>
  <conditionalFormatting sqref="AW52">
    <cfRule type="cellIs" dxfId="1620" priority="488" operator="greaterThan">
      <formula>20</formula>
    </cfRule>
  </conditionalFormatting>
  <conditionalFormatting sqref="BC52">
    <cfRule type="cellIs" dxfId="1619" priority="487" operator="greaterThan">
      <formula>20</formula>
    </cfRule>
  </conditionalFormatting>
  <conditionalFormatting sqref="AK87 AK84 AK81 AK78 AK75 AK72 AK69 AK66 AK63 AK60 AK57">
    <cfRule type="cellIs" dxfId="1618" priority="486" operator="greaterThan">
      <formula>20</formula>
    </cfRule>
  </conditionalFormatting>
  <conditionalFormatting sqref="AQ87 AQ84 AQ81 AQ78 AQ75 AQ72 AQ69 AQ66 AQ63 AQ60 AQ57">
    <cfRule type="cellIs" dxfId="1617" priority="485" operator="greaterThan">
      <formula>20</formula>
    </cfRule>
  </conditionalFormatting>
  <conditionalFormatting sqref="AW87 AW84 AW81 AW78 AW75 AW72 AW69 AW66 AW63 AW60 AW57">
    <cfRule type="cellIs" dxfId="1616" priority="484" operator="greaterThan">
      <formula>20</formula>
    </cfRule>
  </conditionalFormatting>
  <conditionalFormatting sqref="BC87 BC84 BC81 BC78 BC75 BC72 BC69 BC66 BC63 BC60 BC57">
    <cfRule type="cellIs" dxfId="1615" priority="483" operator="greaterThan">
      <formula>20</formula>
    </cfRule>
  </conditionalFormatting>
  <conditionalFormatting sqref="AK94">
    <cfRule type="cellIs" dxfId="1614" priority="482" operator="greaterThan">
      <formula>20</formula>
    </cfRule>
  </conditionalFormatting>
  <conditionalFormatting sqref="AQ94">
    <cfRule type="cellIs" dxfId="1613" priority="481" operator="greaterThan">
      <formula>20</formula>
    </cfRule>
  </conditionalFormatting>
  <conditionalFormatting sqref="AW94">
    <cfRule type="cellIs" dxfId="1612" priority="480" operator="greaterThan">
      <formula>20</formula>
    </cfRule>
  </conditionalFormatting>
  <conditionalFormatting sqref="BC97 BC94">
    <cfRule type="cellIs" dxfId="1611" priority="479" operator="greaterThan">
      <formula>20</formula>
    </cfRule>
  </conditionalFormatting>
  <conditionalFormatting sqref="AL87">
    <cfRule type="cellIs" dxfId="1610" priority="477" operator="greaterThan">
      <formula>20</formula>
    </cfRule>
  </conditionalFormatting>
  <conditionalFormatting sqref="AM87:AN87">
    <cfRule type="cellIs" dxfId="1609" priority="476" operator="between">
      <formula>80</formula>
      <formula>120</formula>
    </cfRule>
  </conditionalFormatting>
  <conditionalFormatting sqref="AM87:AN87">
    <cfRule type="cellIs" dxfId="1608" priority="475" operator="between">
      <formula>80</formula>
      <formula>120</formula>
    </cfRule>
  </conditionalFormatting>
  <conditionalFormatting sqref="AR85">
    <cfRule type="cellIs" dxfId="1607" priority="414" operator="greaterThan">
      <formula>20</formula>
    </cfRule>
  </conditionalFormatting>
  <conditionalFormatting sqref="AK85 AK82 AK79 AK76 AK73 AK70 AK67 AK64 AK61 AK58 AK54">
    <cfRule type="cellIs" dxfId="1606" priority="429" operator="greaterThan">
      <formula>20</formula>
    </cfRule>
  </conditionalFormatting>
  <conditionalFormatting sqref="AQ85 AQ82 AQ79 AQ76 AQ73 AQ70 AQ67 AQ64 AQ61 AQ58 AQ54">
    <cfRule type="cellIs" dxfId="1605" priority="428" operator="greaterThan">
      <formula>20</formula>
    </cfRule>
  </conditionalFormatting>
  <conditionalFormatting sqref="AW85 AW82 AW79 AW76 AW73 AW70 AW67 AW64 AW61 AW58 AW54">
    <cfRule type="cellIs" dxfId="1604" priority="427" operator="greaterThan">
      <formula>20</formula>
    </cfRule>
  </conditionalFormatting>
  <conditionalFormatting sqref="BC85 BC82 BC79 BC76 BC73 BC70 BC67 BC64 BC61 BC58 BC54">
    <cfRule type="cellIs" dxfId="1603" priority="426" operator="greaterThan">
      <formula>20</formula>
    </cfRule>
  </conditionalFormatting>
  <conditionalFormatting sqref="AQ95 AQ92">
    <cfRule type="cellIs" dxfId="1602" priority="424" operator="greaterThan">
      <formula>20</formula>
    </cfRule>
  </conditionalFormatting>
  <conditionalFormatting sqref="AW95 AW92">
    <cfRule type="cellIs" dxfId="1601" priority="423" operator="greaterThan">
      <formula>20</formula>
    </cfRule>
  </conditionalFormatting>
  <conditionalFormatting sqref="AR87">
    <cfRule type="cellIs" dxfId="1600" priority="471" operator="greaterThan">
      <formula>20</formula>
    </cfRule>
  </conditionalFormatting>
  <conditionalFormatting sqref="AS87:AT87">
    <cfRule type="cellIs" dxfId="1599" priority="470" operator="between">
      <formula>80</formula>
      <formula>120</formula>
    </cfRule>
  </conditionalFormatting>
  <conditionalFormatting sqref="AS87:AT87">
    <cfRule type="cellIs" dxfId="1598" priority="469" operator="between">
      <formula>80</formula>
      <formula>120</formula>
    </cfRule>
  </conditionalFormatting>
  <conditionalFormatting sqref="AS87:AT87">
    <cfRule type="cellIs" dxfId="1597" priority="468" operator="between">
      <formula>80</formula>
      <formula>120</formula>
    </cfRule>
  </conditionalFormatting>
  <conditionalFormatting sqref="AX87">
    <cfRule type="cellIs" dxfId="1596" priority="464" operator="greaterThan">
      <formula>20</formula>
    </cfRule>
  </conditionalFormatting>
  <conditionalFormatting sqref="AY87:AZ87">
    <cfRule type="cellIs" dxfId="1595" priority="463" operator="between">
      <formula>80</formula>
      <formula>120</formula>
    </cfRule>
  </conditionalFormatting>
  <conditionalFormatting sqref="AY87:AZ87">
    <cfRule type="cellIs" dxfId="1594" priority="461" operator="between">
      <formula>80</formula>
      <formula>120</formula>
    </cfRule>
  </conditionalFormatting>
  <conditionalFormatting sqref="AY87:AZ87">
    <cfRule type="cellIs" dxfId="1593" priority="462" operator="between">
      <formula>80</formula>
      <formula>120</formula>
    </cfRule>
  </conditionalFormatting>
  <conditionalFormatting sqref="AU26">
    <cfRule type="cellIs" dxfId="1592" priority="296" operator="between">
      <formula>80</formula>
      <formula>120</formula>
    </cfRule>
  </conditionalFormatting>
  <conditionalFormatting sqref="BA26">
    <cfRule type="cellIs" dxfId="1591" priority="295" operator="between">
      <formula>80</formula>
      <formula>120</formula>
    </cfRule>
  </conditionalFormatting>
  <conditionalFormatting sqref="BD87">
    <cfRule type="cellIs" dxfId="1590" priority="458" operator="greaterThan">
      <formula>20</formula>
    </cfRule>
  </conditionalFormatting>
  <conditionalFormatting sqref="BE87">
    <cfRule type="cellIs" dxfId="1589" priority="457" operator="between">
      <formula>80</formula>
      <formula>120</formula>
    </cfRule>
  </conditionalFormatting>
  <conditionalFormatting sqref="BE87">
    <cfRule type="cellIs" dxfId="1588" priority="456" operator="between">
      <formula>80</formula>
      <formula>120</formula>
    </cfRule>
  </conditionalFormatting>
  <conditionalFormatting sqref="BE87">
    <cfRule type="cellIs" dxfId="1587" priority="454" operator="between">
      <formula>80</formula>
      <formula>120</formula>
    </cfRule>
  </conditionalFormatting>
  <conditionalFormatting sqref="BE87">
    <cfRule type="cellIs" dxfId="1586" priority="455" operator="between">
      <formula>80</formula>
      <formula>120</formula>
    </cfRule>
  </conditionalFormatting>
  <conditionalFormatting sqref="AW96 AW93">
    <cfRule type="cellIs" dxfId="1585" priority="389" operator="greaterThan">
      <formula>20</formula>
    </cfRule>
  </conditionalFormatting>
  <conditionalFormatting sqref="AQ94">
    <cfRule type="cellIs" dxfId="1584" priority="386" operator="greaterThan">
      <formula>20</formula>
    </cfRule>
  </conditionalFormatting>
  <conditionalFormatting sqref="AS98:AT99">
    <cfRule type="cellIs" dxfId="1583" priority="382" operator="between">
      <formula>80</formula>
      <formula>120</formula>
    </cfRule>
  </conditionalFormatting>
  <conditionalFormatting sqref="BE98:BE99">
    <cfRule type="cellIs" dxfId="1582" priority="379" operator="between">
      <formula>80</formula>
      <formula>120</formula>
    </cfRule>
  </conditionalFormatting>
  <conditionalFormatting sqref="AS100:AT100 AY100:AZ100 BE100 AM100:AN100">
    <cfRule type="cellIs" dxfId="1581" priority="378" operator="between">
      <formula>80</formula>
      <formula>120</formula>
    </cfRule>
  </conditionalFormatting>
  <conditionalFormatting sqref="BC100:BD100 AW100:AX100 AK100:AL100">
    <cfRule type="cellIs" dxfId="1580" priority="377" operator="greaterThan">
      <formula>20</formula>
    </cfRule>
  </conditionalFormatting>
  <conditionalFormatting sqref="BC43">
    <cfRule type="cellIs" dxfId="1579" priority="452" operator="greaterThan">
      <formula>20</formula>
    </cfRule>
  </conditionalFormatting>
  <conditionalFormatting sqref="AK47:AL47 AW47:AX47 BC47:BD47">
    <cfRule type="cellIs" dxfId="1578" priority="451" operator="greaterThan">
      <formula>20</formula>
    </cfRule>
  </conditionalFormatting>
  <conditionalFormatting sqref="AQ47:AR47">
    <cfRule type="cellIs" dxfId="1577" priority="450" operator="greaterThan">
      <formula>20</formula>
    </cfRule>
  </conditionalFormatting>
  <conditionalFormatting sqref="AQ47">
    <cfRule type="cellIs" dxfId="1576" priority="448" operator="greaterThan">
      <formula>20</formula>
    </cfRule>
  </conditionalFormatting>
  <conditionalFormatting sqref="BC47 BC49">
    <cfRule type="cellIs" dxfId="1575" priority="446" operator="greaterThan">
      <formula>20</formula>
    </cfRule>
  </conditionalFormatting>
  <conditionalFormatting sqref="AK47">
    <cfRule type="cellIs" dxfId="1574" priority="449" operator="greaterThan">
      <formula>20</formula>
    </cfRule>
  </conditionalFormatting>
  <conditionalFormatting sqref="AW47 AW49">
    <cfRule type="cellIs" dxfId="1573" priority="447" operator="greaterThan">
      <formula>20</formula>
    </cfRule>
  </conditionalFormatting>
  <conditionalFormatting sqref="AK49:AL49 AW49:AX49 BC49:BD49">
    <cfRule type="cellIs" dxfId="1572" priority="445" operator="greaterThan">
      <formula>20</formula>
    </cfRule>
  </conditionalFormatting>
  <conditionalFormatting sqref="AM49:AN49 BE49 AY49:AZ49">
    <cfRule type="cellIs" dxfId="1571" priority="444" operator="between">
      <formula>80</formula>
      <formula>120</formula>
    </cfRule>
  </conditionalFormatting>
  <conditionalFormatting sqref="AQ49:AR49">
    <cfRule type="cellIs" dxfId="1570" priority="443" operator="greaterThan">
      <formula>20</formula>
    </cfRule>
  </conditionalFormatting>
  <conditionalFormatting sqref="AS49:AT49">
    <cfRule type="cellIs" dxfId="1569" priority="442" operator="between">
      <formula>80</formula>
      <formula>120</formula>
    </cfRule>
  </conditionalFormatting>
  <conditionalFormatting sqref="AK46">
    <cfRule type="cellIs" dxfId="1568" priority="441" operator="greaterThan">
      <formula>20</formula>
    </cfRule>
  </conditionalFormatting>
  <conditionalFormatting sqref="AQ46">
    <cfRule type="cellIs" dxfId="1567" priority="440" operator="greaterThan">
      <formula>20</formula>
    </cfRule>
  </conditionalFormatting>
  <conditionalFormatting sqref="AW46">
    <cfRule type="cellIs" dxfId="1566" priority="439" operator="greaterThan">
      <formula>20</formula>
    </cfRule>
  </conditionalFormatting>
  <conditionalFormatting sqref="BC46">
    <cfRule type="cellIs" dxfId="1565" priority="438" operator="greaterThan">
      <formula>20</formula>
    </cfRule>
  </conditionalFormatting>
  <conditionalFormatting sqref="AK50">
    <cfRule type="cellIs" dxfId="1564" priority="437" operator="greaterThan">
      <formula>20</formula>
    </cfRule>
  </conditionalFormatting>
  <conditionalFormatting sqref="AQ50">
    <cfRule type="cellIs" dxfId="1563" priority="436" operator="greaterThan">
      <formula>20</formula>
    </cfRule>
  </conditionalFormatting>
  <conditionalFormatting sqref="AW50">
    <cfRule type="cellIs" dxfId="1562" priority="435" operator="greaterThan">
      <formula>20</formula>
    </cfRule>
  </conditionalFormatting>
  <conditionalFormatting sqref="BC50">
    <cfRule type="cellIs" dxfId="1561" priority="434" operator="greaterThan">
      <formula>20</formula>
    </cfRule>
  </conditionalFormatting>
  <conditionalFormatting sqref="AK51">
    <cfRule type="cellIs" dxfId="1560" priority="433" operator="greaterThan">
      <formula>20</formula>
    </cfRule>
  </conditionalFormatting>
  <conditionalFormatting sqref="AQ51">
    <cfRule type="cellIs" dxfId="1559" priority="432" operator="greaterThan">
      <formula>20</formula>
    </cfRule>
  </conditionalFormatting>
  <conditionalFormatting sqref="AW51">
    <cfRule type="cellIs" dxfId="1558" priority="431" operator="greaterThan">
      <formula>20</formula>
    </cfRule>
  </conditionalFormatting>
  <conditionalFormatting sqref="BC51">
    <cfRule type="cellIs" dxfId="1557" priority="430" operator="greaterThan">
      <formula>20</formula>
    </cfRule>
  </conditionalFormatting>
  <conditionalFormatting sqref="AK95 AK92">
    <cfRule type="cellIs" dxfId="1556" priority="425" operator="greaterThan">
      <formula>20</formula>
    </cfRule>
  </conditionalFormatting>
  <conditionalFormatting sqref="BC95 BC92">
    <cfRule type="cellIs" dxfId="1555" priority="422" operator="greaterThan">
      <formula>20</formula>
    </cfRule>
  </conditionalFormatting>
  <conditionalFormatting sqref="AM86:AN86">
    <cfRule type="cellIs" dxfId="1554" priority="421" operator="between">
      <formula>80</formula>
      <formula>120</formula>
    </cfRule>
  </conditionalFormatting>
  <conditionalFormatting sqref="AL85">
    <cfRule type="cellIs" dxfId="1553" priority="420" operator="greaterThan">
      <formula>20</formula>
    </cfRule>
  </conditionalFormatting>
  <conditionalFormatting sqref="AM85:AN85">
    <cfRule type="cellIs" dxfId="1552" priority="419" operator="between">
      <formula>80</formula>
      <formula>120</formula>
    </cfRule>
  </conditionalFormatting>
  <conditionalFormatting sqref="AM85:AN85">
    <cfRule type="cellIs" dxfId="1551" priority="418" operator="between">
      <formula>80</formula>
      <formula>120</formula>
    </cfRule>
  </conditionalFormatting>
  <conditionalFormatting sqref="AM87:AN87">
    <cfRule type="cellIs" dxfId="1550" priority="417" operator="between">
      <formula>80</formula>
      <formula>120</formula>
    </cfRule>
  </conditionalFormatting>
  <conditionalFormatting sqref="AS86:AT86">
    <cfRule type="cellIs" dxfId="1549" priority="416" operator="between">
      <formula>80</formula>
      <formula>120</formula>
    </cfRule>
  </conditionalFormatting>
  <conditionalFormatting sqref="AS86:AT86">
    <cfRule type="cellIs" dxfId="1548" priority="415" operator="between">
      <formula>80</formula>
      <formula>120</formula>
    </cfRule>
  </conditionalFormatting>
  <conditionalFormatting sqref="AS85:AT85">
    <cfRule type="cellIs" dxfId="1547" priority="413" operator="between">
      <formula>80</formula>
      <formula>120</formula>
    </cfRule>
  </conditionalFormatting>
  <conditionalFormatting sqref="AS85:AT85">
    <cfRule type="cellIs" dxfId="1546" priority="412" operator="between">
      <formula>80</formula>
      <formula>120</formula>
    </cfRule>
  </conditionalFormatting>
  <conditionalFormatting sqref="AS85:AT85">
    <cfRule type="cellIs" dxfId="1545" priority="411" operator="between">
      <formula>80</formula>
      <formula>120</formula>
    </cfRule>
  </conditionalFormatting>
  <conditionalFormatting sqref="AS87:AT87">
    <cfRule type="cellIs" dxfId="1544" priority="410" operator="between">
      <formula>80</formula>
      <formula>120</formula>
    </cfRule>
  </conditionalFormatting>
  <conditionalFormatting sqref="AS87:AT87">
    <cfRule type="cellIs" dxfId="1543" priority="409" operator="between">
      <formula>80</formula>
      <formula>120</formula>
    </cfRule>
  </conditionalFormatting>
  <conditionalFormatting sqref="BD85">
    <cfRule type="cellIs" dxfId="1542" priority="401" operator="greaterThan">
      <formula>20</formula>
    </cfRule>
  </conditionalFormatting>
  <conditionalFormatting sqref="AY86:AZ86">
    <cfRule type="cellIs" dxfId="1541" priority="408" operator="between">
      <formula>80</formula>
      <formula>120</formula>
    </cfRule>
  </conditionalFormatting>
  <conditionalFormatting sqref="AX85">
    <cfRule type="cellIs" dxfId="1540" priority="407" operator="greaterThan">
      <formula>20</formula>
    </cfRule>
  </conditionalFormatting>
  <conditionalFormatting sqref="AY85:AZ85">
    <cfRule type="cellIs" dxfId="1539" priority="406" operator="between">
      <formula>80</formula>
      <formula>120</formula>
    </cfRule>
  </conditionalFormatting>
  <conditionalFormatting sqref="AY85:AZ85">
    <cfRule type="cellIs" dxfId="1538" priority="404" operator="between">
      <formula>80</formula>
      <formula>120</formula>
    </cfRule>
  </conditionalFormatting>
  <conditionalFormatting sqref="AY85:AZ85">
    <cfRule type="cellIs" dxfId="1537" priority="405" operator="between">
      <formula>80</formula>
      <formula>120</formula>
    </cfRule>
  </conditionalFormatting>
  <conditionalFormatting sqref="AY87:AZ87">
    <cfRule type="cellIs" dxfId="1536" priority="403" operator="between">
      <formula>80</formula>
      <formula>120</formula>
    </cfRule>
  </conditionalFormatting>
  <conditionalFormatting sqref="BE86">
    <cfRule type="cellIs" dxfId="1535" priority="402" operator="between">
      <formula>80</formula>
      <formula>120</formula>
    </cfRule>
  </conditionalFormatting>
  <conditionalFormatting sqref="BE85">
    <cfRule type="cellIs" dxfId="1534" priority="400" operator="between">
      <formula>80</formula>
      <formula>120</formula>
    </cfRule>
  </conditionalFormatting>
  <conditionalFormatting sqref="BE85">
    <cfRule type="cellIs" dxfId="1533" priority="397" operator="between">
      <formula>80</formula>
      <formula>120</formula>
    </cfRule>
  </conditionalFormatting>
  <conditionalFormatting sqref="BE85">
    <cfRule type="cellIs" dxfId="1532" priority="398" operator="between">
      <formula>80</formula>
      <formula>120</formula>
    </cfRule>
  </conditionalFormatting>
  <conditionalFormatting sqref="AK94">
    <cfRule type="cellIs" dxfId="1531" priority="387" operator="greaterThan">
      <formula>20</formula>
    </cfRule>
  </conditionalFormatting>
  <conditionalFormatting sqref="BE87">
    <cfRule type="cellIs" dxfId="1530" priority="396" operator="between">
      <formula>80</formula>
      <formula>120</formula>
    </cfRule>
  </conditionalFormatting>
  <conditionalFormatting sqref="AW94">
    <cfRule type="cellIs" dxfId="1529" priority="385" operator="greaterThan">
      <formula>20</formula>
    </cfRule>
  </conditionalFormatting>
  <conditionalFormatting sqref="BC96 BC93">
    <cfRule type="cellIs" dxfId="1528" priority="388" operator="greaterThan">
      <formula>20</formula>
    </cfRule>
  </conditionalFormatting>
  <conditionalFormatting sqref="BC97 BC94">
    <cfRule type="cellIs" dxfId="1527" priority="384" operator="greaterThan">
      <formula>20</formula>
    </cfRule>
  </conditionalFormatting>
  <conditionalFormatting sqref="AM98:AN99">
    <cfRule type="cellIs" dxfId="1526" priority="383" operator="between">
      <formula>80</formula>
      <formula>120</formula>
    </cfRule>
  </conditionalFormatting>
  <conditionalFormatting sqref="AS98:AT99">
    <cfRule type="cellIs" dxfId="1525" priority="381" operator="between">
      <formula>80</formula>
      <formula>120</formula>
    </cfRule>
  </conditionalFormatting>
  <conditionalFormatting sqref="AY98:AZ99">
    <cfRule type="cellIs" dxfId="1524" priority="380" operator="between">
      <formula>80</formula>
      <formula>120</formula>
    </cfRule>
  </conditionalFormatting>
  <conditionalFormatting sqref="AK100">
    <cfRule type="cellIs" dxfId="1523" priority="375" operator="greaterThan">
      <formula>20</formula>
    </cfRule>
  </conditionalFormatting>
  <conditionalFormatting sqref="BC100">
    <cfRule type="cellIs" dxfId="1522" priority="372" operator="greaterThan">
      <formula>20</formula>
    </cfRule>
  </conditionalFormatting>
  <conditionalFormatting sqref="AQ100:AR100">
    <cfRule type="cellIs" dxfId="1521" priority="376" operator="greaterThan">
      <formula>20</formula>
    </cfRule>
  </conditionalFormatting>
  <conditionalFormatting sqref="AQ100">
    <cfRule type="cellIs" dxfId="1520" priority="374" operator="greaterThan">
      <formula>20</formula>
    </cfRule>
  </conditionalFormatting>
  <conditionalFormatting sqref="AW100">
    <cfRule type="cellIs" dxfId="1519" priority="373" operator="greaterThan">
      <formula>20</formula>
    </cfRule>
  </conditionalFormatting>
  <conditionalFormatting sqref="BC100">
    <cfRule type="cellIs" dxfId="1518" priority="370" operator="greaterThan">
      <formula>20</formula>
    </cfRule>
  </conditionalFormatting>
  <conditionalFormatting sqref="AW100">
    <cfRule type="cellIs" dxfId="1517" priority="371" operator="greaterThan">
      <formula>20</formula>
    </cfRule>
  </conditionalFormatting>
  <conditionalFormatting sqref="AK109 AK106 AK103">
    <cfRule type="cellIs" dxfId="1516" priority="369" operator="greaterThan">
      <formula>20</formula>
    </cfRule>
  </conditionalFormatting>
  <conditionalFormatting sqref="AQ109 AQ106 AQ103">
    <cfRule type="cellIs" dxfId="1515" priority="368" operator="greaterThan">
      <formula>20</formula>
    </cfRule>
  </conditionalFormatting>
  <conditionalFormatting sqref="AW109 AW106 AW103">
    <cfRule type="cellIs" dxfId="1514" priority="367" operator="greaterThan">
      <formula>20</formula>
    </cfRule>
  </conditionalFormatting>
  <conditionalFormatting sqref="BC109 BC106 BC103">
    <cfRule type="cellIs" dxfId="1513" priority="366" operator="greaterThan">
      <formula>20</formula>
    </cfRule>
  </conditionalFormatting>
  <conditionalFormatting sqref="AK110 AK107 AK104 AK101">
    <cfRule type="cellIs" dxfId="1512" priority="365" operator="greaterThan">
      <formula>20</formula>
    </cfRule>
  </conditionalFormatting>
  <conditionalFormatting sqref="AQ110 AQ107 AQ104 AQ101">
    <cfRule type="cellIs" dxfId="1511" priority="364" operator="greaterThan">
      <formula>20</formula>
    </cfRule>
  </conditionalFormatting>
  <conditionalFormatting sqref="AW110 AW107 AW104 AW101">
    <cfRule type="cellIs" dxfId="1510" priority="363" operator="greaterThan">
      <formula>20</formula>
    </cfRule>
  </conditionalFormatting>
  <conditionalFormatting sqref="BC110 BC107 BC104 BC101">
    <cfRule type="cellIs" dxfId="1509" priority="362" operator="greaterThan">
      <formula>20</formula>
    </cfRule>
  </conditionalFormatting>
  <conditionalFormatting sqref="AM88:AN88">
    <cfRule type="cellIs" dxfId="1508" priority="164" operator="between">
      <formula>80</formula>
      <formula>120</formula>
    </cfRule>
  </conditionalFormatting>
  <conditionalFormatting sqref="AS88:AT88">
    <cfRule type="cellIs" dxfId="1507" priority="162" operator="between">
      <formula>80</formula>
      <formula>120</formula>
    </cfRule>
  </conditionalFormatting>
  <conditionalFormatting sqref="AM89:AN89">
    <cfRule type="cellIs" dxfId="1506" priority="163" operator="between">
      <formula>80</formula>
      <formula>120</formula>
    </cfRule>
  </conditionalFormatting>
  <conditionalFormatting sqref="AS89:AT89">
    <cfRule type="cellIs" dxfId="1505" priority="160" operator="between">
      <formula>80</formula>
      <formula>120</formula>
    </cfRule>
  </conditionalFormatting>
  <conditionalFormatting sqref="AS88:AT88">
    <cfRule type="cellIs" dxfId="1504" priority="149" operator="between">
      <formula>80</formula>
      <formula>120</formula>
    </cfRule>
  </conditionalFormatting>
  <conditionalFormatting sqref="AY89:AZ89">
    <cfRule type="cellIs" dxfId="1503" priority="157" operator="between">
      <formula>80</formula>
      <formula>120</formula>
    </cfRule>
  </conditionalFormatting>
  <conditionalFormatting sqref="BE89">
    <cfRule type="cellIs" dxfId="1502" priority="155" operator="between">
      <formula>80</formula>
      <formula>120</formula>
    </cfRule>
  </conditionalFormatting>
  <conditionalFormatting sqref="AM88:AN88">
    <cfRule type="cellIs" dxfId="1501" priority="150" operator="between">
      <formula>80</formula>
      <formula>120</formula>
    </cfRule>
  </conditionalFormatting>
  <conditionalFormatting sqref="AY88:AZ88">
    <cfRule type="cellIs" dxfId="1500" priority="147" operator="between">
      <formula>80</formula>
      <formula>120</formula>
    </cfRule>
  </conditionalFormatting>
  <conditionalFormatting sqref="AS88:AT88">
    <cfRule type="cellIs" dxfId="1499" priority="148" operator="between">
      <formula>80</formula>
      <formula>120</formula>
    </cfRule>
  </conditionalFormatting>
  <conditionalFormatting sqref="AQ90">
    <cfRule type="cellIs" dxfId="1498" priority="144" operator="greaterThan">
      <formula>20</formula>
    </cfRule>
  </conditionalFormatting>
  <conditionalFormatting sqref="AK26 AK33 AK36 AK39 AK42 AK45 AK48">
    <cfRule type="cellIs" dxfId="1497" priority="306" operator="greaterThan">
      <formula>20</formula>
    </cfRule>
  </conditionalFormatting>
  <conditionalFormatting sqref="AQ26 AQ33 AQ36 AQ39 AQ42 AQ45 AQ48">
    <cfRule type="cellIs" dxfId="1496" priority="305" operator="greaterThan">
      <formula>20</formula>
    </cfRule>
  </conditionalFormatting>
  <conditionalFormatting sqref="AW26 AW33 AW36 AW39 AW42 AW45 AW48">
    <cfRule type="cellIs" dxfId="1495" priority="304" operator="greaterThan">
      <formula>20</formula>
    </cfRule>
  </conditionalFormatting>
  <conditionalFormatting sqref="BC26 BC33 BC36 BC39 BC42 BC45 BC48">
    <cfRule type="cellIs" dxfId="1494" priority="303" operator="greaterThan">
      <formula>20</formula>
    </cfRule>
  </conditionalFormatting>
  <conditionalFormatting sqref="AJ36 AJ39 AJ42 AJ45 AJ48">
    <cfRule type="cellIs" dxfId="1493" priority="302" operator="lessThan">
      <formula>20.1</formula>
    </cfRule>
  </conditionalFormatting>
  <conditionalFormatting sqref="AP36 AP39 AP42 AP45 AP48">
    <cfRule type="cellIs" dxfId="1492" priority="301" operator="lessThan">
      <formula>20.1</formula>
    </cfRule>
  </conditionalFormatting>
  <conditionalFormatting sqref="AV36 AV39 AV42 AV45 AV48">
    <cfRule type="cellIs" dxfId="1491" priority="300" operator="lessThan">
      <formula>20.1</formula>
    </cfRule>
  </conditionalFormatting>
  <conditionalFormatting sqref="BB36 BB39 BB42 BB45 BB48">
    <cfRule type="cellIs" dxfId="1490" priority="299" operator="lessThan">
      <formula>20.1</formula>
    </cfRule>
  </conditionalFormatting>
  <conditionalFormatting sqref="AI26">
    <cfRule type="cellIs" dxfId="1489" priority="298" operator="between">
      <formula>80</formula>
      <formula>120</formula>
    </cfRule>
  </conditionalFormatting>
  <conditionalFormatting sqref="AO26">
    <cfRule type="cellIs" dxfId="1488" priority="297" operator="between">
      <formula>80</formula>
      <formula>120</formula>
    </cfRule>
  </conditionalFormatting>
  <conditionalFormatting sqref="BA97">
    <cfRule type="cellIs" dxfId="1487" priority="285" operator="between">
      <formula>80</formula>
      <formula>120</formula>
    </cfRule>
  </conditionalFormatting>
  <conditionalFormatting sqref="AK97">
    <cfRule type="cellIs" dxfId="1486" priority="290" operator="greaterThan">
      <formula>20</formula>
    </cfRule>
  </conditionalFormatting>
  <conditionalFormatting sqref="AQ97">
    <cfRule type="cellIs" dxfId="1485" priority="289" operator="greaterThan">
      <formula>20</formula>
    </cfRule>
  </conditionalFormatting>
  <conditionalFormatting sqref="AO97">
    <cfRule type="cellIs" dxfId="1484" priority="287" operator="between">
      <formula>80</formula>
      <formula>120</formula>
    </cfRule>
  </conditionalFormatting>
  <conditionalFormatting sqref="AU97">
    <cfRule type="cellIs" dxfId="1483" priority="286" operator="between">
      <formula>80</formula>
      <formula>120</formula>
    </cfRule>
  </conditionalFormatting>
  <conditionalFormatting sqref="AO51">
    <cfRule type="cellIs" dxfId="1482" priority="294" operator="between">
      <formula>80</formula>
      <formula>120</formula>
    </cfRule>
  </conditionalFormatting>
  <conditionalFormatting sqref="AU51">
    <cfRule type="cellIs" dxfId="1481" priority="293" operator="between">
      <formula>80</formula>
      <formula>120</formula>
    </cfRule>
  </conditionalFormatting>
  <conditionalFormatting sqref="BA51">
    <cfRule type="cellIs" dxfId="1480" priority="292" operator="between">
      <formula>80</formula>
      <formula>120</formula>
    </cfRule>
  </conditionalFormatting>
  <conditionalFormatting sqref="AI51">
    <cfRule type="cellIs" dxfId="1479" priority="291" operator="between">
      <formula>80</formula>
      <formula>120</formula>
    </cfRule>
  </conditionalFormatting>
  <conditionalFormatting sqref="AW97">
    <cfRule type="cellIs" dxfId="1478" priority="288" operator="greaterThan">
      <formula>20</formula>
    </cfRule>
  </conditionalFormatting>
  <conditionalFormatting sqref="AI97">
    <cfRule type="cellIs" dxfId="1477" priority="284" operator="between">
      <formula>80</formula>
      <formula>120</formula>
    </cfRule>
  </conditionalFormatting>
  <conditionalFormatting sqref="AK29">
    <cfRule type="cellIs" dxfId="1476" priority="283" operator="greaterThan">
      <formula>20</formula>
    </cfRule>
  </conditionalFormatting>
  <conditionalFormatting sqref="AQ29">
    <cfRule type="cellIs" dxfId="1475" priority="282" operator="greaterThan">
      <formula>20</formula>
    </cfRule>
  </conditionalFormatting>
  <conditionalFormatting sqref="AW29">
    <cfRule type="cellIs" dxfId="1474" priority="281" operator="greaterThan">
      <formula>20</formula>
    </cfRule>
  </conditionalFormatting>
  <conditionalFormatting sqref="BC29">
    <cfRule type="cellIs" dxfId="1473" priority="280" operator="greaterThan">
      <formula>20</formula>
    </cfRule>
  </conditionalFormatting>
  <conditionalFormatting sqref="AI29">
    <cfRule type="cellIs" dxfId="1472" priority="279" operator="between">
      <formula>80</formula>
      <formula>120</formula>
    </cfRule>
  </conditionalFormatting>
  <conditionalFormatting sqref="AO29">
    <cfRule type="cellIs" dxfId="1471" priority="278" operator="between">
      <formula>80</formula>
      <formula>120</formula>
    </cfRule>
  </conditionalFormatting>
  <conditionalFormatting sqref="AU29">
    <cfRule type="cellIs" dxfId="1470" priority="277" operator="between">
      <formula>80</formula>
      <formula>120</formula>
    </cfRule>
  </conditionalFormatting>
  <conditionalFormatting sqref="BA29">
    <cfRule type="cellIs" dxfId="1469" priority="276" operator="between">
      <formula>80</formula>
      <formula>120</formula>
    </cfRule>
  </conditionalFormatting>
  <conditionalFormatting sqref="AI110">
    <cfRule type="cellIs" dxfId="1468" priority="275" operator="between">
      <formula>80</formula>
      <formula>120</formula>
    </cfRule>
  </conditionalFormatting>
  <conditionalFormatting sqref="AK130">
    <cfRule type="cellIs" dxfId="1467" priority="274" operator="greaterThan">
      <formula>20</formula>
    </cfRule>
  </conditionalFormatting>
  <conditionalFormatting sqref="AQ130">
    <cfRule type="cellIs" dxfId="1466" priority="273" operator="greaterThan">
      <formula>20</formula>
    </cfRule>
  </conditionalFormatting>
  <conditionalFormatting sqref="AW130">
    <cfRule type="cellIs" dxfId="1465" priority="272" operator="greaterThan">
      <formula>20</formula>
    </cfRule>
  </conditionalFormatting>
  <conditionalFormatting sqref="BC130">
    <cfRule type="cellIs" dxfId="1464" priority="271" operator="greaterThan">
      <formula>20</formula>
    </cfRule>
  </conditionalFormatting>
  <conditionalFormatting sqref="AL130">
    <cfRule type="cellIs" dxfId="1463" priority="269" operator="greaterThan">
      <formula>20</formula>
    </cfRule>
  </conditionalFormatting>
  <conditionalFormatting sqref="AM130:AN130">
    <cfRule type="cellIs" dxfId="1462" priority="268" operator="between">
      <formula>80</formula>
      <formula>120</formula>
    </cfRule>
  </conditionalFormatting>
  <conditionalFormatting sqref="AM130:AN130">
    <cfRule type="cellIs" dxfId="1461" priority="267" operator="between">
      <formula>80</formula>
      <formula>120</formula>
    </cfRule>
  </conditionalFormatting>
  <conditionalFormatting sqref="AQ135">
    <cfRule type="cellIs" dxfId="1460" priority="239" operator="greaterThan">
      <formula>20</formula>
    </cfRule>
  </conditionalFormatting>
  <conditionalFormatting sqref="AW135">
    <cfRule type="cellIs" dxfId="1459" priority="238" operator="greaterThan">
      <formula>20</formula>
    </cfRule>
  </conditionalFormatting>
  <conditionalFormatting sqref="AR130">
    <cfRule type="cellIs" dxfId="1458" priority="263" operator="greaterThan">
      <formula>20</formula>
    </cfRule>
  </conditionalFormatting>
  <conditionalFormatting sqref="AS130:AT130">
    <cfRule type="cellIs" dxfId="1457" priority="262" operator="between">
      <formula>80</formula>
      <formula>120</formula>
    </cfRule>
  </conditionalFormatting>
  <conditionalFormatting sqref="AS130:AT130">
    <cfRule type="cellIs" dxfId="1456" priority="261" operator="between">
      <formula>80</formula>
      <formula>120</formula>
    </cfRule>
  </conditionalFormatting>
  <conditionalFormatting sqref="AS130:AT130">
    <cfRule type="cellIs" dxfId="1455" priority="260" operator="between">
      <formula>80</formula>
      <formula>120</formula>
    </cfRule>
  </conditionalFormatting>
  <conditionalFormatting sqref="AX130">
    <cfRule type="cellIs" dxfId="1454" priority="256" operator="greaterThan">
      <formula>20</formula>
    </cfRule>
  </conditionalFormatting>
  <conditionalFormatting sqref="AY130:AZ130">
    <cfRule type="cellIs" dxfId="1453" priority="255" operator="between">
      <formula>80</formula>
      <formula>120</formula>
    </cfRule>
  </conditionalFormatting>
  <conditionalFormatting sqref="AY130:AZ130">
    <cfRule type="cellIs" dxfId="1452" priority="253" operator="between">
      <formula>80</formula>
      <formula>120</formula>
    </cfRule>
  </conditionalFormatting>
  <conditionalFormatting sqref="AY130:AZ130">
    <cfRule type="cellIs" dxfId="1451" priority="254" operator="between">
      <formula>80</formula>
      <formula>120</formula>
    </cfRule>
  </conditionalFormatting>
  <conditionalFormatting sqref="BD130">
    <cfRule type="cellIs" dxfId="1450" priority="250" operator="greaterThan">
      <formula>20</formula>
    </cfRule>
  </conditionalFormatting>
  <conditionalFormatting sqref="BE130">
    <cfRule type="cellIs" dxfId="1449" priority="249" operator="between">
      <formula>80</formula>
      <formula>120</formula>
    </cfRule>
  </conditionalFormatting>
  <conditionalFormatting sqref="BE130">
    <cfRule type="cellIs" dxfId="1448" priority="248" operator="between">
      <formula>80</formula>
      <formula>120</formula>
    </cfRule>
  </conditionalFormatting>
  <conditionalFormatting sqref="BE130">
    <cfRule type="cellIs" dxfId="1447" priority="246" operator="between">
      <formula>80</formula>
      <formula>120</formula>
    </cfRule>
  </conditionalFormatting>
  <conditionalFormatting sqref="BE130">
    <cfRule type="cellIs" dxfId="1446" priority="247" operator="between">
      <formula>80</formula>
      <formula>120</formula>
    </cfRule>
  </conditionalFormatting>
  <conditionalFormatting sqref="AK135">
    <cfRule type="cellIs" dxfId="1445" priority="240" operator="greaterThan">
      <formula>20</formula>
    </cfRule>
  </conditionalFormatting>
  <conditionalFormatting sqref="BC135">
    <cfRule type="cellIs" dxfId="1444" priority="237" operator="greaterThan">
      <formula>20</formula>
    </cfRule>
  </conditionalFormatting>
  <conditionalFormatting sqref="AM130:AN130">
    <cfRule type="cellIs" dxfId="1443" priority="236" operator="between">
      <formula>80</formula>
      <formula>120</formula>
    </cfRule>
  </conditionalFormatting>
  <conditionalFormatting sqref="AS130:AT130">
    <cfRule type="cellIs" dxfId="1442" priority="235" operator="between">
      <formula>80</formula>
      <formula>120</formula>
    </cfRule>
  </conditionalFormatting>
  <conditionalFormatting sqref="AS130:AT130">
    <cfRule type="cellIs" dxfId="1441" priority="234" operator="between">
      <formula>80</formula>
      <formula>120</formula>
    </cfRule>
  </conditionalFormatting>
  <conditionalFormatting sqref="AY130:AZ130">
    <cfRule type="cellIs" dxfId="1440" priority="233" operator="between">
      <formula>80</formula>
      <formula>120</formula>
    </cfRule>
  </conditionalFormatting>
  <conditionalFormatting sqref="AK90">
    <cfRule type="cellIs" dxfId="1439" priority="145" operator="greaterThan">
      <formula>20</formula>
    </cfRule>
  </conditionalFormatting>
  <conditionalFormatting sqref="BE130">
    <cfRule type="cellIs" dxfId="1438" priority="232" operator="between">
      <formula>80</formula>
      <formula>120</formula>
    </cfRule>
  </conditionalFormatting>
  <conditionalFormatting sqref="AW90">
    <cfRule type="cellIs" dxfId="1437" priority="143" operator="greaterThan">
      <formula>20</formula>
    </cfRule>
  </conditionalFormatting>
  <conditionalFormatting sqref="BC90">
    <cfRule type="cellIs" dxfId="1436" priority="142" operator="greaterThan">
      <formula>20</formula>
    </cfRule>
  </conditionalFormatting>
  <conditionalFormatting sqref="AQ91">
    <cfRule type="cellIs" dxfId="1435" priority="140" operator="greaterThan">
      <formula>20</formula>
    </cfRule>
  </conditionalFormatting>
  <conditionalFormatting sqref="AM91:AN91">
    <cfRule type="cellIs" dxfId="1434" priority="137" operator="between">
      <formula>80</formula>
      <formula>120</formula>
    </cfRule>
  </conditionalFormatting>
  <conditionalFormatting sqref="AM90:AN90">
    <cfRule type="cellIs" dxfId="1433" priority="135" operator="between">
      <formula>80</formula>
      <formula>120</formula>
    </cfRule>
  </conditionalFormatting>
  <conditionalFormatting sqref="AM89:AN89">
    <cfRule type="cellIs" dxfId="1432" priority="133" operator="between">
      <formula>80</formula>
      <formula>120</formula>
    </cfRule>
  </conditionalFormatting>
  <conditionalFormatting sqref="AM90:AN91">
    <cfRule type="cellIs" dxfId="1431" priority="129" operator="between">
      <formula>80</formula>
      <formula>120</formula>
    </cfRule>
  </conditionalFormatting>
  <conditionalFormatting sqref="AL91">
    <cfRule type="cellIs" dxfId="1430" priority="128" operator="greaterThan">
      <formula>20</formula>
    </cfRule>
  </conditionalFormatting>
  <conditionalFormatting sqref="AS91:AT91">
    <cfRule type="cellIs" dxfId="1429" priority="126" operator="between">
      <formula>80</formula>
      <formula>120</formula>
    </cfRule>
  </conditionalFormatting>
  <conditionalFormatting sqref="AS91:AT91">
    <cfRule type="cellIs" dxfId="1428" priority="125" operator="between">
      <formula>80</formula>
      <formula>120</formula>
    </cfRule>
  </conditionalFormatting>
  <conditionalFormatting sqref="AS90:AT90">
    <cfRule type="cellIs" dxfId="1427" priority="123" operator="between">
      <formula>80</formula>
      <formula>120</formula>
    </cfRule>
  </conditionalFormatting>
  <conditionalFormatting sqref="AS90:AT90">
    <cfRule type="cellIs" dxfId="1426" priority="122" operator="between">
      <formula>80</formula>
      <formula>120</formula>
    </cfRule>
  </conditionalFormatting>
  <conditionalFormatting sqref="AS90:AT90">
    <cfRule type="cellIs" dxfId="1425" priority="121" operator="between">
      <formula>80</formula>
      <formula>120</formula>
    </cfRule>
  </conditionalFormatting>
  <conditionalFormatting sqref="AS89:AT89">
    <cfRule type="cellIs" dxfId="1424" priority="120" operator="between">
      <formula>80</formula>
      <formula>120</formula>
    </cfRule>
  </conditionalFormatting>
  <conditionalFormatting sqref="AS88:AT88">
    <cfRule type="cellIs" dxfId="1423" priority="118" operator="between">
      <formula>80</formula>
      <formula>120</formula>
    </cfRule>
  </conditionalFormatting>
  <conditionalFormatting sqref="AS88:AT88">
    <cfRule type="cellIs" dxfId="1422" priority="117" operator="between">
      <formula>80</formula>
      <formula>120</formula>
    </cfRule>
  </conditionalFormatting>
  <conditionalFormatting sqref="AS90:AT91">
    <cfRule type="cellIs" dxfId="1421" priority="114" operator="between">
      <formula>80</formula>
      <formula>120</formula>
    </cfRule>
  </conditionalFormatting>
  <conditionalFormatting sqref="AY91:AZ91">
    <cfRule type="cellIs" dxfId="1420" priority="110" operator="between">
      <formula>80</formula>
      <formula>120</formula>
    </cfRule>
  </conditionalFormatting>
  <conditionalFormatting sqref="AY90:AZ90">
    <cfRule type="cellIs" dxfId="1419" priority="108" operator="between">
      <formula>80</formula>
      <formula>120</formula>
    </cfRule>
  </conditionalFormatting>
  <conditionalFormatting sqref="AY90:AZ90">
    <cfRule type="cellIs" dxfId="1418" priority="106" operator="between">
      <formula>80</formula>
      <formula>120</formula>
    </cfRule>
  </conditionalFormatting>
  <conditionalFormatting sqref="AY90:AZ90">
    <cfRule type="cellIs" dxfId="1417" priority="107" operator="between">
      <formula>80</formula>
      <formula>120</formula>
    </cfRule>
  </conditionalFormatting>
  <conditionalFormatting sqref="AY88:AZ88">
    <cfRule type="cellIs" dxfId="1416" priority="104" operator="between">
      <formula>80</formula>
      <formula>120</formula>
    </cfRule>
  </conditionalFormatting>
  <conditionalFormatting sqref="BE90">
    <cfRule type="cellIs" dxfId="1415" priority="93" operator="between">
      <formula>80</formula>
      <formula>120</formula>
    </cfRule>
  </conditionalFormatting>
  <conditionalFormatting sqref="BE91">
    <cfRule type="cellIs" dxfId="1414" priority="97" operator="between">
      <formula>80</formula>
      <formula>120</formula>
    </cfRule>
  </conditionalFormatting>
  <conditionalFormatting sqref="BE90">
    <cfRule type="cellIs" dxfId="1413" priority="95" operator="between">
      <formula>80</formula>
      <formula>120</formula>
    </cfRule>
  </conditionalFormatting>
  <conditionalFormatting sqref="BE90">
    <cfRule type="cellIs" dxfId="1412" priority="94" operator="between">
      <formula>80</formula>
      <formula>120</formula>
    </cfRule>
  </conditionalFormatting>
  <conditionalFormatting sqref="BE89">
    <cfRule type="cellIs" dxfId="1411" priority="91" operator="between">
      <formula>80</formula>
      <formula>120</formula>
    </cfRule>
  </conditionalFormatting>
  <conditionalFormatting sqref="BE90">
    <cfRule type="cellIs" dxfId="1410" priority="92" operator="between">
      <formula>80</formula>
      <formula>120</formula>
    </cfRule>
  </conditionalFormatting>
  <conditionalFormatting sqref="BE88">
    <cfRule type="cellIs" dxfId="1409" priority="89" operator="between">
      <formula>80</formula>
      <formula>120</formula>
    </cfRule>
  </conditionalFormatting>
  <conditionalFormatting sqref="AK128 AK125 AK122 AK119 AK116 AK113">
    <cfRule type="cellIs" dxfId="1408" priority="168" operator="greaterThan">
      <formula>20</formula>
    </cfRule>
  </conditionalFormatting>
  <conditionalFormatting sqref="AQ128 AQ125 AQ122 AQ119 AQ116 AQ113">
    <cfRule type="cellIs" dxfId="1407" priority="167" operator="greaterThan">
      <formula>20</formula>
    </cfRule>
  </conditionalFormatting>
  <conditionalFormatting sqref="AW128 AW125 AW122 AW119 AW116 AW113">
    <cfRule type="cellIs" dxfId="1406" priority="166" operator="greaterThan">
      <formula>20</formula>
    </cfRule>
  </conditionalFormatting>
  <conditionalFormatting sqref="BC128 BC125 BC122 BC119 BC116 BC113">
    <cfRule type="cellIs" dxfId="1405" priority="165" operator="greaterThan">
      <formula>20</formula>
    </cfRule>
  </conditionalFormatting>
  <conditionalFormatting sqref="AK88">
    <cfRule type="cellIs" dxfId="1404" priority="154" operator="greaterThan">
      <formula>20</formula>
    </cfRule>
  </conditionalFormatting>
  <conditionalFormatting sqref="AQ88">
    <cfRule type="cellIs" dxfId="1403" priority="153" operator="greaterThan">
      <formula>20</formula>
    </cfRule>
  </conditionalFormatting>
  <conditionalFormatting sqref="AW88">
    <cfRule type="cellIs" dxfId="1402" priority="152" operator="greaterThan">
      <formula>20</formula>
    </cfRule>
  </conditionalFormatting>
  <conditionalFormatting sqref="BC88">
    <cfRule type="cellIs" dxfId="1401" priority="151" operator="greaterThan">
      <formula>20</formula>
    </cfRule>
  </conditionalFormatting>
  <conditionalFormatting sqref="AS88:AT88">
    <cfRule type="cellIs" dxfId="1400" priority="161" operator="between">
      <formula>80</formula>
      <formula>120</formula>
    </cfRule>
  </conditionalFormatting>
  <conditionalFormatting sqref="AS89:AT89">
    <cfRule type="cellIs" dxfId="1399" priority="159" operator="between">
      <formula>80</formula>
      <formula>120</formula>
    </cfRule>
  </conditionalFormatting>
  <conditionalFormatting sqref="AY88:AZ88">
    <cfRule type="cellIs" dxfId="1398" priority="158" operator="between">
      <formula>80</formula>
      <formula>120</formula>
    </cfRule>
  </conditionalFormatting>
  <conditionalFormatting sqref="BE88">
    <cfRule type="cellIs" dxfId="1397" priority="156" operator="between">
      <formula>80</formula>
      <formula>120</formula>
    </cfRule>
  </conditionalFormatting>
  <conditionalFormatting sqref="AK91">
    <cfRule type="cellIs" dxfId="1396" priority="141" operator="greaterThan">
      <formula>20</formula>
    </cfRule>
  </conditionalFormatting>
  <conditionalFormatting sqref="BE88">
    <cfRule type="cellIs" dxfId="1395" priority="146" operator="between">
      <formula>80</formula>
      <formula>120</formula>
    </cfRule>
  </conditionalFormatting>
  <conditionalFormatting sqref="AW91">
    <cfRule type="cellIs" dxfId="1394" priority="139" operator="greaterThan">
      <formula>20</formula>
    </cfRule>
  </conditionalFormatting>
  <conditionalFormatting sqref="BC91">
    <cfRule type="cellIs" dxfId="1393" priority="138" operator="greaterThan">
      <formula>20</formula>
    </cfRule>
  </conditionalFormatting>
  <conditionalFormatting sqref="AL90">
    <cfRule type="cellIs" dxfId="1392" priority="136" operator="greaterThan">
      <formula>20</formula>
    </cfRule>
  </conditionalFormatting>
  <conditionalFormatting sqref="AM90:AN90">
    <cfRule type="cellIs" dxfId="1391" priority="134" operator="between">
      <formula>80</formula>
      <formula>120</formula>
    </cfRule>
  </conditionalFormatting>
  <conditionalFormatting sqref="AL91">
    <cfRule type="cellIs" dxfId="1390" priority="127" operator="lessThan">
      <formula>20</formula>
    </cfRule>
  </conditionalFormatting>
  <conditionalFormatting sqref="AM88:AN88">
    <cfRule type="cellIs" dxfId="1389" priority="132" operator="between">
      <formula>80</formula>
      <formula>120</formula>
    </cfRule>
  </conditionalFormatting>
  <conditionalFormatting sqref="AM88:AN88">
    <cfRule type="cellIs" dxfId="1388" priority="131" operator="between">
      <formula>80</formula>
      <formula>120</formula>
    </cfRule>
  </conditionalFormatting>
  <conditionalFormatting sqref="AL91">
    <cfRule type="cellIs" dxfId="1387" priority="130" operator="greaterThan">
      <formula>20</formula>
    </cfRule>
  </conditionalFormatting>
  <conditionalFormatting sqref="AR90">
    <cfRule type="cellIs" dxfId="1386" priority="124" operator="greaterThan">
      <formula>20</formula>
    </cfRule>
  </conditionalFormatting>
  <conditionalFormatting sqref="AS89:AT89">
    <cfRule type="cellIs" dxfId="1385" priority="119" operator="between">
      <formula>80</formula>
      <formula>120</formula>
    </cfRule>
  </conditionalFormatting>
  <conditionalFormatting sqref="AS88:AT88">
    <cfRule type="cellIs" dxfId="1384" priority="116" operator="between">
      <formula>80</formula>
      <formula>120</formula>
    </cfRule>
  </conditionalFormatting>
  <conditionalFormatting sqref="AR91">
    <cfRule type="cellIs" dxfId="1383" priority="115" operator="greaterThan">
      <formula>20</formula>
    </cfRule>
  </conditionalFormatting>
  <conditionalFormatting sqref="AS90:AT91">
    <cfRule type="cellIs" dxfId="1382" priority="113" operator="between">
      <formula>80</formula>
      <formula>120</formula>
    </cfRule>
  </conditionalFormatting>
  <conditionalFormatting sqref="AR91">
    <cfRule type="cellIs" dxfId="1381" priority="112" operator="greaterThan">
      <formula>20</formula>
    </cfRule>
  </conditionalFormatting>
  <conditionalFormatting sqref="AR91">
    <cfRule type="cellIs" dxfId="1380" priority="111" operator="lessThan">
      <formula>20</formula>
    </cfRule>
  </conditionalFormatting>
  <conditionalFormatting sqref="AX90">
    <cfRule type="cellIs" dxfId="1379" priority="109" operator="greaterThan">
      <formula>20</formula>
    </cfRule>
  </conditionalFormatting>
  <conditionalFormatting sqref="AY89:AZ89">
    <cfRule type="cellIs" dxfId="1378" priority="105" operator="between">
      <formula>80</formula>
      <formula>120</formula>
    </cfRule>
  </conditionalFormatting>
  <conditionalFormatting sqref="AY88:AZ88">
    <cfRule type="cellIs" dxfId="1377" priority="102" operator="between">
      <formula>80</formula>
      <formula>120</formula>
    </cfRule>
  </conditionalFormatting>
  <conditionalFormatting sqref="AY88:AZ88">
    <cfRule type="cellIs" dxfId="1376" priority="103" operator="between">
      <formula>80</formula>
      <formula>120</formula>
    </cfRule>
  </conditionalFormatting>
  <conditionalFormatting sqref="AX91">
    <cfRule type="cellIs" dxfId="1375" priority="101" operator="greaterThan">
      <formula>20</formula>
    </cfRule>
  </conditionalFormatting>
  <conditionalFormatting sqref="AY90:AZ91">
    <cfRule type="cellIs" dxfId="1374" priority="100" operator="between">
      <formula>80</formula>
      <formula>120</formula>
    </cfRule>
  </conditionalFormatting>
  <conditionalFormatting sqref="AX91">
    <cfRule type="cellIs" dxfId="1373" priority="99" operator="greaterThan">
      <formula>20</formula>
    </cfRule>
  </conditionalFormatting>
  <conditionalFormatting sqref="AX91">
    <cfRule type="cellIs" dxfId="1372" priority="98" operator="lessThan">
      <formula>20</formula>
    </cfRule>
  </conditionalFormatting>
  <conditionalFormatting sqref="BD90">
    <cfRule type="cellIs" dxfId="1371" priority="96" operator="greaterThan">
      <formula>20</formula>
    </cfRule>
  </conditionalFormatting>
  <conditionalFormatting sqref="BE88">
    <cfRule type="cellIs" dxfId="1370" priority="90" operator="between">
      <formula>80</formula>
      <formula>120</formula>
    </cfRule>
  </conditionalFormatting>
  <conditionalFormatting sqref="BE88">
    <cfRule type="cellIs" dxfId="1369" priority="87" operator="between">
      <formula>80</formula>
      <formula>120</formula>
    </cfRule>
  </conditionalFormatting>
  <conditionalFormatting sqref="BE88">
    <cfRule type="cellIs" dxfId="1368" priority="88" operator="between">
      <formula>80</formula>
      <formula>120</formula>
    </cfRule>
  </conditionalFormatting>
  <conditionalFormatting sqref="BD91">
    <cfRule type="cellIs" dxfId="1367" priority="86" operator="greaterThan">
      <formula>20</formula>
    </cfRule>
  </conditionalFormatting>
  <conditionalFormatting sqref="BE90:BE91">
    <cfRule type="cellIs" dxfId="1366" priority="85" operator="between">
      <formula>80</formula>
      <formula>120</formula>
    </cfRule>
  </conditionalFormatting>
  <conditionalFormatting sqref="BD91">
    <cfRule type="cellIs" dxfId="1365" priority="84" operator="greaterThan">
      <formula>20</formula>
    </cfRule>
  </conditionalFormatting>
  <conditionalFormatting sqref="BD91">
    <cfRule type="cellIs" dxfId="1364" priority="83" operator="lessThan">
      <formula>20</formula>
    </cfRule>
  </conditionalFormatting>
  <conditionalFormatting sqref="BD134">
    <cfRule type="cellIs" dxfId="1363" priority="1" operator="lessThan">
      <formula>20</formula>
    </cfRule>
  </conditionalFormatting>
  <conditionalFormatting sqref="AW133">
    <cfRule type="cellIs" dxfId="1362" priority="61" operator="greaterThan">
      <formula>20</formula>
    </cfRule>
  </conditionalFormatting>
  <conditionalFormatting sqref="BC133">
    <cfRule type="cellIs" dxfId="1361" priority="60" operator="greaterThan">
      <formula>20</formula>
    </cfRule>
  </conditionalFormatting>
  <conditionalFormatting sqref="AM131:AN131">
    <cfRule type="cellIs" dxfId="1360" priority="82" operator="between">
      <formula>80</formula>
      <formula>120</formula>
    </cfRule>
  </conditionalFormatting>
  <conditionalFormatting sqref="AM132:AN132">
    <cfRule type="cellIs" dxfId="1359" priority="81" operator="between">
      <formula>80</formula>
      <formula>120</formula>
    </cfRule>
  </conditionalFormatting>
  <conditionalFormatting sqref="AK131">
    <cfRule type="cellIs" dxfId="1358" priority="72" operator="greaterThan">
      <formula>20</formula>
    </cfRule>
  </conditionalFormatting>
  <conditionalFormatting sqref="AQ131">
    <cfRule type="cellIs" dxfId="1357" priority="71" operator="greaterThan">
      <formula>20</formula>
    </cfRule>
  </conditionalFormatting>
  <conditionalFormatting sqref="AW131">
    <cfRule type="cellIs" dxfId="1356" priority="70" operator="greaterThan">
      <formula>20</formula>
    </cfRule>
  </conditionalFormatting>
  <conditionalFormatting sqref="BC131">
    <cfRule type="cellIs" dxfId="1355" priority="69" operator="greaterThan">
      <formula>20</formula>
    </cfRule>
  </conditionalFormatting>
  <conditionalFormatting sqref="AS131:AT131">
    <cfRule type="cellIs" dxfId="1354" priority="80" operator="between">
      <formula>80</formula>
      <formula>120</formula>
    </cfRule>
  </conditionalFormatting>
  <conditionalFormatting sqref="AS131:AT131">
    <cfRule type="cellIs" dxfId="1353" priority="79" operator="between">
      <formula>80</formula>
      <formula>120</formula>
    </cfRule>
  </conditionalFormatting>
  <conditionalFormatting sqref="AS132:AT132">
    <cfRule type="cellIs" dxfId="1352" priority="78" operator="between">
      <formula>80</formula>
      <formula>120</formula>
    </cfRule>
  </conditionalFormatting>
  <conditionalFormatting sqref="AS132:AT132">
    <cfRule type="cellIs" dxfId="1351" priority="77" operator="between">
      <formula>80</formula>
      <formula>120</formula>
    </cfRule>
  </conditionalFormatting>
  <conditionalFormatting sqref="AY131:AZ131">
    <cfRule type="cellIs" dxfId="1350" priority="76" operator="between">
      <formula>80</formula>
      <formula>120</formula>
    </cfRule>
  </conditionalFormatting>
  <conditionalFormatting sqref="AY132:AZ132">
    <cfRule type="cellIs" dxfId="1349" priority="75" operator="between">
      <formula>80</formula>
      <formula>120</formula>
    </cfRule>
  </conditionalFormatting>
  <conditionalFormatting sqref="BE131">
    <cfRule type="cellIs" dxfId="1348" priority="74" operator="between">
      <formula>80</formula>
      <formula>120</formula>
    </cfRule>
  </conditionalFormatting>
  <conditionalFormatting sqref="BE132">
    <cfRule type="cellIs" dxfId="1347" priority="73" operator="between">
      <formula>80</formula>
      <formula>120</formula>
    </cfRule>
  </conditionalFormatting>
  <conditionalFormatting sqref="AQ134">
    <cfRule type="cellIs" dxfId="1346" priority="58" operator="greaterThan">
      <formula>20</formula>
    </cfRule>
  </conditionalFormatting>
  <conditionalFormatting sqref="AM131:AN131">
    <cfRule type="cellIs" dxfId="1345" priority="68" operator="between">
      <formula>80</formula>
      <formula>120</formula>
    </cfRule>
  </conditionalFormatting>
  <conditionalFormatting sqref="AS131:AT131">
    <cfRule type="cellIs" dxfId="1344" priority="67" operator="between">
      <formula>80</formula>
      <formula>120</formula>
    </cfRule>
  </conditionalFormatting>
  <conditionalFormatting sqref="AS131:AT131">
    <cfRule type="cellIs" dxfId="1343" priority="66" operator="between">
      <formula>80</formula>
      <formula>120</formula>
    </cfRule>
  </conditionalFormatting>
  <conditionalFormatting sqref="AY131:AZ131">
    <cfRule type="cellIs" dxfId="1342" priority="65" operator="between">
      <formula>80</formula>
      <formula>120</formula>
    </cfRule>
  </conditionalFormatting>
  <conditionalFormatting sqref="AK133">
    <cfRule type="cellIs" dxfId="1341" priority="63" operator="greaterThan">
      <formula>20</formula>
    </cfRule>
  </conditionalFormatting>
  <conditionalFormatting sqref="AK134">
    <cfRule type="cellIs" dxfId="1340" priority="59" operator="greaterThan">
      <formula>20</formula>
    </cfRule>
  </conditionalFormatting>
  <conditionalFormatting sqref="BE131">
    <cfRule type="cellIs" dxfId="1339" priority="64" operator="between">
      <formula>80</formula>
      <formula>120</formula>
    </cfRule>
  </conditionalFormatting>
  <conditionalFormatting sqref="AW134">
    <cfRule type="cellIs" dxfId="1338" priority="57" operator="greaterThan">
      <formula>20</formula>
    </cfRule>
  </conditionalFormatting>
  <conditionalFormatting sqref="AQ133">
    <cfRule type="cellIs" dxfId="1337" priority="62" operator="greaterThan">
      <formula>20</formula>
    </cfRule>
  </conditionalFormatting>
  <conditionalFormatting sqref="BC134">
    <cfRule type="cellIs" dxfId="1336" priority="56" operator="greaterThan">
      <formula>20</formula>
    </cfRule>
  </conditionalFormatting>
  <conditionalFormatting sqref="AM134:AN134">
    <cfRule type="cellIs" dxfId="1335" priority="55" operator="between">
      <formula>80</formula>
      <formula>120</formula>
    </cfRule>
  </conditionalFormatting>
  <conditionalFormatting sqref="AL133">
    <cfRule type="cellIs" dxfId="1334" priority="54" operator="greaterThan">
      <formula>20</formula>
    </cfRule>
  </conditionalFormatting>
  <conditionalFormatting sqref="AM133:AN133">
    <cfRule type="cellIs" dxfId="1333" priority="53" operator="between">
      <formula>80</formula>
      <formula>120</formula>
    </cfRule>
  </conditionalFormatting>
  <conditionalFormatting sqref="AM133:AN133">
    <cfRule type="cellIs" dxfId="1332" priority="52" operator="between">
      <formula>80</formula>
      <formula>120</formula>
    </cfRule>
  </conditionalFormatting>
  <conditionalFormatting sqref="AL134">
    <cfRule type="cellIs" dxfId="1331" priority="45" operator="lessThan">
      <formula>20</formula>
    </cfRule>
  </conditionalFormatting>
  <conditionalFormatting sqref="AM132:AN132">
    <cfRule type="cellIs" dxfId="1330" priority="51" operator="between">
      <formula>80</formula>
      <formula>120</formula>
    </cfRule>
  </conditionalFormatting>
  <conditionalFormatting sqref="AM131:AN131">
    <cfRule type="cellIs" dxfId="1329" priority="50" operator="between">
      <formula>80</formula>
      <formula>120</formula>
    </cfRule>
  </conditionalFormatting>
  <conditionalFormatting sqref="AM131:AN131">
    <cfRule type="cellIs" dxfId="1328" priority="49" operator="between">
      <formula>80</formula>
      <formula>120</formula>
    </cfRule>
  </conditionalFormatting>
  <conditionalFormatting sqref="AL134">
    <cfRule type="cellIs" dxfId="1327" priority="48" operator="greaterThan">
      <formula>20</formula>
    </cfRule>
  </conditionalFormatting>
  <conditionalFormatting sqref="AM133:AN134">
    <cfRule type="cellIs" dxfId="1326" priority="47" operator="between">
      <formula>80</formula>
      <formula>120</formula>
    </cfRule>
  </conditionalFormatting>
  <conditionalFormatting sqref="AL134">
    <cfRule type="cellIs" dxfId="1325" priority="46" operator="greaterThan">
      <formula>20</formula>
    </cfRule>
  </conditionalFormatting>
  <conditionalFormatting sqref="AS134:AT134">
    <cfRule type="cellIs" dxfId="1324" priority="44" operator="between">
      <formula>80</formula>
      <formula>120</formula>
    </cfRule>
  </conditionalFormatting>
  <conditionalFormatting sqref="AS134:AT134">
    <cfRule type="cellIs" dxfId="1323" priority="43" operator="between">
      <formula>80</formula>
      <formula>120</formula>
    </cfRule>
  </conditionalFormatting>
  <conditionalFormatting sqref="AR133">
    <cfRule type="cellIs" dxfId="1322" priority="42" operator="greaterThan">
      <formula>20</formula>
    </cfRule>
  </conditionalFormatting>
  <conditionalFormatting sqref="AS133:AT133">
    <cfRule type="cellIs" dxfId="1321" priority="41" operator="between">
      <formula>80</formula>
      <formula>120</formula>
    </cfRule>
  </conditionalFormatting>
  <conditionalFormatting sqref="AS133:AT133">
    <cfRule type="cellIs" dxfId="1320" priority="40" operator="between">
      <formula>80</formula>
      <formula>120</formula>
    </cfRule>
  </conditionalFormatting>
  <conditionalFormatting sqref="AS133:AT133">
    <cfRule type="cellIs" dxfId="1319" priority="39" operator="between">
      <formula>80</formula>
      <formula>120</formula>
    </cfRule>
  </conditionalFormatting>
  <conditionalFormatting sqref="AS132:AT132">
    <cfRule type="cellIs" dxfId="1318" priority="38" operator="between">
      <formula>80</formula>
      <formula>120</formula>
    </cfRule>
  </conditionalFormatting>
  <conditionalFormatting sqref="AS132:AT132">
    <cfRule type="cellIs" dxfId="1317" priority="37" operator="between">
      <formula>80</formula>
      <formula>120</formula>
    </cfRule>
  </conditionalFormatting>
  <conditionalFormatting sqref="AS131:AT131">
    <cfRule type="cellIs" dxfId="1316" priority="36" operator="between">
      <formula>80</formula>
      <formula>120</formula>
    </cfRule>
  </conditionalFormatting>
  <conditionalFormatting sqref="AS131:AT131">
    <cfRule type="cellIs" dxfId="1315" priority="35" operator="between">
      <formula>80</formula>
      <formula>120</formula>
    </cfRule>
  </conditionalFormatting>
  <conditionalFormatting sqref="AS131:AT131">
    <cfRule type="cellIs" dxfId="1314" priority="34" operator="between">
      <formula>80</formula>
      <formula>120</formula>
    </cfRule>
  </conditionalFormatting>
  <conditionalFormatting sqref="AR134">
    <cfRule type="cellIs" dxfId="1313" priority="33" operator="greaterThan">
      <formula>20</formula>
    </cfRule>
  </conditionalFormatting>
  <conditionalFormatting sqref="AS133:AT134">
    <cfRule type="cellIs" dxfId="1312" priority="32" operator="between">
      <formula>80</formula>
      <formula>120</formula>
    </cfRule>
  </conditionalFormatting>
  <conditionalFormatting sqref="AS133:AT134">
    <cfRule type="cellIs" dxfId="1311" priority="31" operator="between">
      <formula>80</formula>
      <formula>120</formula>
    </cfRule>
  </conditionalFormatting>
  <conditionalFormatting sqref="AR134">
    <cfRule type="cellIs" dxfId="1310" priority="30" operator="greaterThan">
      <formula>20</formula>
    </cfRule>
  </conditionalFormatting>
  <conditionalFormatting sqref="AR134">
    <cfRule type="cellIs" dxfId="1309" priority="29" operator="lessThan">
      <formula>20</formula>
    </cfRule>
  </conditionalFormatting>
  <conditionalFormatting sqref="AY134:AZ134">
    <cfRule type="cellIs" dxfId="1308" priority="28" operator="between">
      <formula>80</formula>
      <formula>120</formula>
    </cfRule>
  </conditionalFormatting>
  <conditionalFormatting sqref="AX133">
    <cfRule type="cellIs" dxfId="1307" priority="27" operator="greaterThan">
      <formula>20</formula>
    </cfRule>
  </conditionalFormatting>
  <conditionalFormatting sqref="AY133:AZ133">
    <cfRule type="cellIs" dxfId="1306" priority="26" operator="between">
      <formula>80</formula>
      <formula>120</formula>
    </cfRule>
  </conditionalFormatting>
  <conditionalFormatting sqref="AY133:AZ133">
    <cfRule type="cellIs" dxfId="1305" priority="24" operator="between">
      <formula>80</formula>
      <formula>120</formula>
    </cfRule>
  </conditionalFormatting>
  <conditionalFormatting sqref="AY133:AZ133">
    <cfRule type="cellIs" dxfId="1304" priority="25" operator="between">
      <formula>80</formula>
      <formula>120</formula>
    </cfRule>
  </conditionalFormatting>
  <conditionalFormatting sqref="AY132:AZ132">
    <cfRule type="cellIs" dxfId="1303" priority="23" operator="between">
      <formula>80</formula>
      <formula>120</formula>
    </cfRule>
  </conditionalFormatting>
  <conditionalFormatting sqref="AY131:AZ131">
    <cfRule type="cellIs" dxfId="1302" priority="22" operator="between">
      <formula>80</formula>
      <formula>120</formula>
    </cfRule>
  </conditionalFormatting>
  <conditionalFormatting sqref="AY131:AZ131">
    <cfRule type="cellIs" dxfId="1301" priority="20" operator="between">
      <formula>80</formula>
      <formula>120</formula>
    </cfRule>
  </conditionalFormatting>
  <conditionalFormatting sqref="AY131:AZ131">
    <cfRule type="cellIs" dxfId="1300" priority="21" operator="between">
      <formula>80</formula>
      <formula>120</formula>
    </cfRule>
  </conditionalFormatting>
  <conditionalFormatting sqref="AX134">
    <cfRule type="cellIs" dxfId="1299" priority="19" operator="greaterThan">
      <formula>20</formula>
    </cfRule>
  </conditionalFormatting>
  <conditionalFormatting sqref="AY133:AZ134">
    <cfRule type="cellIs" dxfId="1298" priority="18" operator="between">
      <formula>80</formula>
      <formula>120</formula>
    </cfRule>
  </conditionalFormatting>
  <conditionalFormatting sqref="AX134">
    <cfRule type="cellIs" dxfId="1297" priority="17" operator="greaterThan">
      <formula>20</formula>
    </cfRule>
  </conditionalFormatting>
  <conditionalFormatting sqref="AX134">
    <cfRule type="cellIs" dxfId="1296" priority="16" operator="lessThan">
      <formula>20</formula>
    </cfRule>
  </conditionalFormatting>
  <conditionalFormatting sqref="BE131">
    <cfRule type="cellIs" dxfId="1295" priority="7" operator="between">
      <formula>80</formula>
      <formula>120</formula>
    </cfRule>
  </conditionalFormatting>
  <conditionalFormatting sqref="BE134">
    <cfRule type="cellIs" dxfId="1294" priority="15" operator="between">
      <formula>80</formula>
      <formula>120</formula>
    </cfRule>
  </conditionalFormatting>
  <conditionalFormatting sqref="BD133">
    <cfRule type="cellIs" dxfId="1293" priority="14" operator="greaterThan">
      <formula>20</formula>
    </cfRule>
  </conditionalFormatting>
  <conditionalFormatting sqref="BE133">
    <cfRule type="cellIs" dxfId="1292" priority="13" operator="between">
      <formula>80</formula>
      <formula>120</formula>
    </cfRule>
  </conditionalFormatting>
  <conditionalFormatting sqref="BE133">
    <cfRule type="cellIs" dxfId="1291" priority="12" operator="between">
      <formula>80</formula>
      <formula>120</formula>
    </cfRule>
  </conditionalFormatting>
  <conditionalFormatting sqref="BE133">
    <cfRule type="cellIs" dxfId="1290" priority="10" operator="between">
      <formula>80</formula>
      <formula>120</formula>
    </cfRule>
  </conditionalFormatting>
  <conditionalFormatting sqref="BE133">
    <cfRule type="cellIs" dxfId="1289" priority="11" operator="between">
      <formula>80</formula>
      <formula>120</formula>
    </cfRule>
  </conditionalFormatting>
  <conditionalFormatting sqref="BE132">
    <cfRule type="cellIs" dxfId="1288" priority="9" operator="between">
      <formula>80</formula>
      <formula>120</formula>
    </cfRule>
  </conditionalFormatting>
  <conditionalFormatting sqref="BE131">
    <cfRule type="cellIs" dxfId="1287" priority="8" operator="between">
      <formula>80</formula>
      <formula>120</formula>
    </cfRule>
  </conditionalFormatting>
  <conditionalFormatting sqref="BE131">
    <cfRule type="cellIs" dxfId="1286" priority="5" operator="between">
      <formula>80</formula>
      <formula>120</formula>
    </cfRule>
  </conditionalFormatting>
  <conditionalFormatting sqref="BE131">
    <cfRule type="cellIs" dxfId="1285" priority="6" operator="between">
      <formula>80</formula>
      <formula>120</formula>
    </cfRule>
  </conditionalFormatting>
  <conditionalFormatting sqref="BD134">
    <cfRule type="cellIs" dxfId="1284" priority="4" operator="greaterThan">
      <formula>20</formula>
    </cfRule>
  </conditionalFormatting>
  <conditionalFormatting sqref="BE133:BE134">
    <cfRule type="cellIs" dxfId="1283" priority="3" operator="between">
      <formula>80</formula>
      <formula>120</formula>
    </cfRule>
  </conditionalFormatting>
  <conditionalFormatting sqref="BD134">
    <cfRule type="cellIs" dxfId="1282" priority="2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F194-4612-4E7B-8675-FD992CC14586}">
  <dimension ref="A1:BJ193"/>
  <sheetViews>
    <sheetView topLeftCell="A178" zoomScaleNormal="100" workbookViewId="0">
      <selection activeCell="G220" sqref="G220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64</v>
      </c>
    </row>
    <row r="12" spans="1:16" ht="58" x14ac:dyDescent="0.35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16" x14ac:dyDescent="0.35">
      <c r="A13" s="7" t="s">
        <v>71</v>
      </c>
      <c r="H13" s="2"/>
      <c r="J13" s="2"/>
    </row>
    <row r="14" spans="1:16" x14ac:dyDescent="0.35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4.0327292320392442E-2</v>
      </c>
      <c r="N14" s="3">
        <f>((H14*$H$21)+$H$22)*1000/L14</f>
        <v>0.21598084868876613</v>
      </c>
      <c r="O14" s="3">
        <f>N14-M14</f>
        <v>0.17565355636837368</v>
      </c>
      <c r="P14" s="3">
        <f>((J14*$J$21)+$J$22)*1000/L14</f>
        <v>4.5776690758894938E-3</v>
      </c>
    </row>
    <row r="15" spans="1:16" x14ac:dyDescent="0.35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AVERAGE(I37) - (A16*G36/0.5)</f>
        <v>1267.5999999999999</v>
      </c>
      <c r="G15">
        <f>6*H36/1000</f>
        <v>1.2000000000000001E-3</v>
      </c>
      <c r="H15" s="2">
        <f>AVERAGE(J36:J37) - (B16*H36/0.5)</f>
        <v>2257.6</v>
      </c>
      <c r="I15">
        <f>0.3*H36/1000</f>
        <v>5.9999999999999995E-5</v>
      </c>
      <c r="J15" s="2">
        <f>AVERAGE(L36:L37) - (C16*H36/0.5)</f>
        <v>1360.6</v>
      </c>
      <c r="L15">
        <v>0.2</v>
      </c>
      <c r="M15" s="3">
        <f t="shared" ref="M15:M19" si="0">((F15*$F$21)+$F$22)*1000/L15</f>
        <v>3.0129303159262482</v>
      </c>
      <c r="N15" s="3">
        <f t="shared" ref="N15:N19" si="1">((H15*$H$21)+$H$22)*1000/L15</f>
        <v>5.8005482949507687</v>
      </c>
      <c r="O15" s="3">
        <f t="shared" ref="O15:O19" si="2">N15-M15</f>
        <v>2.7876179790245206</v>
      </c>
      <c r="P15" s="3">
        <f t="shared" ref="P15:P19" si="3">((J15*$J$21)+$J$22)*1000/L15</f>
        <v>0.3105595346941627</v>
      </c>
    </row>
    <row r="16" spans="1:16" x14ac:dyDescent="0.35">
      <c r="A16">
        <f>AVERAGE(I33:I34)</f>
        <v>83.5</v>
      </c>
      <c r="B16">
        <f>AVERAGE(J33:J34)</f>
        <v>276</v>
      </c>
      <c r="C16">
        <f>AVERAGE(L33:L34)</f>
        <v>266</v>
      </c>
      <c r="E16">
        <f>3*G39/1000</f>
        <v>1.7999999999999997E-3</v>
      </c>
      <c r="F16" s="2">
        <f>AVERAGE(I39:I40) - (A16*G39/0.5)</f>
        <v>3955.3</v>
      </c>
      <c r="G16">
        <f>6*H39/1000</f>
        <v>3.5999999999999995E-3</v>
      </c>
      <c r="H16" s="2">
        <f>AVERAGE(J39:J40) - (B16*H39/0.5)</f>
        <v>7799.8</v>
      </c>
      <c r="I16">
        <f>0.3*H39/1000</f>
        <v>1.7999999999999998E-4</v>
      </c>
      <c r="J16" s="2">
        <f>AVERAGE(L39:L40) - (C16*H39/0.5)</f>
        <v>3967.3</v>
      </c>
      <c r="L16">
        <v>0.6</v>
      </c>
      <c r="M16" s="3">
        <f t="shared" si="0"/>
        <v>3.0624997685019713</v>
      </c>
      <c r="N16" s="3">
        <f t="shared" si="1"/>
        <v>6.2382757414879828</v>
      </c>
      <c r="O16" s="3">
        <f t="shared" si="2"/>
        <v>3.1757759729860116</v>
      </c>
      <c r="P16" s="3">
        <f t="shared" si="3"/>
        <v>0.29453949655589423</v>
      </c>
    </row>
    <row r="17" spans="1:62" x14ac:dyDescent="0.35">
      <c r="E17">
        <f>9*G42/1000</f>
        <v>2.9970000000000005E-3</v>
      </c>
      <c r="F17" s="2">
        <f>AVERAGE(I42:I43) - (A16*G42/0.5)</f>
        <v>6202.8890000000001</v>
      </c>
      <c r="G17">
        <f>18*H42/1000</f>
        <v>5.9940000000000011E-3</v>
      </c>
      <c r="H17" s="2">
        <f>AVERAGE(J42:J43) - (B16*H42/0.5)</f>
        <v>11894.683999999999</v>
      </c>
      <c r="I17">
        <f>0.9*H42/1000</f>
        <v>2.9970000000000002E-4</v>
      </c>
      <c r="J17" s="2">
        <f>AVERAGE(L42:L43) - (C16*H42/0.5)</f>
        <v>6529.8440000000001</v>
      </c>
      <c r="L17">
        <v>0.33300000000000002</v>
      </c>
      <c r="M17" s="3">
        <f t="shared" si="0"/>
        <v>8.619208610134546</v>
      </c>
      <c r="N17" s="3">
        <f t="shared" si="1"/>
        <v>16.970937550457755</v>
      </c>
      <c r="O17" s="3">
        <f t="shared" si="2"/>
        <v>8.3517289403232091</v>
      </c>
      <c r="P17" s="3">
        <f t="shared" si="3"/>
        <v>0.86905114430356512</v>
      </c>
    </row>
    <row r="18" spans="1:62" x14ac:dyDescent="0.35">
      <c r="E18">
        <f>9*G45/1000</f>
        <v>4.2030000000000001E-3</v>
      </c>
      <c r="F18" s="2">
        <f>AVERAGE(I45:I46) - (A16*G45/0.5)</f>
        <v>9230.5110000000004</v>
      </c>
      <c r="G18">
        <f>18*H45/1000</f>
        <v>8.4060000000000003E-3</v>
      </c>
      <c r="H18" s="2">
        <f>AVERAGE(J45:J46) - (B16*H45/0.5)</f>
        <v>17807.716</v>
      </c>
      <c r="I18">
        <f>0.9*H45/1000</f>
        <v>4.2030000000000002E-4</v>
      </c>
      <c r="J18" s="2">
        <f>AVERAGE(L45:L46) - (B16*H45/0.5)</f>
        <v>9847.2160000000003</v>
      </c>
      <c r="L18">
        <v>0.46700000000000003</v>
      </c>
      <c r="M18" s="3">
        <f t="shared" si="0"/>
        <v>9.1248260295789194</v>
      </c>
      <c r="N18" s="3">
        <f t="shared" si="1"/>
        <v>18.002138018039965</v>
      </c>
      <c r="O18" s="3">
        <f t="shared" si="2"/>
        <v>8.8773119884610452</v>
      </c>
      <c r="P18" s="3">
        <f t="shared" si="3"/>
        <v>0.93201875603361217</v>
      </c>
    </row>
    <row r="19" spans="1:62" x14ac:dyDescent="0.35">
      <c r="E19">
        <f>9*G48/1000</f>
        <v>5.3999999999999994E-3</v>
      </c>
      <c r="F19" s="2">
        <f>AVERAGE(I48:I49) - (A16*G48/0.5)</f>
        <v>11726.8</v>
      </c>
      <c r="G19">
        <f>18*H48/1000</f>
        <v>1.0799999999999999E-2</v>
      </c>
      <c r="H19" s="2">
        <f>AVERAGE(J48:J49) - (B16*H48/0.5)</f>
        <v>23222.799999999999</v>
      </c>
      <c r="I19">
        <f>0.9*H48/1000</f>
        <v>5.4000000000000001E-4</v>
      </c>
      <c r="J19" s="2">
        <f>AVERAGE(L48:L49) - (C16*H48/0.5)</f>
        <v>12098.3</v>
      </c>
      <c r="L19">
        <v>0.6</v>
      </c>
      <c r="M19" s="3">
        <f t="shared" si="0"/>
        <v>9.0137670109420185</v>
      </c>
      <c r="N19" s="3">
        <f t="shared" si="1"/>
        <v>18.217689688409287</v>
      </c>
      <c r="O19" s="3">
        <f t="shared" si="2"/>
        <v>9.2039226774672684</v>
      </c>
      <c r="P19" s="3">
        <f t="shared" si="3"/>
        <v>0.89038128411483719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4.5946861551361116E-7</v>
      </c>
      <c r="G21" s="5"/>
      <c r="H21" s="5">
        <f>SLOPE(G13:G19,H13:H19)</f>
        <v>4.6603438813154266E-7</v>
      </c>
      <c r="I21" s="5"/>
      <c r="J21" s="5">
        <f>SLOPE(I13:I19,J13:J19)</f>
        <v>4.3968155520276204E-8</v>
      </c>
    </row>
    <row r="22" spans="1:62" x14ac:dyDescent="0.35">
      <c r="D22" t="s">
        <v>34</v>
      </c>
      <c r="F22" s="5">
        <f>INTERCEPT(E13:E19,F13:F19)</f>
        <v>2.0163646160196221E-5</v>
      </c>
      <c r="G22" s="5"/>
      <c r="H22" s="5">
        <f>INTERCEPT(G13:G19,H13:H19)</f>
        <v>1.0799042434438307E-4</v>
      </c>
      <c r="I22" s="5"/>
      <c r="J22" s="5">
        <f>INTERCEPT(I13:I19,J13:J19)</f>
        <v>2.2888345379447469E-6</v>
      </c>
    </row>
    <row r="23" spans="1:62" x14ac:dyDescent="0.35">
      <c r="D23" t="s">
        <v>35</v>
      </c>
      <c r="F23" s="4">
        <f>RSQ(E13:E19,F13:F19)</f>
        <v>0.99902474933840701</v>
      </c>
      <c r="G23" s="4"/>
      <c r="H23" s="4">
        <f>RSQ(G13:G19,H13:H19)</f>
        <v>0.9980807544090825</v>
      </c>
      <c r="I23" s="4"/>
      <c r="J23" s="4">
        <f>RSQ(I13:I19,J13:J19)</f>
        <v>0.99824926122676527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Y25" s="1"/>
      <c r="Z25" s="6"/>
      <c r="AB25">
        <v>1</v>
      </c>
      <c r="AD25" s="3">
        <f t="shared" ref="AD25:AD89" si="4">((I25*$F$21)+$F$22)*1000/G25</f>
        <v>6.721215386732074E-2</v>
      </c>
      <c r="AE25" s="3">
        <f t="shared" ref="AE25:AE89" si="5">((J25*$H$21)+$H$22)*1000/H25</f>
        <v>0.35996808114794354</v>
      </c>
      <c r="AF25" s="3">
        <f t="shared" ref="AF25:AF89" si="6">AE25-AD25</f>
        <v>0.29275592728062283</v>
      </c>
      <c r="AG25" s="3">
        <f t="shared" ref="AG25:AG89" si="7">((L25*$J$21)+$J$22)*1000/H25</f>
        <v>7.629448459815823E-3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Y26" s="1"/>
      <c r="Z26" s="6"/>
      <c r="AB26">
        <v>1</v>
      </c>
      <c r="AD26" s="3">
        <f t="shared" si="4"/>
        <v>6.721215386732074E-2</v>
      </c>
      <c r="AE26" s="3">
        <f t="shared" si="5"/>
        <v>0.35996808114794354</v>
      </c>
      <c r="AF26" s="3">
        <f t="shared" si="6"/>
        <v>0.29275592728062283</v>
      </c>
      <c r="AG26" s="3">
        <f t="shared" si="7"/>
        <v>7.629448459815823E-3</v>
      </c>
      <c r="AH26" s="3"/>
      <c r="AK26">
        <f>ABS(100*(AD26-AD27)/(AVERAGE(AD26:AD27)))</f>
        <v>0</v>
      </c>
      <c r="AQ26">
        <f>ABS(100*(AE26-AE27)/(AVERAGE(AE26:AE27)))</f>
        <v>0</v>
      </c>
      <c r="AW26">
        <f>ABS(100*(AF26-AF27)/(AVERAGE(AF26:AF27)))</f>
        <v>0</v>
      </c>
      <c r="BC26">
        <f>ABS(100*(AG26-AG27)/(AVERAGE(AG26:AG27)))</f>
        <v>0</v>
      </c>
      <c r="BG26" s="3">
        <f>AVERAGE(AD26:AD27)</f>
        <v>6.721215386732074E-2</v>
      </c>
      <c r="BH26" s="3">
        <f>AVERAGE(AE26:AE27)</f>
        <v>0.35996808114794354</v>
      </c>
      <c r="BI26" s="3">
        <f>AVERAGE(AF26:AF27)</f>
        <v>0.29275592728062283</v>
      </c>
      <c r="BJ26" s="3">
        <f>AVERAGE(AG26:AG27)</f>
        <v>7.629448459815823E-3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Y27" s="1"/>
      <c r="Z27" s="6"/>
      <c r="AB27">
        <v>1</v>
      </c>
      <c r="AD27" s="3">
        <f t="shared" si="4"/>
        <v>6.721215386732074E-2</v>
      </c>
      <c r="AE27" s="3">
        <f t="shared" si="5"/>
        <v>0.35996808114794354</v>
      </c>
      <c r="AF27" s="3">
        <f t="shared" si="6"/>
        <v>0.29275592728062283</v>
      </c>
      <c r="AG27" s="3">
        <f t="shared" si="7"/>
        <v>7.629448459815823E-3</v>
      </c>
      <c r="AH27" s="3"/>
    </row>
    <row r="28" spans="1:62" x14ac:dyDescent="0.35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Y28" s="1"/>
      <c r="Z28" s="6"/>
      <c r="AB28">
        <v>1</v>
      </c>
      <c r="AD28" s="3">
        <f t="shared" si="4"/>
        <v>4.0327292320392442E-2</v>
      </c>
      <c r="AE28" s="3">
        <f t="shared" si="5"/>
        <v>0.21598084868876613</v>
      </c>
      <c r="AF28" s="3">
        <f t="shared" si="6"/>
        <v>0.17565355636837368</v>
      </c>
      <c r="AG28" s="3">
        <f t="shared" si="7"/>
        <v>4.5776690758894938E-3</v>
      </c>
      <c r="AH28" s="3"/>
    </row>
    <row r="29" spans="1:62" x14ac:dyDescent="0.35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Y29" s="1"/>
      <c r="Z29" s="6"/>
      <c r="AB29">
        <v>1</v>
      </c>
      <c r="AD29" s="3">
        <f t="shared" si="4"/>
        <v>4.0327292320392442E-2</v>
      </c>
      <c r="AE29" s="3">
        <f t="shared" si="5"/>
        <v>0.21598084868876613</v>
      </c>
      <c r="AF29" s="3">
        <f t="shared" si="6"/>
        <v>0.17565355636837368</v>
      </c>
      <c r="AG29" s="3">
        <f t="shared" si="7"/>
        <v>4.5776690758894938E-3</v>
      </c>
      <c r="AH29" s="3"/>
      <c r="AK29">
        <f>ABS(100*(AD29-AD30)/(AVERAGE(AD29:AD30)))</f>
        <v>0</v>
      </c>
      <c r="AQ29">
        <f>ABS(100*(AE29-AE30)/(AVERAGE(AE29:AE30)))</f>
        <v>0</v>
      </c>
      <c r="AW29">
        <f>ABS(100*(AF29-AF30)/(AVERAGE(AF29:AF30)))</f>
        <v>0</v>
      </c>
      <c r="BC29">
        <f>ABS(100*(AG29-AG30)/(AVERAGE(AG29:AG30)))</f>
        <v>0</v>
      </c>
      <c r="BG29" s="3">
        <f>AVERAGE(AD29:AD30)</f>
        <v>4.0327292320392442E-2</v>
      </c>
      <c r="BH29" s="3">
        <f>AVERAGE(AE29:AE30)</f>
        <v>0.21598084868876613</v>
      </c>
      <c r="BI29" s="3">
        <f>AVERAGE(AF29:AF30)</f>
        <v>0.17565355636837368</v>
      </c>
      <c r="BJ29" s="3">
        <f>AVERAGE(AG29:AG30)</f>
        <v>4.5776690758894938E-3</v>
      </c>
    </row>
    <row r="30" spans="1:62" x14ac:dyDescent="0.35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Y30" s="1"/>
      <c r="Z30" s="6"/>
      <c r="AB30">
        <v>1</v>
      </c>
      <c r="AD30" s="3">
        <f t="shared" si="4"/>
        <v>4.0327292320392442E-2</v>
      </c>
      <c r="AE30" s="3">
        <f t="shared" si="5"/>
        <v>0.21598084868876613</v>
      </c>
      <c r="AF30" s="3">
        <f t="shared" si="6"/>
        <v>0.17565355636837368</v>
      </c>
      <c r="AG30" s="3">
        <f t="shared" si="7"/>
        <v>4.5776690758894938E-3</v>
      </c>
      <c r="AH30" s="3"/>
    </row>
    <row r="31" spans="1:62" x14ac:dyDescent="0.35">
      <c r="A31">
        <v>7</v>
      </c>
      <c r="B31">
        <v>3</v>
      </c>
      <c r="D31" t="s">
        <v>85</v>
      </c>
      <c r="Y31" s="1"/>
      <c r="Z31" s="6"/>
      <c r="AB31">
        <v>1</v>
      </c>
      <c r="AD31" s="3"/>
      <c r="AE31" s="3"/>
      <c r="AF31" s="3"/>
      <c r="AG31" s="3"/>
      <c r="AH31" s="3"/>
    </row>
    <row r="32" spans="1:62" x14ac:dyDescent="0.35">
      <c r="A32">
        <v>119</v>
      </c>
      <c r="B32">
        <v>3</v>
      </c>
      <c r="C32" t="s">
        <v>28</v>
      </c>
      <c r="D32" t="s">
        <v>27</v>
      </c>
      <c r="G32">
        <v>0.5</v>
      </c>
      <c r="H32">
        <v>0.5</v>
      </c>
      <c r="I32">
        <v>323</v>
      </c>
      <c r="J32">
        <v>323</v>
      </c>
      <c r="L32">
        <v>313</v>
      </c>
      <c r="M32">
        <v>0.66200000000000003</v>
      </c>
      <c r="N32">
        <v>0.55200000000000005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45149</v>
      </c>
      <c r="Z32" s="6">
        <v>0.68879629629629635</v>
      </c>
      <c r="AB32">
        <v>1</v>
      </c>
      <c r="AD32" s="3">
        <f t="shared" si="4"/>
        <v>0.33714401794218529</v>
      </c>
      <c r="AE32" s="3">
        <f t="shared" si="5"/>
        <v>0.51703906342174266</v>
      </c>
      <c r="AF32" s="3">
        <f t="shared" si="6"/>
        <v>0.17989504547955737</v>
      </c>
      <c r="AG32" s="3">
        <f t="shared" si="7"/>
        <v>3.2101734431582402E-2</v>
      </c>
      <c r="AH32" s="3"/>
    </row>
    <row r="33" spans="1:62" x14ac:dyDescent="0.35">
      <c r="A33">
        <v>120</v>
      </c>
      <c r="B33">
        <v>3</v>
      </c>
      <c r="C33" t="s">
        <v>28</v>
      </c>
      <c r="D33" t="s">
        <v>27</v>
      </c>
      <c r="G33">
        <v>0.5</v>
      </c>
      <c r="H33">
        <v>0.5</v>
      </c>
      <c r="I33">
        <v>90</v>
      </c>
      <c r="J33">
        <v>288</v>
      </c>
      <c r="L33">
        <v>280</v>
      </c>
      <c r="M33">
        <v>0.48399999999999999</v>
      </c>
      <c r="N33">
        <v>0.52200000000000002</v>
      </c>
      <c r="O33">
        <v>3.7999999999999999E-2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45149</v>
      </c>
      <c r="Z33" s="6">
        <v>0.69461805555555556</v>
      </c>
      <c r="AB33">
        <v>1</v>
      </c>
      <c r="AD33" s="3">
        <f t="shared" si="4"/>
        <v>0.12303164311284245</v>
      </c>
      <c r="AE33" s="3">
        <f t="shared" si="5"/>
        <v>0.48441665625253472</v>
      </c>
      <c r="AF33" s="3">
        <f t="shared" si="6"/>
        <v>0.36138501313969229</v>
      </c>
      <c r="AG33" s="3">
        <f t="shared" si="7"/>
        <v>2.919983616724417E-2</v>
      </c>
      <c r="AH33" s="3"/>
      <c r="AK33">
        <f>ABS(100*(AD33-AD34)/(AVERAGE(AD33:AD34)))</f>
        <v>10.205306566633581</v>
      </c>
      <c r="AQ33">
        <f>ABS(100*(AE33-AE34)/(AVERAGE(AE33:AE34)))</f>
        <v>4.7269961925435648</v>
      </c>
      <c r="AW33">
        <f>ABS(100*(AF33-AF34)/(AVERAGE(AF33:AF34)))</f>
        <v>2.926515608370754</v>
      </c>
      <c r="BC33">
        <f>ABS(100*(AG33-AG34)/(AVERAGE(AG33:AG34)))</f>
        <v>8.8034633739025612</v>
      </c>
      <c r="BG33" s="3">
        <f>AVERAGE(AD33:AD34)</f>
        <v>0.1170585511111655</v>
      </c>
      <c r="BH33" s="3">
        <f>AVERAGE(AE33:AE34)</f>
        <v>0.4732318309373777</v>
      </c>
      <c r="BI33" s="3">
        <f>AVERAGE(AF33:AF34)</f>
        <v>0.35617327982621222</v>
      </c>
      <c r="BJ33" s="3">
        <f>AVERAGE(AG33:AG34)</f>
        <v>2.7968727812676435E-2</v>
      </c>
    </row>
    <row r="34" spans="1:62" x14ac:dyDescent="0.35">
      <c r="A34">
        <v>121</v>
      </c>
      <c r="B34">
        <v>3</v>
      </c>
      <c r="C34" t="s">
        <v>28</v>
      </c>
      <c r="D34" t="s">
        <v>27</v>
      </c>
      <c r="G34">
        <v>0.5</v>
      </c>
      <c r="H34">
        <v>0.5</v>
      </c>
      <c r="I34">
        <v>77</v>
      </c>
      <c r="J34">
        <v>264</v>
      </c>
      <c r="L34">
        <v>252</v>
      </c>
      <c r="M34">
        <v>0.47399999999999998</v>
      </c>
      <c r="N34">
        <v>0.502</v>
      </c>
      <c r="O34">
        <v>2.8000000000000001E-2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45149</v>
      </c>
      <c r="Z34" s="6">
        <v>0.70077546296296289</v>
      </c>
      <c r="AB34">
        <v>1</v>
      </c>
      <c r="AD34" s="3">
        <f t="shared" si="4"/>
        <v>0.11108545910948855</v>
      </c>
      <c r="AE34" s="3">
        <f t="shared" si="5"/>
        <v>0.46204700562222067</v>
      </c>
      <c r="AF34" s="3">
        <f t="shared" si="6"/>
        <v>0.35096154651273215</v>
      </c>
      <c r="AG34" s="3">
        <f t="shared" si="7"/>
        <v>2.6737619458108701E-2</v>
      </c>
      <c r="AH34" s="3"/>
    </row>
    <row r="35" spans="1:62" x14ac:dyDescent="0.35">
      <c r="A35">
        <v>122</v>
      </c>
      <c r="B35">
        <v>4</v>
      </c>
      <c r="C35" t="s">
        <v>239</v>
      </c>
      <c r="D35" t="s">
        <v>27</v>
      </c>
      <c r="G35">
        <v>0.2</v>
      </c>
      <c r="H35">
        <v>0.2</v>
      </c>
      <c r="I35">
        <v>549</v>
      </c>
      <c r="J35">
        <v>2335</v>
      </c>
      <c r="L35">
        <v>1434</v>
      </c>
      <c r="M35">
        <v>2.09</v>
      </c>
      <c r="N35">
        <v>5.641</v>
      </c>
      <c r="O35">
        <v>3.5510000000000002</v>
      </c>
      <c r="Q35">
        <v>8.5000000000000006E-2</v>
      </c>
      <c r="R35">
        <v>1</v>
      </c>
      <c r="S35">
        <v>0</v>
      </c>
      <c r="T35">
        <v>0</v>
      </c>
      <c r="V35">
        <v>0</v>
      </c>
      <c r="Y35" s="1">
        <v>45149</v>
      </c>
      <c r="Z35" s="6">
        <v>0.7119212962962963</v>
      </c>
      <c r="AB35">
        <v>1</v>
      </c>
      <c r="AD35" s="3">
        <f>((I35*$F$21)+$F$22)*1000/G35</f>
        <v>1.3620595803858437</v>
      </c>
      <c r="AE35" s="3">
        <f t="shared" si="5"/>
        <v>5.9809036031576754</v>
      </c>
      <c r="AF35" s="3">
        <f t="shared" si="6"/>
        <v>4.6188440227718317</v>
      </c>
      <c r="AG35" s="3">
        <f t="shared" si="7"/>
        <v>0.32669584777010413</v>
      </c>
      <c r="AH35" s="3"/>
    </row>
    <row r="36" spans="1:62" x14ac:dyDescent="0.35">
      <c r="A36">
        <v>123</v>
      </c>
      <c r="B36">
        <v>4</v>
      </c>
      <c r="C36" t="s">
        <v>239</v>
      </c>
      <c r="D36" t="s">
        <v>27</v>
      </c>
      <c r="G36">
        <v>0.2</v>
      </c>
      <c r="H36">
        <v>0.2</v>
      </c>
      <c r="I36">
        <v>1242</v>
      </c>
      <c r="J36">
        <v>2354</v>
      </c>
      <c r="L36">
        <v>1460</v>
      </c>
      <c r="M36">
        <v>3.42</v>
      </c>
      <c r="N36">
        <v>5.6820000000000004</v>
      </c>
      <c r="O36">
        <v>2.262</v>
      </c>
      <c r="Q36">
        <v>9.1999999999999998E-2</v>
      </c>
      <c r="R36">
        <v>1</v>
      </c>
      <c r="S36">
        <v>0</v>
      </c>
      <c r="T36">
        <v>0</v>
      </c>
      <c r="V36">
        <v>0</v>
      </c>
      <c r="Y36" s="1">
        <v>45149</v>
      </c>
      <c r="Z36" s="6">
        <v>0.71826388888888892</v>
      </c>
      <c r="AB36">
        <v>1</v>
      </c>
      <c r="AD36" s="3">
        <f t="shared" si="4"/>
        <v>2.9541183331405065</v>
      </c>
      <c r="AE36" s="3">
        <f t="shared" si="5"/>
        <v>6.0251768700301715</v>
      </c>
      <c r="AF36" s="3">
        <f t="shared" si="6"/>
        <v>3.071058536889665</v>
      </c>
      <c r="AG36" s="3">
        <f t="shared" si="7"/>
        <v>0.33241170798774006</v>
      </c>
      <c r="AH36" s="3"/>
      <c r="AJ36">
        <f>ABS(100*((AVERAGE(AD37))-3)/3)</f>
        <v>2.9887191572340357</v>
      </c>
      <c r="AK36">
        <f>ABS(100*(AD36-AD37)/(AVERAGE(AD36:AD37)))</f>
        <v>4.4853798001576646</v>
      </c>
      <c r="AP36">
        <f>ABS(100*((AVERAGE(AE36:AE37))-6)/6)</f>
        <v>0.96332128665631933</v>
      </c>
      <c r="AQ36">
        <f>ABS(100*(AE36-AE37)/(AVERAGE(AE36:AE37)))</f>
        <v>1.0770382337359297</v>
      </c>
      <c r="AV36">
        <f>ABS(100*((AVERAGE(AF37))-3)/3)</f>
        <v>2.533698838555291E-2</v>
      </c>
      <c r="AW36">
        <f>ABS(100*(AF36-AF37)/(AVERAGE(AF36:AF37)))</f>
        <v>2.3155641276652235</v>
      </c>
      <c r="BB36">
        <f>ABS(100*((AVERAGE(AG36:AG37))-0.3)/0.3)</f>
        <v>11.316864476983231</v>
      </c>
      <c r="BC36">
        <f>ABS(100*(AG36-AG37)/(AVERAGE(AG36:AG37)))</f>
        <v>0.92162461961776265</v>
      </c>
      <c r="BG36" s="3">
        <f>AVERAGE(AD36:AD37)</f>
        <v>3.0218899539287638</v>
      </c>
      <c r="BH36" s="3">
        <f>AVERAGE(AE36:AE37)</f>
        <v>6.0577992771993792</v>
      </c>
      <c r="BI36" s="3">
        <f>AVERAGE(AF36:AF37)</f>
        <v>3.0359093232706158</v>
      </c>
      <c r="BJ36" s="3">
        <f>AVERAGE(AG36:AG37)</f>
        <v>0.33395059343094968</v>
      </c>
    </row>
    <row r="37" spans="1:62" x14ac:dyDescent="0.35">
      <c r="A37">
        <v>124</v>
      </c>
      <c r="B37">
        <v>4</v>
      </c>
      <c r="C37" t="s">
        <v>239</v>
      </c>
      <c r="D37" t="s">
        <v>27</v>
      </c>
      <c r="G37">
        <v>0.2</v>
      </c>
      <c r="H37">
        <v>0.2</v>
      </c>
      <c r="I37">
        <v>1301</v>
      </c>
      <c r="J37">
        <v>2382</v>
      </c>
      <c r="L37">
        <v>1474</v>
      </c>
      <c r="M37">
        <v>3.5329999999999999</v>
      </c>
      <c r="N37">
        <v>5.742</v>
      </c>
      <c r="O37">
        <v>2.2090000000000001</v>
      </c>
      <c r="Q37">
        <v>9.5000000000000001E-2</v>
      </c>
      <c r="R37">
        <v>1</v>
      </c>
      <c r="S37">
        <v>0</v>
      </c>
      <c r="T37">
        <v>0</v>
      </c>
      <c r="V37">
        <v>0</v>
      </c>
      <c r="Y37" s="1">
        <v>45149</v>
      </c>
      <c r="Z37" s="6">
        <v>0.72501157407407402</v>
      </c>
      <c r="AB37">
        <v>1</v>
      </c>
      <c r="AD37" s="3">
        <f t="shared" si="4"/>
        <v>3.0896615747170211</v>
      </c>
      <c r="AE37" s="3">
        <f t="shared" si="5"/>
        <v>6.0904216843685877</v>
      </c>
      <c r="AF37" s="3">
        <f t="shared" si="6"/>
        <v>3.0007601096515666</v>
      </c>
      <c r="AG37" s="3">
        <f t="shared" si="7"/>
        <v>0.33548947887415931</v>
      </c>
      <c r="AH37" s="3"/>
    </row>
    <row r="38" spans="1:62" x14ac:dyDescent="0.35">
      <c r="A38">
        <v>125</v>
      </c>
      <c r="B38">
        <v>5</v>
      </c>
      <c r="C38" t="s">
        <v>239</v>
      </c>
      <c r="D38" t="s">
        <v>27</v>
      </c>
      <c r="G38">
        <v>0.6</v>
      </c>
      <c r="H38">
        <v>0.6</v>
      </c>
      <c r="I38">
        <v>4019</v>
      </c>
      <c r="J38">
        <v>8065</v>
      </c>
      <c r="L38">
        <v>4321</v>
      </c>
      <c r="M38">
        <v>2.915</v>
      </c>
      <c r="N38">
        <v>5.9260000000000002</v>
      </c>
      <c r="O38">
        <v>3.0110000000000001</v>
      </c>
      <c r="Q38">
        <v>0.28000000000000003</v>
      </c>
      <c r="R38">
        <v>1</v>
      </c>
      <c r="S38">
        <v>0</v>
      </c>
      <c r="T38">
        <v>0</v>
      </c>
      <c r="V38">
        <v>0</v>
      </c>
      <c r="Y38" s="1">
        <v>45149</v>
      </c>
      <c r="Z38" s="6">
        <v>0.73854166666666676</v>
      </c>
      <c r="AB38">
        <v>1</v>
      </c>
      <c r="AD38" s="3">
        <f t="shared" si="4"/>
        <v>3.1112800198489992</v>
      </c>
      <c r="AE38" s="3">
        <f t="shared" si="5"/>
        <v>6.4442629410421244</v>
      </c>
      <c r="AF38" s="3">
        <f t="shared" si="6"/>
        <v>3.3329829211931252</v>
      </c>
      <c r="AG38" s="3">
        <f t="shared" si="7"/>
        <v>0.32045872423509708</v>
      </c>
      <c r="AH38" s="3"/>
    </row>
    <row r="39" spans="1:62" x14ac:dyDescent="0.35">
      <c r="A39">
        <v>126</v>
      </c>
      <c r="B39">
        <v>5</v>
      </c>
      <c r="C39" t="s">
        <v>239</v>
      </c>
      <c r="D39" t="s">
        <v>27</v>
      </c>
      <c r="G39">
        <v>0.6</v>
      </c>
      <c r="H39">
        <v>0.6</v>
      </c>
      <c r="I39">
        <v>4052</v>
      </c>
      <c r="J39">
        <v>8122</v>
      </c>
      <c r="L39">
        <v>4283</v>
      </c>
      <c r="M39">
        <v>2.9359999999999999</v>
      </c>
      <c r="N39">
        <v>5.9660000000000002</v>
      </c>
      <c r="O39">
        <v>3.03</v>
      </c>
      <c r="Q39">
        <v>0.27700000000000002</v>
      </c>
      <c r="R39">
        <v>1</v>
      </c>
      <c r="S39">
        <v>0</v>
      </c>
      <c r="T39">
        <v>0</v>
      </c>
      <c r="V39">
        <v>0</v>
      </c>
      <c r="Y39" s="1">
        <v>45149</v>
      </c>
      <c r="Z39" s="6">
        <v>0.7459837962962963</v>
      </c>
      <c r="AB39">
        <v>1</v>
      </c>
      <c r="AD39" s="3">
        <f t="shared" si="4"/>
        <v>3.1365507937022481</v>
      </c>
      <c r="AE39" s="3">
        <f t="shared" si="5"/>
        <v>6.4885362079146205</v>
      </c>
      <c r="AF39" s="3">
        <f t="shared" si="6"/>
        <v>3.3519854142123724</v>
      </c>
      <c r="AG39" s="3">
        <f t="shared" si="7"/>
        <v>0.31767407438547957</v>
      </c>
      <c r="AH39" s="3"/>
      <c r="AJ39">
        <f>ABS(100*((AVERAGE(AD39:AD40))-3)/3)</f>
        <v>4.6410342430914726</v>
      </c>
      <c r="AK39">
        <f>ABS(100*(AD39-AD40)/(AVERAGE(AD39:AD40)))</f>
        <v>0.17075733306621219</v>
      </c>
      <c r="AP39">
        <f>ABS(100*((AVERAGE(AE39:AE40))-6)/6)</f>
        <v>8.2587787289432359</v>
      </c>
      <c r="AQ39">
        <f>ABS(100*(AE39-AE40)/(AVERAGE(AE39:AE40)))</f>
        <v>0.21524092253913002</v>
      </c>
      <c r="AV39">
        <f>ABS(100*((AVERAGE(AF39:AF40))-3)/3)</f>
        <v>11.876523214794984</v>
      </c>
      <c r="AW39">
        <f>ABS(100*(AF39-AF40)/(AVERAGE(AF39:AF40)))</f>
        <v>0.25684758563103111</v>
      </c>
      <c r="BB39">
        <f>ABS(100*((AVERAGE(AG39:AG40))-0.3)/0.3)</f>
        <v>5.9768517642270762</v>
      </c>
      <c r="BC39">
        <f>ABS(100*(AG39-AG40)/(AVERAGE(AG39:AG40)))</f>
        <v>0.16134398089891738</v>
      </c>
      <c r="BG39" s="3">
        <f>AVERAGE(AD39:AD40)</f>
        <v>3.1392310272927442</v>
      </c>
      <c r="BH39" s="3">
        <f>AVERAGE(AE39:AE40)</f>
        <v>6.4955267237365941</v>
      </c>
      <c r="BI39" s="3">
        <f>AVERAGE(AF39:AF40)</f>
        <v>3.3562956964438495</v>
      </c>
      <c r="BJ39" s="3">
        <f>AVERAGE(AG39:AG40)</f>
        <v>0.31793055529268122</v>
      </c>
    </row>
    <row r="40" spans="1:62" x14ac:dyDescent="0.35">
      <c r="A40">
        <v>127</v>
      </c>
      <c r="B40">
        <v>5</v>
      </c>
      <c r="C40" t="s">
        <v>239</v>
      </c>
      <c r="D40" t="s">
        <v>27</v>
      </c>
      <c r="G40">
        <v>0.6</v>
      </c>
      <c r="H40">
        <v>0.6</v>
      </c>
      <c r="I40">
        <v>4059</v>
      </c>
      <c r="J40">
        <v>8140</v>
      </c>
      <c r="L40">
        <v>4290</v>
      </c>
      <c r="M40">
        <v>2.9409999999999998</v>
      </c>
      <c r="N40">
        <v>5.9790000000000001</v>
      </c>
      <c r="O40">
        <v>3.0379999999999998</v>
      </c>
      <c r="Q40">
        <v>0.27700000000000002</v>
      </c>
      <c r="R40">
        <v>1</v>
      </c>
      <c r="S40">
        <v>0</v>
      </c>
      <c r="T40">
        <v>0</v>
      </c>
      <c r="V40">
        <v>0</v>
      </c>
      <c r="Y40" s="1">
        <v>45149</v>
      </c>
      <c r="Z40" s="6">
        <v>0.7540162037037037</v>
      </c>
      <c r="AB40">
        <v>1</v>
      </c>
      <c r="AD40" s="3">
        <f t="shared" si="4"/>
        <v>3.1419112608832402</v>
      </c>
      <c r="AE40" s="3">
        <f t="shared" si="5"/>
        <v>6.5025172395585669</v>
      </c>
      <c r="AF40" s="3">
        <f t="shared" si="6"/>
        <v>3.3606059786753266</v>
      </c>
      <c r="AG40" s="3">
        <f t="shared" si="7"/>
        <v>0.31818703619988281</v>
      </c>
      <c r="AH40" s="3"/>
    </row>
    <row r="41" spans="1:62" x14ac:dyDescent="0.35">
      <c r="A41">
        <v>128</v>
      </c>
      <c r="B41">
        <v>6</v>
      </c>
      <c r="C41" t="s">
        <v>240</v>
      </c>
      <c r="D41" t="s">
        <v>27</v>
      </c>
      <c r="G41">
        <v>0.33300000000000002</v>
      </c>
      <c r="H41">
        <v>0.33300000000000002</v>
      </c>
      <c r="I41">
        <v>4966</v>
      </c>
      <c r="J41">
        <v>11953</v>
      </c>
      <c r="L41">
        <v>6761</v>
      </c>
      <c r="M41">
        <v>6.3440000000000003</v>
      </c>
      <c r="N41">
        <v>15.622999999999999</v>
      </c>
      <c r="O41">
        <v>9.2789999999999999</v>
      </c>
      <c r="Q41">
        <v>0.88800000000000001</v>
      </c>
      <c r="R41">
        <v>1</v>
      </c>
      <c r="S41">
        <v>0</v>
      </c>
      <c r="T41">
        <v>0</v>
      </c>
      <c r="V41">
        <v>0</v>
      </c>
      <c r="Y41" s="1">
        <v>45149</v>
      </c>
      <c r="Z41" s="6">
        <v>0.76741898148148147</v>
      </c>
      <c r="AB41">
        <v>1</v>
      </c>
      <c r="AD41" s="3">
        <f t="shared" si="4"/>
        <v>6.9125669393417084</v>
      </c>
      <c r="AE41" s="3">
        <f t="shared" si="5"/>
        <v>17.052550947990127</v>
      </c>
      <c r="AF41" s="3">
        <f t="shared" si="6"/>
        <v>10.139984008648419</v>
      </c>
      <c r="AG41" s="3">
        <f t="shared" si="7"/>
        <v>0.89957217420580238</v>
      </c>
      <c r="AH41" s="3"/>
    </row>
    <row r="42" spans="1:62" x14ac:dyDescent="0.35">
      <c r="A42">
        <v>129</v>
      </c>
      <c r="B42">
        <v>6</v>
      </c>
      <c r="C42" t="s">
        <v>240</v>
      </c>
      <c r="D42" t="s">
        <v>27</v>
      </c>
      <c r="G42">
        <v>0.33300000000000002</v>
      </c>
      <c r="H42">
        <v>0.33300000000000002</v>
      </c>
      <c r="I42">
        <v>6209</v>
      </c>
      <c r="J42">
        <v>12076</v>
      </c>
      <c r="L42">
        <v>6734</v>
      </c>
      <c r="M42">
        <v>7.7750000000000004</v>
      </c>
      <c r="N42">
        <v>15.78</v>
      </c>
      <c r="O42">
        <v>8.0050000000000008</v>
      </c>
      <c r="Q42">
        <v>0.88300000000000001</v>
      </c>
      <c r="R42">
        <v>1</v>
      </c>
      <c r="S42">
        <v>0</v>
      </c>
      <c r="T42">
        <v>0</v>
      </c>
      <c r="V42">
        <v>0</v>
      </c>
      <c r="Y42" s="1">
        <v>45149</v>
      </c>
      <c r="Z42" s="6">
        <v>0.77484953703703707</v>
      </c>
      <c r="AB42">
        <v>1</v>
      </c>
      <c r="AD42" s="3">
        <f t="shared" si="4"/>
        <v>8.6276404801327562</v>
      </c>
      <c r="AE42" s="3">
        <f t="shared" si="5"/>
        <v>17.224689776038716</v>
      </c>
      <c r="AF42" s="3">
        <f t="shared" si="6"/>
        <v>8.5970492959059595</v>
      </c>
      <c r="AG42" s="3">
        <f t="shared" si="7"/>
        <v>0.89600718862307716</v>
      </c>
      <c r="AH42" s="3"/>
      <c r="AJ42">
        <f>ABS(100*((AVERAGE(AD42:AD43))-9)/9)</f>
        <v>3.3784459008297949</v>
      </c>
      <c r="AK42">
        <f>ABS(100*(AD42-AD43)/(AVERAGE(AD42:AD43)))</f>
        <v>1.5708339713026069</v>
      </c>
      <c r="AP42">
        <f>ABS(100*((AVERAGE(AE42:AE43))-18)/18)</f>
        <v>4.2878414849646163</v>
      </c>
      <c r="AQ42">
        <f>ABS(100*(AE42-AE43)/(AVERAGE(AE42:AE43)))</f>
        <v>4.0616651727618469E-2</v>
      </c>
      <c r="AV42">
        <f>ABS(100*((AVERAGE(AF42:AF43))-9)/9)</f>
        <v>5.1972370690994376</v>
      </c>
      <c r="AW42">
        <f>ABS(100*(AF42-AF43)/(AVERAGE(AF42:AF43)))</f>
        <v>1.5189578897292342</v>
      </c>
      <c r="BB42">
        <f>ABS(100*((AVERAGE(AG42:AG43))-0.9)/0.9)</f>
        <v>0.83975521773866413</v>
      </c>
      <c r="BC42">
        <f>ABS(100*(AG42-AG43)/(AVERAGE(AG42:AG43)))</f>
        <v>0.79892805844008674</v>
      </c>
      <c r="BG42" s="3">
        <f>AVERAGE(AD42:AD43)</f>
        <v>8.6959398689253185</v>
      </c>
      <c r="BH42" s="3">
        <f>AVERAGE(AE42:AE43)</f>
        <v>17.228188532706369</v>
      </c>
      <c r="BI42" s="3">
        <f>AVERAGE(AF42:AF43)</f>
        <v>8.5322486637810506</v>
      </c>
      <c r="BJ42" s="3">
        <f>AVERAGE(AG42:AG43)</f>
        <v>0.89244220304035204</v>
      </c>
    </row>
    <row r="43" spans="1:62" x14ac:dyDescent="0.35">
      <c r="A43">
        <v>130</v>
      </c>
      <c r="B43">
        <v>6</v>
      </c>
      <c r="C43" t="s">
        <v>240</v>
      </c>
      <c r="D43" t="s">
        <v>27</v>
      </c>
      <c r="G43">
        <v>0.33300000000000002</v>
      </c>
      <c r="H43">
        <v>0.33300000000000002</v>
      </c>
      <c r="I43">
        <v>6308</v>
      </c>
      <c r="J43">
        <v>12081</v>
      </c>
      <c r="L43">
        <v>6680</v>
      </c>
      <c r="M43">
        <v>7.8890000000000002</v>
      </c>
      <c r="N43">
        <v>15.786</v>
      </c>
      <c r="O43">
        <v>7.8970000000000002</v>
      </c>
      <c r="Q43">
        <v>0.875</v>
      </c>
      <c r="R43">
        <v>1</v>
      </c>
      <c r="S43">
        <v>0</v>
      </c>
      <c r="T43">
        <v>0</v>
      </c>
      <c r="V43">
        <v>0</v>
      </c>
      <c r="Y43" s="1">
        <v>45149</v>
      </c>
      <c r="Z43" s="6">
        <v>0.78275462962962961</v>
      </c>
      <c r="AB43">
        <v>1</v>
      </c>
      <c r="AD43" s="3">
        <f t="shared" si="4"/>
        <v>8.7642392577178825</v>
      </c>
      <c r="AE43" s="3">
        <f t="shared" si="5"/>
        <v>17.231687289374022</v>
      </c>
      <c r="AF43" s="3">
        <f t="shared" si="6"/>
        <v>8.46744803165614</v>
      </c>
      <c r="AG43" s="3">
        <f t="shared" si="7"/>
        <v>0.88887721745762693</v>
      </c>
      <c r="AH43" s="3"/>
      <c r="BG43" s="3"/>
      <c r="BH43" s="3"/>
      <c r="BI43" s="3"/>
      <c r="BJ43" s="3"/>
    </row>
    <row r="44" spans="1:62" x14ac:dyDescent="0.35">
      <c r="A44">
        <v>131</v>
      </c>
      <c r="B44">
        <v>7</v>
      </c>
      <c r="C44" t="s">
        <v>240</v>
      </c>
      <c r="D44" t="s">
        <v>27</v>
      </c>
      <c r="G44">
        <v>0.46700000000000003</v>
      </c>
      <c r="H44">
        <v>0.46700000000000003</v>
      </c>
      <c r="I44">
        <v>9226</v>
      </c>
      <c r="J44">
        <v>18009</v>
      </c>
      <c r="L44">
        <v>10171</v>
      </c>
      <c r="M44">
        <v>8.0229999999999997</v>
      </c>
      <c r="N44">
        <v>16.634</v>
      </c>
      <c r="O44">
        <v>8.6110000000000007</v>
      </c>
      <c r="Q44">
        <v>1.0149999999999999</v>
      </c>
      <c r="R44">
        <v>1</v>
      </c>
      <c r="S44">
        <v>0</v>
      </c>
      <c r="T44">
        <v>0</v>
      </c>
      <c r="V44">
        <v>0</v>
      </c>
      <c r="Y44" s="1">
        <v>45149</v>
      </c>
      <c r="Z44" s="6">
        <v>0.79744212962962957</v>
      </c>
      <c r="AB44">
        <v>1</v>
      </c>
      <c r="AD44" s="3">
        <f t="shared" si="4"/>
        <v>9.1203877792050818</v>
      </c>
      <c r="AE44" s="3">
        <f t="shared" si="5"/>
        <v>18.203005824850823</v>
      </c>
      <c r="AF44" s="3">
        <f t="shared" si="6"/>
        <v>9.0826180456457415</v>
      </c>
      <c r="AG44" s="3">
        <f t="shared" si="7"/>
        <v>0.96250309279373447</v>
      </c>
      <c r="AH44" s="3"/>
      <c r="BG44" s="3"/>
      <c r="BH44" s="3"/>
      <c r="BI44" s="3"/>
      <c r="BJ44" s="3"/>
    </row>
    <row r="45" spans="1:62" x14ac:dyDescent="0.35">
      <c r="A45">
        <v>132</v>
      </c>
      <c r="B45">
        <v>7</v>
      </c>
      <c r="C45" t="s">
        <v>240</v>
      </c>
      <c r="D45" t="s">
        <v>27</v>
      </c>
      <c r="G45">
        <v>0.46700000000000003</v>
      </c>
      <c r="H45">
        <v>0.46700000000000003</v>
      </c>
      <c r="I45">
        <v>9257</v>
      </c>
      <c r="J45">
        <v>17971</v>
      </c>
      <c r="L45">
        <v>9960</v>
      </c>
      <c r="M45">
        <v>8.048</v>
      </c>
      <c r="N45">
        <v>16.599</v>
      </c>
      <c r="O45">
        <v>8.5519999999999996</v>
      </c>
      <c r="Q45">
        <v>0.99099999999999999</v>
      </c>
      <c r="R45">
        <v>1</v>
      </c>
      <c r="S45">
        <v>0</v>
      </c>
      <c r="T45">
        <v>0</v>
      </c>
      <c r="V45">
        <v>0</v>
      </c>
      <c r="Y45" s="1">
        <v>45149</v>
      </c>
      <c r="Z45" s="6">
        <v>0.80546296296296294</v>
      </c>
      <c r="AB45">
        <v>1</v>
      </c>
      <c r="AD45" s="3">
        <f t="shared" si="4"/>
        <v>9.1508878371942064</v>
      </c>
      <c r="AE45" s="3">
        <f t="shared" si="5"/>
        <v>18.165084397122776</v>
      </c>
      <c r="AF45" s="3">
        <f t="shared" si="6"/>
        <v>9.0141965599285694</v>
      </c>
      <c r="AG45" s="3">
        <f t="shared" si="7"/>
        <v>0.94263739511754974</v>
      </c>
      <c r="AH45" s="3"/>
      <c r="AJ45">
        <f>ABS(100*((AVERAGE(AD45:AD46))-9)/9)</f>
        <v>2.23952542632989</v>
      </c>
      <c r="AK45">
        <f>ABS(100*(AD45-AD46)/(AVERAGE(AD45:AD46)))</f>
        <v>1.101323386629943</v>
      </c>
      <c r="AP45">
        <f>ABS(100*((AVERAGE(AE45:AE46))-18)/18)</f>
        <v>1.4410500016032144</v>
      </c>
      <c r="AQ45">
        <f>ABS(100*(AE45-AE46)/(AVERAGE(AE45:AE46)))</f>
        <v>1.0329436890173311</v>
      </c>
      <c r="AV45">
        <f>ABS(100*((AVERAGE(AF45:AF46))-9)/9)</f>
        <v>0.64257457687653863</v>
      </c>
      <c r="AW45">
        <f>ABS(100*(AF45-AF46)/(AVERAGE(AF45:AF46)))</f>
        <v>0.96347897329337873</v>
      </c>
      <c r="BB45">
        <f>ABS(100*((AVERAGE(AG45:AG46))-0.9)/0.9)</f>
        <v>6.254353097867174</v>
      </c>
      <c r="BC45">
        <f>ABS(100*(AG45-AG46)/(AVERAGE(AG45:AG46)))</f>
        <v>2.8551578495341832</v>
      </c>
      <c r="BG45" s="3">
        <f>AVERAGE(AD45:AD46)</f>
        <v>9.2015572883696901</v>
      </c>
      <c r="BH45" s="3">
        <f>AVERAGE(AE45:AE46)</f>
        <v>18.259389000288579</v>
      </c>
      <c r="BI45" s="3">
        <f>AVERAGE(AF45:AF46)</f>
        <v>9.0578317119188885</v>
      </c>
      <c r="BJ45" s="3">
        <f>AVERAGE(AG45:AG46)</f>
        <v>0.95628917788080459</v>
      </c>
    </row>
    <row r="46" spans="1:62" x14ac:dyDescent="0.35">
      <c r="A46">
        <v>133</v>
      </c>
      <c r="B46">
        <v>7</v>
      </c>
      <c r="C46" t="s">
        <v>240</v>
      </c>
      <c r="D46" t="s">
        <v>27</v>
      </c>
      <c r="G46">
        <v>0.46700000000000003</v>
      </c>
      <c r="H46">
        <v>0.46700000000000003</v>
      </c>
      <c r="I46">
        <v>9360</v>
      </c>
      <c r="J46">
        <v>18160</v>
      </c>
      <c r="L46">
        <v>10250</v>
      </c>
      <c r="M46">
        <v>8.1329999999999991</v>
      </c>
      <c r="N46">
        <v>16.771000000000001</v>
      </c>
      <c r="O46">
        <v>8.6379999999999999</v>
      </c>
      <c r="Q46">
        <v>1.024</v>
      </c>
      <c r="R46">
        <v>1</v>
      </c>
      <c r="S46">
        <v>0</v>
      </c>
      <c r="T46">
        <v>0</v>
      </c>
      <c r="V46">
        <v>0</v>
      </c>
      <c r="Y46" s="1">
        <v>45149</v>
      </c>
      <c r="Z46" s="6">
        <v>0.81403935185185183</v>
      </c>
      <c r="AB46">
        <v>1</v>
      </c>
      <c r="AD46" s="3">
        <f t="shared" si="4"/>
        <v>9.2522267395451738</v>
      </c>
      <c r="AE46" s="3">
        <f t="shared" si="5"/>
        <v>18.353693603454381</v>
      </c>
      <c r="AF46" s="3">
        <f t="shared" si="6"/>
        <v>9.1014668639092076</v>
      </c>
      <c r="AG46" s="3">
        <f t="shared" si="7"/>
        <v>0.96994096064405944</v>
      </c>
      <c r="AH46" s="3"/>
      <c r="BG46" s="3"/>
      <c r="BH46" s="3"/>
      <c r="BI46" s="3"/>
      <c r="BJ46" s="3"/>
    </row>
    <row r="47" spans="1:62" x14ac:dyDescent="0.35">
      <c r="A47">
        <v>134</v>
      </c>
      <c r="B47">
        <v>8</v>
      </c>
      <c r="C47" t="s">
        <v>240</v>
      </c>
      <c r="D47" t="s">
        <v>27</v>
      </c>
      <c r="G47">
        <v>0.6</v>
      </c>
      <c r="H47">
        <v>0.6</v>
      </c>
      <c r="I47">
        <v>11862</v>
      </c>
      <c r="J47">
        <v>23466</v>
      </c>
      <c r="L47">
        <v>12638</v>
      </c>
      <c r="M47">
        <v>7.9290000000000003</v>
      </c>
      <c r="N47">
        <v>16.798999999999999</v>
      </c>
      <c r="O47">
        <v>8.8699999999999992</v>
      </c>
      <c r="Q47">
        <v>1.0049999999999999</v>
      </c>
      <c r="R47">
        <v>1</v>
      </c>
      <c r="S47">
        <v>0</v>
      </c>
      <c r="T47">
        <v>0</v>
      </c>
      <c r="V47">
        <v>0</v>
      </c>
      <c r="Y47" s="1">
        <v>45149</v>
      </c>
      <c r="Z47" s="6">
        <v>0.82976851851851852</v>
      </c>
      <c r="AB47">
        <v>1</v>
      </c>
      <c r="AD47" s="3">
        <f t="shared" si="4"/>
        <v>9.1173006056377552</v>
      </c>
      <c r="AE47" s="3">
        <f t="shared" si="5"/>
        <v>18.406588960398608</v>
      </c>
      <c r="AF47" s="3">
        <f t="shared" si="6"/>
        <v>9.2892883547608527</v>
      </c>
      <c r="AG47" s="3">
        <f t="shared" si="7"/>
        <v>0.92993064000532577</v>
      </c>
      <c r="AH47" s="3"/>
      <c r="BG47" s="3"/>
      <c r="BH47" s="3"/>
      <c r="BI47" s="3"/>
      <c r="BJ47" s="3"/>
    </row>
    <row r="48" spans="1:62" x14ac:dyDescent="0.35">
      <c r="A48">
        <v>135</v>
      </c>
      <c r="B48">
        <v>8</v>
      </c>
      <c r="C48" t="s">
        <v>240</v>
      </c>
      <c r="D48" t="s">
        <v>27</v>
      </c>
      <c r="G48">
        <v>0.6</v>
      </c>
      <c r="H48">
        <v>0.6</v>
      </c>
      <c r="I48">
        <v>11835</v>
      </c>
      <c r="J48">
        <v>23532</v>
      </c>
      <c r="L48">
        <v>12431</v>
      </c>
      <c r="M48">
        <v>7.9119999999999999</v>
      </c>
      <c r="N48">
        <v>16.846</v>
      </c>
      <c r="O48">
        <v>8.9339999999999993</v>
      </c>
      <c r="Q48">
        <v>0.98699999999999999</v>
      </c>
      <c r="R48">
        <v>1</v>
      </c>
      <c r="S48">
        <v>0</v>
      </c>
      <c r="T48">
        <v>0</v>
      </c>
      <c r="V48">
        <v>0</v>
      </c>
      <c r="Y48" s="1">
        <v>45149</v>
      </c>
      <c r="Z48" s="6">
        <v>0.8386689814814815</v>
      </c>
      <c r="AB48">
        <v>1</v>
      </c>
      <c r="AD48" s="3">
        <f t="shared" si="4"/>
        <v>9.0966245179396399</v>
      </c>
      <c r="AE48" s="3">
        <f t="shared" si="5"/>
        <v>18.457852743093078</v>
      </c>
      <c r="AF48" s="3">
        <f t="shared" si="6"/>
        <v>9.3612282251534378</v>
      </c>
      <c r="AG48" s="3">
        <f t="shared" si="7"/>
        <v>0.91476162635083058</v>
      </c>
      <c r="AH48" s="3"/>
      <c r="AJ48">
        <f>ABS(100*((AVERAGE(AD48:AD49))-9)/9)</f>
        <v>1.0055363303643636</v>
      </c>
      <c r="AK48">
        <f>ABS(100*(AD48-AD49)/(AVERAGE(AD48:AD49)))</f>
        <v>0.1347835514637247</v>
      </c>
      <c r="AP48">
        <f>ABS(100*((AVERAGE(AE48:AE49))-18)/18)</f>
        <v>2.6385592814327827</v>
      </c>
      <c r="AQ48">
        <f>ABS(100*(AE48-AE49)/(AVERAGE(AE48:AE49)))</f>
        <v>0.18498492492547702</v>
      </c>
      <c r="AV48">
        <f>ABS(100*((AVERAGE(AF48:AF49))-9)/9)</f>
        <v>4.2715822325011823</v>
      </c>
      <c r="AW48">
        <f>ABS(100*(AF48-AF49)/(AVERAGE(AF48:AF49)))</f>
        <v>0.4947374554588389</v>
      </c>
      <c r="BB48">
        <f>ABS(100*((AVERAGE(AG48:AG49))-0.9)/0.9)</f>
        <v>1.5302603168471343</v>
      </c>
      <c r="BC48">
        <f>ABS(100*(AG48-AG49)/(AVERAGE(AG48:AG49)))</f>
        <v>0.21652734555721434</v>
      </c>
      <c r="BG48" s="3">
        <f>AVERAGE(AD48:AD49)</f>
        <v>9.0904982697327927</v>
      </c>
      <c r="BH48" s="3">
        <f>AVERAGE(AE48:AE49)</f>
        <v>18.474940670657901</v>
      </c>
      <c r="BI48" s="3">
        <f>AVERAGE(AF48:AF49)</f>
        <v>9.3844424009251064</v>
      </c>
      <c r="BJ48" s="3">
        <f>AVERAGE(AG48:AG49)</f>
        <v>0.91377234285162423</v>
      </c>
    </row>
    <row r="49" spans="1:62" x14ac:dyDescent="0.35">
      <c r="A49">
        <v>136</v>
      </c>
      <c r="B49">
        <v>8</v>
      </c>
      <c r="C49" t="s">
        <v>240</v>
      </c>
      <c r="D49" t="s">
        <v>27</v>
      </c>
      <c r="G49">
        <v>0.6</v>
      </c>
      <c r="H49">
        <v>0.6</v>
      </c>
      <c r="I49">
        <v>11819</v>
      </c>
      <c r="J49">
        <v>23576</v>
      </c>
      <c r="L49">
        <v>12404</v>
      </c>
      <c r="M49">
        <v>7.9020000000000001</v>
      </c>
      <c r="N49">
        <v>16.876999999999999</v>
      </c>
      <c r="O49">
        <v>8.9749999999999996</v>
      </c>
      <c r="Q49">
        <v>0.98399999999999999</v>
      </c>
      <c r="R49">
        <v>1</v>
      </c>
      <c r="S49">
        <v>0</v>
      </c>
      <c r="T49">
        <v>0</v>
      </c>
      <c r="V49">
        <v>0</v>
      </c>
      <c r="Y49" s="1">
        <v>45149</v>
      </c>
      <c r="Z49" s="6">
        <v>0.84793981481481484</v>
      </c>
      <c r="AB49">
        <v>1</v>
      </c>
      <c r="AD49" s="3">
        <f t="shared" si="4"/>
        <v>9.0843720215259456</v>
      </c>
      <c r="AE49" s="3">
        <f t="shared" si="5"/>
        <v>18.492028598222721</v>
      </c>
      <c r="AF49" s="3">
        <f t="shared" si="6"/>
        <v>9.407656576696775</v>
      </c>
      <c r="AG49" s="3">
        <f t="shared" si="7"/>
        <v>0.91278305935241799</v>
      </c>
      <c r="AH49" s="3"/>
    </row>
    <row r="50" spans="1:62" x14ac:dyDescent="0.35">
      <c r="A50">
        <v>137</v>
      </c>
      <c r="B50">
        <v>1</v>
      </c>
      <c r="C50" t="s">
        <v>241</v>
      </c>
      <c r="D50" t="s">
        <v>27</v>
      </c>
      <c r="G50">
        <v>0.3</v>
      </c>
      <c r="H50">
        <v>0.3</v>
      </c>
      <c r="I50">
        <v>5499</v>
      </c>
      <c r="J50">
        <v>11932</v>
      </c>
      <c r="L50">
        <v>6856</v>
      </c>
      <c r="M50">
        <v>7.7229999999999999</v>
      </c>
      <c r="N50">
        <v>17.311</v>
      </c>
      <c r="O50">
        <v>9.5890000000000004</v>
      </c>
      <c r="Q50">
        <v>1.002</v>
      </c>
      <c r="R50">
        <v>1</v>
      </c>
      <c r="S50">
        <v>0</v>
      </c>
      <c r="T50">
        <v>0</v>
      </c>
      <c r="V50">
        <v>0</v>
      </c>
      <c r="Y50" s="1">
        <v>45149</v>
      </c>
      <c r="Z50" s="6">
        <v>0.86112268518518509</v>
      </c>
      <c r="AB50">
        <v>1</v>
      </c>
      <c r="AD50" s="3">
        <f t="shared" si="4"/>
        <v>8.4892718762318147</v>
      </c>
      <c r="AE50" s="3">
        <f t="shared" si="5"/>
        <v>18.895709145099836</v>
      </c>
      <c r="AF50" s="3">
        <f t="shared" si="6"/>
        <v>10.406437268868022</v>
      </c>
      <c r="AG50" s="3">
        <f t="shared" si="7"/>
        <v>1.0124483626165279</v>
      </c>
      <c r="AH50" s="3"/>
      <c r="BG50" s="3"/>
      <c r="BH50" s="3"/>
      <c r="BI50" s="3"/>
      <c r="BJ50" s="3"/>
    </row>
    <row r="51" spans="1:62" x14ac:dyDescent="0.35">
      <c r="A51">
        <v>138</v>
      </c>
      <c r="B51">
        <v>1</v>
      </c>
      <c r="C51" t="s">
        <v>241</v>
      </c>
      <c r="D51" t="s">
        <v>27</v>
      </c>
      <c r="G51">
        <v>0.3</v>
      </c>
      <c r="H51">
        <v>0.3</v>
      </c>
      <c r="I51">
        <v>5465</v>
      </c>
      <c r="J51">
        <v>12023</v>
      </c>
      <c r="L51">
        <v>6866</v>
      </c>
      <c r="M51">
        <v>7.68</v>
      </c>
      <c r="N51">
        <v>17.440000000000001</v>
      </c>
      <c r="O51">
        <v>9.7609999999999992</v>
      </c>
      <c r="Q51">
        <v>1.0029999999999999</v>
      </c>
      <c r="R51">
        <v>1</v>
      </c>
      <c r="S51">
        <v>0</v>
      </c>
      <c r="T51">
        <v>0</v>
      </c>
      <c r="V51">
        <v>0</v>
      </c>
      <c r="Y51" s="1">
        <v>45149</v>
      </c>
      <c r="Z51" s="6">
        <v>0.86841435185185178</v>
      </c>
      <c r="AB51">
        <v>1</v>
      </c>
      <c r="AD51" s="3">
        <f t="shared" si="4"/>
        <v>8.437198766473605</v>
      </c>
      <c r="AE51" s="3">
        <f t="shared" si="5"/>
        <v>19.037072909499738</v>
      </c>
      <c r="AF51" s="3">
        <f t="shared" si="6"/>
        <v>10.599874143026133</v>
      </c>
      <c r="AG51" s="3">
        <f t="shared" si="7"/>
        <v>1.0139139678005371</v>
      </c>
      <c r="AH51" s="3"/>
      <c r="AI51">
        <f>100*(AVERAGE(I51:I52))/(AVERAGE(I$51:I$52))</f>
        <v>100</v>
      </c>
      <c r="AK51">
        <f>ABS(100*(AD51-AD52)/(AVERAGE(AD51:AD52)))</f>
        <v>1.8133911656687665</v>
      </c>
      <c r="AO51">
        <f>100*(AVERAGE(J51:J52))/(AVERAGE(J$51:J$52))</f>
        <v>100</v>
      </c>
      <c r="AQ51">
        <f>ABS(100*(AE51-AE52)/(AVERAGE(AE51:AE52)))</f>
        <v>0.44161946079118319</v>
      </c>
      <c r="AU51">
        <f>100*(((AVERAGE(J51:J52))-(AVERAGE(I51:I52)))/((AVERAGE(J$51:J$52))-(AVERAGE($I$51:I52))))</f>
        <v>100</v>
      </c>
      <c r="AW51">
        <f>ABS(100*(AF51-AF52)/(AVERAGE(AF51:AF52)))</f>
        <v>0.63701418118779973</v>
      </c>
      <c r="BA51">
        <f>100*(AVERAGE(L51:L52))/(AVERAGE(L$51:L$52))</f>
        <v>100</v>
      </c>
      <c r="BC51">
        <f>ABS(100*(AG51-AG52)/(AVERAGE(AG51:AG52)))</f>
        <v>1.544051353475673</v>
      </c>
      <c r="BG51" s="3">
        <f>AVERAGE(AD51:AD52)</f>
        <v>8.3613864449138582</v>
      </c>
      <c r="BH51" s="3">
        <f>AVERAGE(AE51:AE52)</f>
        <v>18.995129814567896</v>
      </c>
      <c r="BI51" s="3">
        <f>AVERAGE(AF51:AF52)</f>
        <v>10.63374336965404</v>
      </c>
      <c r="BJ51" s="3">
        <f>AVERAGE(AG51:AG52)</f>
        <v>1.0061462603252884</v>
      </c>
    </row>
    <row r="52" spans="1:62" x14ac:dyDescent="0.35">
      <c r="A52">
        <v>139</v>
      </c>
      <c r="B52">
        <v>1</v>
      </c>
      <c r="C52" t="s">
        <v>241</v>
      </c>
      <c r="D52" t="s">
        <v>27</v>
      </c>
      <c r="G52">
        <v>0.3</v>
      </c>
      <c r="H52">
        <v>0.3</v>
      </c>
      <c r="I52">
        <v>5366</v>
      </c>
      <c r="J52">
        <v>11969</v>
      </c>
      <c r="L52">
        <v>6760</v>
      </c>
      <c r="M52">
        <v>7.5529999999999999</v>
      </c>
      <c r="N52">
        <v>17.364000000000001</v>
      </c>
      <c r="O52">
        <v>9.8119999999999994</v>
      </c>
      <c r="Q52">
        <v>0.98499999999999999</v>
      </c>
      <c r="R52">
        <v>1</v>
      </c>
      <c r="S52">
        <v>0</v>
      </c>
      <c r="T52">
        <v>0</v>
      </c>
      <c r="V52">
        <v>0</v>
      </c>
      <c r="Y52" s="1">
        <v>45149</v>
      </c>
      <c r="Z52" s="6">
        <v>0.87608796296296287</v>
      </c>
      <c r="AB52">
        <v>1</v>
      </c>
      <c r="AD52" s="3">
        <f t="shared" si="4"/>
        <v>8.2855741233541114</v>
      </c>
      <c r="AE52" s="3">
        <f t="shared" si="5"/>
        <v>18.953186719636058</v>
      </c>
      <c r="AF52" s="3">
        <f t="shared" si="6"/>
        <v>10.667612596281947</v>
      </c>
      <c r="AG52" s="3">
        <f t="shared" si="7"/>
        <v>0.99837855285003962</v>
      </c>
      <c r="AH52" s="3"/>
      <c r="BG52" s="3"/>
      <c r="BH52" s="3"/>
      <c r="BI52" s="3"/>
      <c r="BJ52" s="3"/>
    </row>
    <row r="53" spans="1:62" x14ac:dyDescent="0.35">
      <c r="A53">
        <v>140</v>
      </c>
      <c r="B53">
        <v>2</v>
      </c>
      <c r="C53" t="s">
        <v>242</v>
      </c>
      <c r="D53" t="s">
        <v>27</v>
      </c>
      <c r="G53">
        <v>0.5</v>
      </c>
      <c r="H53">
        <v>0.5</v>
      </c>
      <c r="I53">
        <v>4932</v>
      </c>
      <c r="J53">
        <v>7542</v>
      </c>
      <c r="L53">
        <v>3946</v>
      </c>
      <c r="M53">
        <v>4.1989999999999998</v>
      </c>
      <c r="N53">
        <v>6.6680000000000001</v>
      </c>
      <c r="O53">
        <v>2.4689999999999999</v>
      </c>
      <c r="Q53">
        <v>0.29699999999999999</v>
      </c>
      <c r="R53">
        <v>1</v>
      </c>
      <c r="S53">
        <v>0</v>
      </c>
      <c r="T53">
        <v>0</v>
      </c>
      <c r="V53">
        <v>0</v>
      </c>
      <c r="Y53" s="1">
        <v>45149</v>
      </c>
      <c r="Z53" s="6">
        <v>0.88949074074074075</v>
      </c>
      <c r="AB53">
        <v>1</v>
      </c>
      <c r="AD53" s="3">
        <f t="shared" si="4"/>
        <v>4.5725257157466528</v>
      </c>
      <c r="AE53" s="3">
        <f t="shared" si="5"/>
        <v>7.2456435592649555</v>
      </c>
      <c r="AF53" s="3">
        <f t="shared" si="6"/>
        <v>2.6731178435183027</v>
      </c>
      <c r="AG53" s="3">
        <f t="shared" si="7"/>
        <v>0.35157435244190932</v>
      </c>
      <c r="AH53" s="3"/>
    </row>
    <row r="54" spans="1:62" x14ac:dyDescent="0.35">
      <c r="A54">
        <v>141</v>
      </c>
      <c r="B54">
        <v>2</v>
      </c>
      <c r="C54" t="s">
        <v>242</v>
      </c>
      <c r="D54" t="s">
        <v>27</v>
      </c>
      <c r="G54">
        <v>0.5</v>
      </c>
      <c r="H54">
        <v>0.5</v>
      </c>
      <c r="I54">
        <v>3753</v>
      </c>
      <c r="J54">
        <v>7436</v>
      </c>
      <c r="L54">
        <v>3912</v>
      </c>
      <c r="M54">
        <v>3.294</v>
      </c>
      <c r="N54">
        <v>6.5780000000000003</v>
      </c>
      <c r="O54">
        <v>3.2839999999999998</v>
      </c>
      <c r="Q54">
        <v>0.29299999999999998</v>
      </c>
      <c r="R54">
        <v>1</v>
      </c>
      <c r="S54">
        <v>0</v>
      </c>
      <c r="T54">
        <v>0</v>
      </c>
      <c r="V54">
        <v>0</v>
      </c>
      <c r="Y54" s="1">
        <v>45149</v>
      </c>
      <c r="Z54" s="6">
        <v>0.89679398148148148</v>
      </c>
      <c r="AB54">
        <v>1</v>
      </c>
      <c r="AD54" s="3">
        <f t="shared" si="4"/>
        <v>3.4890987203655581</v>
      </c>
      <c r="AE54" s="3">
        <f t="shared" si="5"/>
        <v>7.1468442689810683</v>
      </c>
      <c r="AF54" s="3">
        <f t="shared" si="6"/>
        <v>3.6577455486155102</v>
      </c>
      <c r="AG54" s="3">
        <f t="shared" si="7"/>
        <v>0.3485845178665305</v>
      </c>
      <c r="AH54" s="3"/>
      <c r="AK54">
        <f>ABS(100*(AD54-AD55)/(AVERAGE(AD54:AD55)))</f>
        <v>1.2989131223101729</v>
      </c>
      <c r="AQ54">
        <f>ABS(100*(AE54-AE55)/(AVERAGE(AE54:AE55)))</f>
        <v>0.58515865928918187</v>
      </c>
      <c r="AW54">
        <f>ABS(100*(AF54-AF55)/(AVERAGE(AF54:AF55)))</f>
        <v>2.3497862706656321</v>
      </c>
      <c r="BC54">
        <f>ABS(100*(AG54-AG55)/(AVERAGE(AG54:AG55)))</f>
        <v>1.6020112545803205</v>
      </c>
      <c r="BG54" s="3">
        <f>AVERAGE(AD54:AD55)</f>
        <v>3.466584758205391</v>
      </c>
      <c r="BH54" s="3">
        <f>AVERAGE(AE54:AE55)</f>
        <v>7.1678158164469874</v>
      </c>
      <c r="BI54" s="3">
        <f>AVERAGE(AF54:AF55)</f>
        <v>3.7012310582415968</v>
      </c>
      <c r="BJ54" s="3">
        <f>AVERAGE(AG54:AG55)</f>
        <v>0.34581452406875313</v>
      </c>
    </row>
    <row r="55" spans="1:62" x14ac:dyDescent="0.35">
      <c r="A55">
        <v>142</v>
      </c>
      <c r="B55">
        <v>2</v>
      </c>
      <c r="C55" t="s">
        <v>242</v>
      </c>
      <c r="D55" t="s">
        <v>27</v>
      </c>
      <c r="G55">
        <v>0.5</v>
      </c>
      <c r="H55">
        <v>0.5</v>
      </c>
      <c r="I55">
        <v>3704</v>
      </c>
      <c r="J55">
        <v>7481</v>
      </c>
      <c r="L55">
        <v>3849</v>
      </c>
      <c r="M55">
        <v>3.2570000000000001</v>
      </c>
      <c r="N55">
        <v>6.617</v>
      </c>
      <c r="O55">
        <v>3.36</v>
      </c>
      <c r="Q55">
        <v>0.28599999999999998</v>
      </c>
      <c r="R55">
        <v>1</v>
      </c>
      <c r="S55">
        <v>0</v>
      </c>
      <c r="T55">
        <v>0</v>
      </c>
      <c r="V55">
        <v>0</v>
      </c>
      <c r="Y55" s="1">
        <v>45149</v>
      </c>
      <c r="Z55" s="6">
        <v>0.90438657407407408</v>
      </c>
      <c r="AB55">
        <v>1</v>
      </c>
      <c r="AD55" s="3">
        <f t="shared" si="4"/>
        <v>3.4440707960452239</v>
      </c>
      <c r="AE55" s="3">
        <f t="shared" si="5"/>
        <v>7.1887873639129074</v>
      </c>
      <c r="AF55" s="3">
        <f t="shared" si="6"/>
        <v>3.7447165678676835</v>
      </c>
      <c r="AG55" s="3">
        <f t="shared" si="7"/>
        <v>0.3430445302709757</v>
      </c>
      <c r="AH55" s="3"/>
      <c r="BG55" s="3"/>
      <c r="BH55" s="3"/>
      <c r="BI55" s="3"/>
      <c r="BJ55" s="3"/>
    </row>
    <row r="56" spans="1:62" x14ac:dyDescent="0.35">
      <c r="A56">
        <v>143</v>
      </c>
      <c r="B56">
        <v>3</v>
      </c>
      <c r="D56" t="s">
        <v>85</v>
      </c>
      <c r="Y56" s="1">
        <v>45149</v>
      </c>
      <c r="Z56" s="6">
        <v>0.90854166666666669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2" x14ac:dyDescent="0.35">
      <c r="A57">
        <v>144</v>
      </c>
      <c r="B57">
        <v>9</v>
      </c>
      <c r="C57" t="s">
        <v>243</v>
      </c>
      <c r="D57" t="s">
        <v>27</v>
      </c>
      <c r="G57">
        <v>0.5</v>
      </c>
      <c r="H57">
        <v>0.5</v>
      </c>
      <c r="I57">
        <v>3518</v>
      </c>
      <c r="J57">
        <v>15044</v>
      </c>
      <c r="L57">
        <v>11045</v>
      </c>
      <c r="M57">
        <v>3.1139999999999999</v>
      </c>
      <c r="N57">
        <v>13.023</v>
      </c>
      <c r="O57">
        <v>9.9090000000000007</v>
      </c>
      <c r="Q57">
        <v>1.0389999999999999</v>
      </c>
      <c r="R57">
        <v>1</v>
      </c>
      <c r="S57">
        <v>0</v>
      </c>
      <c r="T57">
        <v>0</v>
      </c>
      <c r="V57">
        <v>0</v>
      </c>
      <c r="Y57" s="1">
        <v>45149</v>
      </c>
      <c r="Z57" s="6">
        <v>0.92230324074074066</v>
      </c>
      <c r="AB57">
        <v>1</v>
      </c>
      <c r="AD57" s="3">
        <f t="shared" si="4"/>
        <v>3.2731484710741605</v>
      </c>
      <c r="AE57" s="3">
        <f t="shared" si="5"/>
        <v>14.238023518790623</v>
      </c>
      <c r="AF57" s="3">
        <f t="shared" si="6"/>
        <v>10.964875047716463</v>
      </c>
      <c r="AG57" s="3">
        <f t="shared" si="7"/>
        <v>0.97583422451879076</v>
      </c>
      <c r="AH57" s="3"/>
      <c r="BG57" s="3"/>
      <c r="BH57" s="3"/>
      <c r="BI57" s="3"/>
      <c r="BJ57" s="3"/>
    </row>
    <row r="58" spans="1:62" x14ac:dyDescent="0.35">
      <c r="A58">
        <v>145</v>
      </c>
      <c r="B58">
        <v>9</v>
      </c>
      <c r="C58" t="s">
        <v>243</v>
      </c>
      <c r="D58" t="s">
        <v>27</v>
      </c>
      <c r="G58">
        <v>0.5</v>
      </c>
      <c r="H58">
        <v>0.5</v>
      </c>
      <c r="I58">
        <v>4246</v>
      </c>
      <c r="J58">
        <v>15128</v>
      </c>
      <c r="L58">
        <v>11598</v>
      </c>
      <c r="M58">
        <v>3.673</v>
      </c>
      <c r="N58">
        <v>13.095000000000001</v>
      </c>
      <c r="O58">
        <v>9.4220000000000006</v>
      </c>
      <c r="Q58">
        <v>1.097</v>
      </c>
      <c r="R58">
        <v>1</v>
      </c>
      <c r="S58">
        <v>0</v>
      </c>
      <c r="T58">
        <v>0</v>
      </c>
      <c r="V58">
        <v>0</v>
      </c>
      <c r="Y58" s="1">
        <v>45149</v>
      </c>
      <c r="Z58" s="6">
        <v>0.92993055555555559</v>
      </c>
      <c r="AB58">
        <v>1</v>
      </c>
      <c r="AD58" s="3">
        <f t="shared" si="4"/>
        <v>3.942134775261978</v>
      </c>
      <c r="AE58" s="3">
        <f t="shared" si="5"/>
        <v>14.31631729599672</v>
      </c>
      <c r="AF58" s="3">
        <f t="shared" si="6"/>
        <v>10.374182520734742</v>
      </c>
      <c r="AG58" s="3">
        <f t="shared" si="7"/>
        <v>1.0244630045242162</v>
      </c>
      <c r="AH58" s="3"/>
      <c r="AK58">
        <f>ABS(100*(AD58-AD59)/(AVERAGE(AD58:AD59)))</f>
        <v>3.2562199988929259</v>
      </c>
      <c r="AQ58">
        <f>ABS(100*(AE58-AE59)/(AVERAGE(AE58:AE59)))</f>
        <v>0.32499774759075112</v>
      </c>
      <c r="AW58">
        <f>ABS(100*(AF58-AF59)/(AVERAGE(AF58:AF59)))</f>
        <v>0.81188251971340997</v>
      </c>
      <c r="BC58">
        <f>ABS(100*(AG58-AG59)/(AVERAGE(AG58:AG59)))</f>
        <v>3.3691026592283713</v>
      </c>
      <c r="BG58" s="3">
        <f>AVERAGE(AD58:AD59)</f>
        <v>4.0073793186649107</v>
      </c>
      <c r="BH58" s="3">
        <f>AVERAGE(AE58:AE59)</f>
        <v>14.339619015403297</v>
      </c>
      <c r="BI58" s="3">
        <f>AVERAGE(AF58:AF59)</f>
        <v>10.332239696738387</v>
      </c>
      <c r="BJ58" s="3">
        <f>AVERAGE(AG58:AG59)</f>
        <v>1.0074912964933898</v>
      </c>
    </row>
    <row r="59" spans="1:62" x14ac:dyDescent="0.35">
      <c r="A59">
        <v>146</v>
      </c>
      <c r="B59">
        <v>9</v>
      </c>
      <c r="C59" t="s">
        <v>243</v>
      </c>
      <c r="D59" t="s">
        <v>27</v>
      </c>
      <c r="G59">
        <v>0.5</v>
      </c>
      <c r="H59">
        <v>0.5</v>
      </c>
      <c r="I59">
        <v>4388</v>
      </c>
      <c r="J59">
        <v>15178</v>
      </c>
      <c r="L59">
        <v>11212</v>
      </c>
      <c r="M59">
        <v>3.7810000000000001</v>
      </c>
      <c r="N59">
        <v>13.137</v>
      </c>
      <c r="O59">
        <v>9.3559999999999999</v>
      </c>
      <c r="Q59">
        <v>1.0569999999999999</v>
      </c>
      <c r="R59">
        <v>1</v>
      </c>
      <c r="S59">
        <v>0</v>
      </c>
      <c r="T59">
        <v>0</v>
      </c>
      <c r="V59">
        <v>0</v>
      </c>
      <c r="Y59" s="1">
        <v>45149</v>
      </c>
      <c r="Z59" s="6">
        <v>0.93831018518518527</v>
      </c>
      <c r="AB59">
        <v>1</v>
      </c>
      <c r="AD59" s="3">
        <f t="shared" si="4"/>
        <v>4.0726238620678439</v>
      </c>
      <c r="AE59" s="3">
        <f t="shared" si="5"/>
        <v>14.362920734809876</v>
      </c>
      <c r="AF59" s="3">
        <f t="shared" si="6"/>
        <v>10.290296872742033</v>
      </c>
      <c r="AG59" s="3">
        <f t="shared" si="7"/>
        <v>0.99051958846256305</v>
      </c>
      <c r="AH59" s="3"/>
      <c r="BG59" s="3"/>
      <c r="BH59" s="3"/>
      <c r="BI59" s="3"/>
      <c r="BJ59" s="3"/>
    </row>
    <row r="60" spans="1:62" x14ac:dyDescent="0.35">
      <c r="A60">
        <v>147</v>
      </c>
      <c r="B60">
        <v>10</v>
      </c>
      <c r="C60" t="s">
        <v>244</v>
      </c>
      <c r="D60" t="s">
        <v>27</v>
      </c>
      <c r="G60">
        <v>0.5</v>
      </c>
      <c r="H60">
        <v>0.5</v>
      </c>
      <c r="I60">
        <v>4541</v>
      </c>
      <c r="J60">
        <v>7214</v>
      </c>
      <c r="L60">
        <v>2913</v>
      </c>
      <c r="M60">
        <v>3.8980000000000001</v>
      </c>
      <c r="N60">
        <v>6.39</v>
      </c>
      <c r="O60">
        <v>2.492</v>
      </c>
      <c r="Q60">
        <v>0.189</v>
      </c>
      <c r="R60">
        <v>1</v>
      </c>
      <c r="S60">
        <v>0</v>
      </c>
      <c r="T60">
        <v>0</v>
      </c>
      <c r="V60">
        <v>0</v>
      </c>
      <c r="Y60" s="1">
        <v>45149</v>
      </c>
      <c r="Z60" s="6">
        <v>0.95130787037037035</v>
      </c>
      <c r="AB60">
        <v>1</v>
      </c>
      <c r="AD60" s="3">
        <f t="shared" si="4"/>
        <v>4.2132212584150084</v>
      </c>
      <c r="AE60" s="3">
        <f t="shared" si="5"/>
        <v>6.9399250006506641</v>
      </c>
      <c r="AF60" s="3">
        <f t="shared" si="6"/>
        <v>2.7267037422356557</v>
      </c>
      <c r="AG60" s="3">
        <f t="shared" si="7"/>
        <v>0.26073614313701865</v>
      </c>
      <c r="AH60" s="3"/>
      <c r="BG60" s="3"/>
      <c r="BH60" s="3"/>
      <c r="BI60" s="3"/>
      <c r="BJ60" s="3"/>
    </row>
    <row r="61" spans="1:62" x14ac:dyDescent="0.35">
      <c r="A61">
        <v>148</v>
      </c>
      <c r="B61">
        <v>10</v>
      </c>
      <c r="C61" t="s">
        <v>244</v>
      </c>
      <c r="D61" t="s">
        <v>27</v>
      </c>
      <c r="G61">
        <v>0.5</v>
      </c>
      <c r="H61">
        <v>0.5</v>
      </c>
      <c r="I61">
        <v>4648</v>
      </c>
      <c r="J61">
        <v>7182</v>
      </c>
      <c r="L61">
        <v>2857</v>
      </c>
      <c r="M61">
        <v>3.9809999999999999</v>
      </c>
      <c r="N61">
        <v>6.3630000000000004</v>
      </c>
      <c r="O61">
        <v>2.383</v>
      </c>
      <c r="Q61">
        <v>0.183</v>
      </c>
      <c r="R61">
        <v>1</v>
      </c>
      <c r="S61">
        <v>0</v>
      </c>
      <c r="T61">
        <v>0</v>
      </c>
      <c r="V61">
        <v>0</v>
      </c>
      <c r="Y61" s="1">
        <v>45149</v>
      </c>
      <c r="Z61" s="6">
        <v>0.95931712962962967</v>
      </c>
      <c r="AB61">
        <v>1</v>
      </c>
      <c r="AD61" s="3">
        <f t="shared" si="4"/>
        <v>4.3115475421349219</v>
      </c>
      <c r="AE61" s="3">
        <f t="shared" si="5"/>
        <v>6.9100987998102452</v>
      </c>
      <c r="AF61" s="3">
        <f t="shared" si="6"/>
        <v>2.5985512576753234</v>
      </c>
      <c r="AG61" s="3">
        <f t="shared" si="7"/>
        <v>0.25581170971874773</v>
      </c>
      <c r="AH61" s="3"/>
      <c r="AK61">
        <f>ABS(100*(AD61-AD62)/(AVERAGE(AD61:AD62)))</f>
        <v>1.8281988979841386</v>
      </c>
      <c r="AQ61">
        <f>ABS(100*(AE61-AE62)/(AVERAGE(AE61:AE62)))</f>
        <v>0.55456200225144803</v>
      </c>
      <c r="AW61">
        <f>ABS(100*(AF61-AF62)/(AVERAGE(AF61:AF62)))</f>
        <v>1.5235770448927224</v>
      </c>
      <c r="BC61">
        <f>ABS(100*(AG61-AG62)/(AVERAGE(AG61:AG62)))</f>
        <v>0.34316422870283653</v>
      </c>
      <c r="BG61" s="3">
        <f>AVERAGE(AD61:AD62)</f>
        <v>4.2724927098162651</v>
      </c>
      <c r="BH61" s="3">
        <f>AVERAGE(AE61:AE62)</f>
        <v>6.8909913898968522</v>
      </c>
      <c r="BI61" s="3">
        <f>AVERAGE(AF61:AF62)</f>
        <v>2.6184986800805867</v>
      </c>
      <c r="BJ61" s="3">
        <f>AVERAGE(AG61:AG62)</f>
        <v>0.25625139127395047</v>
      </c>
    </row>
    <row r="62" spans="1:62" x14ac:dyDescent="0.35">
      <c r="A62">
        <v>149</v>
      </c>
      <c r="B62">
        <v>10</v>
      </c>
      <c r="C62" t="s">
        <v>244</v>
      </c>
      <c r="D62" t="s">
        <v>27</v>
      </c>
      <c r="G62">
        <v>0.5</v>
      </c>
      <c r="H62">
        <v>0.5</v>
      </c>
      <c r="I62">
        <v>4563</v>
      </c>
      <c r="J62">
        <v>7141</v>
      </c>
      <c r="L62">
        <v>2867</v>
      </c>
      <c r="M62">
        <v>3.915</v>
      </c>
      <c r="N62">
        <v>6.3289999999999997</v>
      </c>
      <c r="O62">
        <v>2.4129999999999998</v>
      </c>
      <c r="Q62">
        <v>0.184</v>
      </c>
      <c r="R62">
        <v>1</v>
      </c>
      <c r="S62">
        <v>0</v>
      </c>
      <c r="T62">
        <v>0</v>
      </c>
      <c r="V62">
        <v>0</v>
      </c>
      <c r="Y62" s="1">
        <v>45149</v>
      </c>
      <c r="Z62" s="6">
        <v>0.96677083333333336</v>
      </c>
      <c r="AB62">
        <v>1</v>
      </c>
      <c r="AD62" s="3">
        <f t="shared" si="4"/>
        <v>4.2334378774976082</v>
      </c>
      <c r="AE62" s="3">
        <f t="shared" si="5"/>
        <v>6.8718839799834583</v>
      </c>
      <c r="AF62" s="3">
        <f t="shared" si="6"/>
        <v>2.6384461024858501</v>
      </c>
      <c r="AG62" s="3">
        <f t="shared" si="7"/>
        <v>0.25669107282915327</v>
      </c>
      <c r="AH62" s="3"/>
      <c r="BG62" s="3"/>
      <c r="BH62" s="3"/>
      <c r="BI62" s="3"/>
      <c r="BJ62" s="3"/>
    </row>
    <row r="63" spans="1:62" x14ac:dyDescent="0.35">
      <c r="A63">
        <v>150</v>
      </c>
      <c r="B63">
        <v>11</v>
      </c>
      <c r="C63" t="s">
        <v>245</v>
      </c>
      <c r="D63" t="s">
        <v>27</v>
      </c>
      <c r="G63">
        <v>0.5</v>
      </c>
      <c r="H63">
        <v>0.5</v>
      </c>
      <c r="I63">
        <v>4076</v>
      </c>
      <c r="J63">
        <v>6305</v>
      </c>
      <c r="L63">
        <v>2474</v>
      </c>
      <c r="M63">
        <v>3.5419999999999998</v>
      </c>
      <c r="N63">
        <v>5.62</v>
      </c>
      <c r="O63">
        <v>2.0779999999999998</v>
      </c>
      <c r="Q63">
        <v>0.14299999999999999</v>
      </c>
      <c r="R63">
        <v>1</v>
      </c>
      <c r="S63">
        <v>0</v>
      </c>
      <c r="T63">
        <v>0</v>
      </c>
      <c r="V63">
        <v>0</v>
      </c>
      <c r="Y63" s="1">
        <v>45149</v>
      </c>
      <c r="Z63" s="6">
        <v>0.97973379629629631</v>
      </c>
      <c r="AB63">
        <v>1</v>
      </c>
      <c r="AD63" s="3">
        <f t="shared" si="4"/>
        <v>3.7859154459873507</v>
      </c>
      <c r="AE63" s="3">
        <f t="shared" si="5"/>
        <v>6.092674483027519</v>
      </c>
      <c r="AF63" s="3">
        <f t="shared" si="6"/>
        <v>2.3067590370401683</v>
      </c>
      <c r="AG63" s="3">
        <f t="shared" si="7"/>
        <v>0.22213210259021615</v>
      </c>
      <c r="AH63" s="3"/>
      <c r="BG63" s="3"/>
      <c r="BH63" s="3"/>
      <c r="BI63" s="3"/>
      <c r="BJ63" s="3"/>
    </row>
    <row r="64" spans="1:62" x14ac:dyDescent="0.35">
      <c r="A64">
        <v>151</v>
      </c>
      <c r="B64">
        <v>11</v>
      </c>
      <c r="C64" t="s">
        <v>245</v>
      </c>
      <c r="D64" t="s">
        <v>27</v>
      </c>
      <c r="G64">
        <v>0.5</v>
      </c>
      <c r="H64">
        <v>0.5</v>
      </c>
      <c r="I64">
        <v>3927</v>
      </c>
      <c r="J64">
        <v>6312</v>
      </c>
      <c r="L64">
        <v>2465</v>
      </c>
      <c r="M64">
        <v>3.427</v>
      </c>
      <c r="N64">
        <v>5.6260000000000003</v>
      </c>
      <c r="O64">
        <v>2.198</v>
      </c>
      <c r="Q64">
        <v>0.14199999999999999</v>
      </c>
      <c r="R64">
        <v>1</v>
      </c>
      <c r="S64">
        <v>0</v>
      </c>
      <c r="T64">
        <v>0</v>
      </c>
      <c r="V64">
        <v>0</v>
      </c>
      <c r="Y64" s="1">
        <v>45149</v>
      </c>
      <c r="Z64" s="6">
        <v>0.98693287037037036</v>
      </c>
      <c r="AB64">
        <v>1</v>
      </c>
      <c r="AD64" s="3">
        <f t="shared" si="4"/>
        <v>3.6489937985642946</v>
      </c>
      <c r="AE64" s="3">
        <f t="shared" si="5"/>
        <v>6.0991989644613609</v>
      </c>
      <c r="AF64" s="3">
        <f t="shared" si="6"/>
        <v>2.4502051658970663</v>
      </c>
      <c r="AG64" s="3">
        <f t="shared" si="7"/>
        <v>0.22134067579085118</v>
      </c>
      <c r="AH64" s="3"/>
      <c r="AK64">
        <f>ABS(100*(AD64-AD65)/(AVERAGE(AD64:AD65)))</f>
        <v>0.27663319338964676</v>
      </c>
      <c r="AQ64">
        <f>ABS(100*(AE64-AE65)/(AVERAGE(AE64:AE65)))</f>
        <v>0.2137168999433722</v>
      </c>
      <c r="AW64">
        <f>ABS(100*(AF64-AF65)/(AVERAGE(AF64:AF65)))</f>
        <v>0.1199446393010393</v>
      </c>
      <c r="BC64">
        <f>ABS(100*(AG64-AG65)/(AVERAGE(AG64:AG65)))</f>
        <v>3.013042197147271</v>
      </c>
      <c r="BG64" s="3">
        <f>AVERAGE(AD64:AD65)</f>
        <v>3.6540479533349446</v>
      </c>
      <c r="BH64" s="3">
        <f>AVERAGE(AE64:AE65)</f>
        <v>6.1057234458952028</v>
      </c>
      <c r="BI64" s="3">
        <f>AVERAGE(AF64:AF65)</f>
        <v>2.4516754925602582</v>
      </c>
      <c r="BJ64" s="3">
        <f>AVERAGE(AG64:AG65)</f>
        <v>0.22472622376591245</v>
      </c>
    </row>
    <row r="65" spans="1:62" x14ac:dyDescent="0.35">
      <c r="A65">
        <v>152</v>
      </c>
      <c r="B65">
        <v>11</v>
      </c>
      <c r="C65" t="s">
        <v>245</v>
      </c>
      <c r="D65" t="s">
        <v>27</v>
      </c>
      <c r="G65">
        <v>0.5</v>
      </c>
      <c r="H65">
        <v>0.5</v>
      </c>
      <c r="I65">
        <v>3938</v>
      </c>
      <c r="J65">
        <v>6326</v>
      </c>
      <c r="L65">
        <v>2542</v>
      </c>
      <c r="M65">
        <v>3.4359999999999999</v>
      </c>
      <c r="N65">
        <v>5.6379999999999999</v>
      </c>
      <c r="O65">
        <v>2.202</v>
      </c>
      <c r="Q65">
        <v>0.15</v>
      </c>
      <c r="R65">
        <v>1</v>
      </c>
      <c r="S65">
        <v>0</v>
      </c>
      <c r="T65">
        <v>0</v>
      </c>
      <c r="V65">
        <v>0</v>
      </c>
      <c r="Y65" s="1">
        <v>45149</v>
      </c>
      <c r="Z65" s="6">
        <v>0.99452546296296296</v>
      </c>
      <c r="AB65">
        <v>1</v>
      </c>
      <c r="AD65" s="3">
        <f t="shared" si="4"/>
        <v>3.6591021081055941</v>
      </c>
      <c r="AE65" s="3">
        <f t="shared" si="5"/>
        <v>6.1122479273290438</v>
      </c>
      <c r="AF65" s="3">
        <f t="shared" si="6"/>
        <v>2.4531458192234497</v>
      </c>
      <c r="AG65" s="3">
        <f t="shared" si="7"/>
        <v>0.22811177174097372</v>
      </c>
      <c r="AH65" s="3"/>
      <c r="BG65" s="3"/>
      <c r="BH65" s="3"/>
      <c r="BI65" s="3"/>
      <c r="BJ65" s="3"/>
    </row>
    <row r="66" spans="1:62" x14ac:dyDescent="0.35">
      <c r="A66">
        <v>153</v>
      </c>
      <c r="B66">
        <v>12</v>
      </c>
      <c r="C66" t="s">
        <v>246</v>
      </c>
      <c r="D66" t="s">
        <v>27</v>
      </c>
      <c r="G66">
        <v>0.5</v>
      </c>
      <c r="H66">
        <v>0.5</v>
      </c>
      <c r="I66">
        <v>4508</v>
      </c>
      <c r="J66">
        <v>6859</v>
      </c>
      <c r="L66">
        <v>5097</v>
      </c>
      <c r="M66">
        <v>3.8730000000000002</v>
      </c>
      <c r="N66">
        <v>6.09</v>
      </c>
      <c r="O66">
        <v>2.2160000000000002</v>
      </c>
      <c r="Q66">
        <v>0.41699999999999998</v>
      </c>
      <c r="R66">
        <v>1</v>
      </c>
      <c r="S66">
        <v>0</v>
      </c>
      <c r="T66">
        <v>0</v>
      </c>
      <c r="V66">
        <v>0</v>
      </c>
      <c r="Y66" s="1">
        <v>45150</v>
      </c>
      <c r="Z66" s="6">
        <v>7.6273148148148151E-3</v>
      </c>
      <c r="AB66">
        <v>1</v>
      </c>
      <c r="AD66" s="3">
        <f t="shared" si="4"/>
        <v>4.1828963297911104</v>
      </c>
      <c r="AE66" s="3">
        <f t="shared" si="5"/>
        <v>6.6090405850772678</v>
      </c>
      <c r="AF66" s="3">
        <f t="shared" si="6"/>
        <v>2.4261442552861574</v>
      </c>
      <c r="AG66" s="3">
        <f t="shared" si="7"/>
        <v>0.45278904644958512</v>
      </c>
      <c r="AH66" s="3"/>
      <c r="BG66" s="3"/>
      <c r="BH66" s="3"/>
      <c r="BI66" s="3"/>
      <c r="BJ66" s="3"/>
    </row>
    <row r="67" spans="1:62" x14ac:dyDescent="0.35">
      <c r="A67">
        <v>154</v>
      </c>
      <c r="B67">
        <v>12</v>
      </c>
      <c r="C67" t="s">
        <v>246</v>
      </c>
      <c r="D67" t="s">
        <v>27</v>
      </c>
      <c r="G67">
        <v>0.5</v>
      </c>
      <c r="H67">
        <v>0.5</v>
      </c>
      <c r="I67">
        <v>4619</v>
      </c>
      <c r="J67">
        <v>6825</v>
      </c>
      <c r="L67">
        <v>4953</v>
      </c>
      <c r="M67">
        <v>3.9580000000000002</v>
      </c>
      <c r="N67">
        <v>6.06</v>
      </c>
      <c r="O67">
        <v>2.1019999999999999</v>
      </c>
      <c r="Q67">
        <v>0.40200000000000002</v>
      </c>
      <c r="R67">
        <v>1</v>
      </c>
      <c r="S67">
        <v>0</v>
      </c>
      <c r="T67">
        <v>0</v>
      </c>
      <c r="V67">
        <v>0</v>
      </c>
      <c r="Y67" s="1">
        <v>45150</v>
      </c>
      <c r="Z67" s="6">
        <v>1.4745370370370372E-2</v>
      </c>
      <c r="AB67">
        <v>1</v>
      </c>
      <c r="AD67" s="3">
        <f t="shared" si="4"/>
        <v>4.2848983624351327</v>
      </c>
      <c r="AE67" s="3">
        <f t="shared" si="5"/>
        <v>6.5773502466843228</v>
      </c>
      <c r="AF67" s="3">
        <f t="shared" si="6"/>
        <v>2.2924518842491901</v>
      </c>
      <c r="AG67" s="3">
        <f t="shared" si="7"/>
        <v>0.44012621765974558</v>
      </c>
      <c r="AH67" s="3"/>
      <c r="AK67">
        <f>ABS(100*(AD67-AD68)/(AVERAGE(AD67:AD68)))</f>
        <v>3.9315575057264747</v>
      </c>
      <c r="AQ67">
        <f>ABS(100*(AE67-AE68)/(AVERAGE(AE67:AE68)))</f>
        <v>0.42422482055832345</v>
      </c>
      <c r="AW67">
        <f>ABS(100*(AF67-AF68)/(AVERAGE(AF67:AF68)))</f>
        <v>6.4795497822552575</v>
      </c>
      <c r="BC67">
        <f>ABS(100*(AG67-AG68)/(AVERAGE(AG67:AG68)))</f>
        <v>1.7036258920296135</v>
      </c>
      <c r="BG67" s="3">
        <f>AVERAGE(AD67:AD68)</f>
        <v>4.3708189935361776</v>
      </c>
      <c r="BH67" s="3">
        <f>AVERAGE(AE67:AE68)</f>
        <v>6.5913312783282691</v>
      </c>
      <c r="BI67" s="3">
        <f>AVERAGE(AF67:AF68)</f>
        <v>2.2205122847920915</v>
      </c>
      <c r="BJ67" s="3">
        <f>AVERAGE(AG67:AG68)</f>
        <v>0.44390747903448935</v>
      </c>
    </row>
    <row r="68" spans="1:62" x14ac:dyDescent="0.35">
      <c r="A68">
        <v>155</v>
      </c>
      <c r="B68">
        <v>12</v>
      </c>
      <c r="C68" t="s">
        <v>246</v>
      </c>
      <c r="D68" t="s">
        <v>27</v>
      </c>
      <c r="G68">
        <v>0.5</v>
      </c>
      <c r="H68">
        <v>0.5</v>
      </c>
      <c r="I68">
        <v>4806</v>
      </c>
      <c r="J68">
        <v>6855</v>
      </c>
      <c r="L68">
        <v>5039</v>
      </c>
      <c r="M68">
        <v>4.1020000000000003</v>
      </c>
      <c r="N68">
        <v>6.0860000000000003</v>
      </c>
      <c r="O68">
        <v>1.984</v>
      </c>
      <c r="Q68">
        <v>0.41099999999999998</v>
      </c>
      <c r="R68">
        <v>1</v>
      </c>
      <c r="S68">
        <v>0</v>
      </c>
      <c r="T68">
        <v>0</v>
      </c>
      <c r="V68">
        <v>0</v>
      </c>
      <c r="Y68" s="1">
        <v>45150</v>
      </c>
      <c r="Z68" s="6">
        <v>2.224537037037037E-2</v>
      </c>
      <c r="AB68">
        <v>1</v>
      </c>
      <c r="AD68" s="3">
        <f t="shared" si="4"/>
        <v>4.4567396246372226</v>
      </c>
      <c r="AE68" s="3">
        <f t="shared" si="5"/>
        <v>6.6053123099722155</v>
      </c>
      <c r="AF68" s="3">
        <f t="shared" si="6"/>
        <v>2.1485726853349929</v>
      </c>
      <c r="AG68" s="3">
        <f t="shared" si="7"/>
        <v>0.44768874040923307</v>
      </c>
      <c r="AH68" s="3"/>
      <c r="BG68" s="3"/>
      <c r="BH68" s="3"/>
      <c r="BI68" s="3"/>
      <c r="BJ68" s="3"/>
    </row>
    <row r="69" spans="1:62" x14ac:dyDescent="0.35">
      <c r="A69">
        <v>156</v>
      </c>
      <c r="B69">
        <v>13</v>
      </c>
      <c r="C69" t="s">
        <v>247</v>
      </c>
      <c r="D69" t="s">
        <v>27</v>
      </c>
      <c r="G69">
        <v>0.5</v>
      </c>
      <c r="H69">
        <v>0.5</v>
      </c>
      <c r="I69">
        <v>3790</v>
      </c>
      <c r="J69">
        <v>10447</v>
      </c>
      <c r="L69">
        <v>6288</v>
      </c>
      <c r="M69">
        <v>3.3220000000000001</v>
      </c>
      <c r="N69">
        <v>9.1289999999999996</v>
      </c>
      <c r="O69">
        <v>5.8070000000000004</v>
      </c>
      <c r="Q69">
        <v>0.54200000000000004</v>
      </c>
      <c r="R69">
        <v>1</v>
      </c>
      <c r="S69">
        <v>0</v>
      </c>
      <c r="T69">
        <v>0</v>
      </c>
      <c r="V69">
        <v>0</v>
      </c>
      <c r="Y69" s="1">
        <v>45150</v>
      </c>
      <c r="Z69" s="6">
        <v>3.5706018518518519E-2</v>
      </c>
      <c r="AB69">
        <v>1</v>
      </c>
      <c r="AD69" s="3">
        <f t="shared" si="4"/>
        <v>3.523099397913565</v>
      </c>
      <c r="AE69" s="3">
        <f t="shared" si="5"/>
        <v>9.9533033543092184</v>
      </c>
      <c r="AF69" s="3">
        <f t="shared" si="6"/>
        <v>6.430203956395653</v>
      </c>
      <c r="AG69" s="3">
        <f t="shared" si="7"/>
        <v>0.55752119289888302</v>
      </c>
      <c r="AH69" s="3"/>
      <c r="BG69" s="3"/>
      <c r="BH69" s="3"/>
      <c r="BI69" s="3"/>
      <c r="BJ69" s="3"/>
    </row>
    <row r="70" spans="1:62" x14ac:dyDescent="0.35">
      <c r="A70">
        <v>157</v>
      </c>
      <c r="B70">
        <v>13</v>
      </c>
      <c r="C70" t="s">
        <v>247</v>
      </c>
      <c r="D70" t="s">
        <v>27</v>
      </c>
      <c r="G70">
        <v>0.5</v>
      </c>
      <c r="H70">
        <v>0.5</v>
      </c>
      <c r="I70">
        <v>3620</v>
      </c>
      <c r="J70">
        <v>10563</v>
      </c>
      <c r="L70">
        <v>6255</v>
      </c>
      <c r="M70">
        <v>3.1920000000000002</v>
      </c>
      <c r="N70">
        <v>9.2279999999999998</v>
      </c>
      <c r="O70">
        <v>6.0350000000000001</v>
      </c>
      <c r="Q70">
        <v>0.53800000000000003</v>
      </c>
      <c r="R70">
        <v>1</v>
      </c>
      <c r="S70">
        <v>0</v>
      </c>
      <c r="T70">
        <v>0</v>
      </c>
      <c r="V70">
        <v>0</v>
      </c>
      <c r="Y70" s="1">
        <v>45150</v>
      </c>
      <c r="Z70" s="6">
        <v>4.3067129629629629E-2</v>
      </c>
      <c r="AB70">
        <v>1</v>
      </c>
      <c r="AD70" s="3">
        <f t="shared" si="4"/>
        <v>3.3668800686389373</v>
      </c>
      <c r="AE70" s="3">
        <f t="shared" si="5"/>
        <v>10.061423332355737</v>
      </c>
      <c r="AF70" s="3">
        <f t="shared" si="6"/>
        <v>6.6945432637167999</v>
      </c>
      <c r="AG70" s="3">
        <f t="shared" si="7"/>
        <v>0.55461929463454485</v>
      </c>
      <c r="AH70" s="3"/>
      <c r="AK70">
        <f>ABS(100*(AD70-AD71)/(AVERAGE(AD70:AD71)))</f>
        <v>2.4310166508472109</v>
      </c>
      <c r="AQ70">
        <f>ABS(100*(AE70-AE71)/(AVERAGE(AE70:AE71)))</f>
        <v>0.47357181383019553</v>
      </c>
      <c r="AW70">
        <f>ABS(100*(AF70-AF71)/(AVERAGE(AF70:AF71)))</f>
        <v>0.49664628224350854</v>
      </c>
      <c r="BC70">
        <f>ABS(100*(AG70-AG71)/(AVERAGE(AG70:AG71)))</f>
        <v>2.0090858893508501</v>
      </c>
      <c r="BG70" s="3">
        <f>AVERAGE(AD70:AD71)</f>
        <v>3.3264468304737393</v>
      </c>
      <c r="BH70" s="3">
        <f>AVERAGE(AE70:AE71)</f>
        <v>10.037655578561028</v>
      </c>
      <c r="BI70" s="3">
        <f>AVERAGE(AF70:AF71)</f>
        <v>6.7112087480872882</v>
      </c>
      <c r="BJ70" s="3">
        <f>AVERAGE(AG70:AG71)</f>
        <v>0.56024721854114024</v>
      </c>
    </row>
    <row r="71" spans="1:62" x14ac:dyDescent="0.35">
      <c r="A71">
        <v>158</v>
      </c>
      <c r="B71">
        <v>13</v>
      </c>
      <c r="C71" t="s">
        <v>247</v>
      </c>
      <c r="D71" t="s">
        <v>27</v>
      </c>
      <c r="G71">
        <v>0.5</v>
      </c>
      <c r="H71">
        <v>0.5</v>
      </c>
      <c r="I71">
        <v>3532</v>
      </c>
      <c r="J71">
        <v>10512</v>
      </c>
      <c r="L71">
        <v>6383</v>
      </c>
      <c r="M71">
        <v>3.125</v>
      </c>
      <c r="N71">
        <v>9.1839999999999993</v>
      </c>
      <c r="O71">
        <v>6.0590000000000002</v>
      </c>
      <c r="Q71">
        <v>0.55200000000000005</v>
      </c>
      <c r="R71">
        <v>1</v>
      </c>
      <c r="S71">
        <v>0</v>
      </c>
      <c r="T71">
        <v>0</v>
      </c>
      <c r="V71">
        <v>0</v>
      </c>
      <c r="Y71" s="1">
        <v>45150</v>
      </c>
      <c r="Z71" s="6">
        <v>5.0833333333333335E-2</v>
      </c>
      <c r="AB71">
        <v>1</v>
      </c>
      <c r="AD71" s="3">
        <f t="shared" si="4"/>
        <v>3.2860135923085414</v>
      </c>
      <c r="AE71" s="3">
        <f t="shared" si="5"/>
        <v>10.013887824766318</v>
      </c>
      <c r="AF71" s="3">
        <f t="shared" si="6"/>
        <v>6.7278742324577765</v>
      </c>
      <c r="AG71" s="3">
        <f t="shared" si="7"/>
        <v>0.56587514244773551</v>
      </c>
      <c r="AH71" s="3"/>
      <c r="BG71" s="3"/>
      <c r="BH71" s="3"/>
      <c r="BI71" s="3"/>
      <c r="BJ71" s="3"/>
    </row>
    <row r="72" spans="1:62" x14ac:dyDescent="0.35">
      <c r="A72">
        <v>159</v>
      </c>
      <c r="B72">
        <v>14</v>
      </c>
      <c r="C72" t="s">
        <v>248</v>
      </c>
      <c r="D72" t="s">
        <v>27</v>
      </c>
      <c r="G72">
        <v>0.5</v>
      </c>
      <c r="H72">
        <v>0.5</v>
      </c>
      <c r="I72">
        <v>2986</v>
      </c>
      <c r="J72">
        <v>5935</v>
      </c>
      <c r="L72">
        <v>2381</v>
      </c>
      <c r="M72">
        <v>2.706</v>
      </c>
      <c r="N72">
        <v>5.306</v>
      </c>
      <c r="O72">
        <v>2.601</v>
      </c>
      <c r="Q72">
        <v>0.13300000000000001</v>
      </c>
      <c r="R72">
        <v>1</v>
      </c>
      <c r="S72">
        <v>0</v>
      </c>
      <c r="T72">
        <v>0</v>
      </c>
      <c r="V72">
        <v>0</v>
      </c>
      <c r="Y72" s="1">
        <v>45150</v>
      </c>
      <c r="Z72" s="6">
        <v>6.3576388888888891E-2</v>
      </c>
      <c r="AB72">
        <v>1</v>
      </c>
      <c r="AD72" s="3">
        <f t="shared" si="4"/>
        <v>2.7842738641676781</v>
      </c>
      <c r="AE72" s="3">
        <f t="shared" si="5"/>
        <v>5.7478090358101772</v>
      </c>
      <c r="AF72" s="3">
        <f t="shared" si="6"/>
        <v>2.9635351716424991</v>
      </c>
      <c r="AG72" s="3">
        <f t="shared" si="7"/>
        <v>0.21395402566344479</v>
      </c>
      <c r="AH72" s="3"/>
      <c r="BG72" s="3"/>
      <c r="BH72" s="3"/>
      <c r="BI72" s="3"/>
      <c r="BJ72" s="3"/>
    </row>
    <row r="73" spans="1:62" x14ac:dyDescent="0.35">
      <c r="A73">
        <v>160</v>
      </c>
      <c r="B73">
        <v>14</v>
      </c>
      <c r="C73" t="s">
        <v>248</v>
      </c>
      <c r="D73" t="s">
        <v>27</v>
      </c>
      <c r="G73">
        <v>0.5</v>
      </c>
      <c r="H73">
        <v>0.5</v>
      </c>
      <c r="I73">
        <v>2825</v>
      </c>
      <c r="J73">
        <v>5955</v>
      </c>
      <c r="L73">
        <v>2362</v>
      </c>
      <c r="M73">
        <v>2.5819999999999999</v>
      </c>
      <c r="N73">
        <v>5.3230000000000004</v>
      </c>
      <c r="O73">
        <v>2.7410000000000001</v>
      </c>
      <c r="Q73">
        <v>0.13100000000000001</v>
      </c>
      <c r="R73">
        <v>1</v>
      </c>
      <c r="S73">
        <v>0</v>
      </c>
      <c r="T73">
        <v>0</v>
      </c>
      <c r="V73">
        <v>0</v>
      </c>
      <c r="Y73" s="1">
        <v>45150</v>
      </c>
      <c r="Z73" s="6">
        <v>7.0636574074074074E-2</v>
      </c>
      <c r="AB73">
        <v>1</v>
      </c>
      <c r="AD73" s="3">
        <f t="shared" si="4"/>
        <v>2.6363249699722955</v>
      </c>
      <c r="AE73" s="3">
        <f t="shared" si="5"/>
        <v>5.7664504113354393</v>
      </c>
      <c r="AF73" s="3">
        <f t="shared" si="6"/>
        <v>3.1301254413631439</v>
      </c>
      <c r="AG73" s="3">
        <f t="shared" si="7"/>
        <v>0.21228323575367428</v>
      </c>
      <c r="AH73" s="3"/>
      <c r="AK73">
        <f>ABS(100*(AD73-AD74)/(AVERAGE(AD73:AD74)))</f>
        <v>1.2470189715793896</v>
      </c>
      <c r="AQ73">
        <f>ABS(100*(AE73-AE74)/(AVERAGE(AE73:AE74)))</f>
        <v>4.8479191534925713E-2</v>
      </c>
      <c r="AW73">
        <f>ABS(100*(AF73-AF74)/(AVERAGE(AF73:AF74)))</f>
        <v>0.97225368980023519</v>
      </c>
      <c r="BC73">
        <f>ABS(100*(AG73-AG74)/(AVERAGE(AG73:AG74)))</f>
        <v>2.2198426233883284</v>
      </c>
      <c r="BG73" s="3">
        <f>AVERAGE(AD73:AD74)</f>
        <v>2.6528658401307856</v>
      </c>
      <c r="BH73" s="3">
        <f>AVERAGE(AE73:AE74)</f>
        <v>5.7678485144998337</v>
      </c>
      <c r="BI73" s="3">
        <f>AVERAGE(AF73:AF74)</f>
        <v>3.1149826743690481</v>
      </c>
      <c r="BJ73" s="3">
        <f>AVERAGE(AG73:AG74)</f>
        <v>0.20995292351109962</v>
      </c>
    </row>
    <row r="74" spans="1:62" x14ac:dyDescent="0.35">
      <c r="A74">
        <v>161</v>
      </c>
      <c r="B74">
        <v>14</v>
      </c>
      <c r="C74" t="s">
        <v>248</v>
      </c>
      <c r="D74" t="s">
        <v>27</v>
      </c>
      <c r="G74">
        <v>0.5</v>
      </c>
      <c r="H74">
        <v>0.5</v>
      </c>
      <c r="I74">
        <v>2861</v>
      </c>
      <c r="J74">
        <v>5958</v>
      </c>
      <c r="L74">
        <v>2309</v>
      </c>
      <c r="M74">
        <v>2.61</v>
      </c>
      <c r="N74">
        <v>5.3259999999999996</v>
      </c>
      <c r="O74">
        <v>2.7160000000000002</v>
      </c>
      <c r="Q74">
        <v>0.125</v>
      </c>
      <c r="R74">
        <v>1</v>
      </c>
      <c r="S74">
        <v>0</v>
      </c>
      <c r="T74">
        <v>0</v>
      </c>
      <c r="V74">
        <v>0</v>
      </c>
      <c r="Y74" s="1">
        <v>45150</v>
      </c>
      <c r="Z74" s="6">
        <v>7.8194444444444441E-2</v>
      </c>
      <c r="AB74">
        <v>1</v>
      </c>
      <c r="AD74" s="3">
        <f t="shared" si="4"/>
        <v>2.6694067102892753</v>
      </c>
      <c r="AE74" s="3">
        <f t="shared" si="5"/>
        <v>5.7692466176642281</v>
      </c>
      <c r="AF74" s="3">
        <f t="shared" si="6"/>
        <v>3.0998399073749527</v>
      </c>
      <c r="AG74" s="3">
        <f t="shared" si="7"/>
        <v>0.20762261126852499</v>
      </c>
      <c r="AH74" s="3"/>
      <c r="BG74" s="3"/>
      <c r="BH74" s="3"/>
      <c r="BI74" s="3"/>
      <c r="BJ74" s="3"/>
    </row>
    <row r="75" spans="1:62" x14ac:dyDescent="0.35">
      <c r="A75">
        <v>162</v>
      </c>
      <c r="B75">
        <v>15</v>
      </c>
      <c r="C75" t="s">
        <v>249</v>
      </c>
      <c r="D75" t="s">
        <v>27</v>
      </c>
      <c r="G75">
        <v>0.5</v>
      </c>
      <c r="H75">
        <v>0.5</v>
      </c>
      <c r="I75">
        <v>4611</v>
      </c>
      <c r="J75">
        <v>9206</v>
      </c>
      <c r="L75">
        <v>6967</v>
      </c>
      <c r="M75">
        <v>3.9529999999999998</v>
      </c>
      <c r="N75">
        <v>8.0779999999999994</v>
      </c>
      <c r="O75">
        <v>4.125</v>
      </c>
      <c r="Q75">
        <v>0.61299999999999999</v>
      </c>
      <c r="R75">
        <v>1</v>
      </c>
      <c r="S75">
        <v>0</v>
      </c>
      <c r="T75">
        <v>0</v>
      </c>
      <c r="V75">
        <v>0</v>
      </c>
      <c r="Y75" s="1">
        <v>45150</v>
      </c>
      <c r="Z75" s="6">
        <v>9.1585648148148138E-2</v>
      </c>
      <c r="AB75">
        <v>1</v>
      </c>
      <c r="AD75" s="3">
        <f t="shared" si="4"/>
        <v>4.2775468645869141</v>
      </c>
      <c r="AE75" s="3">
        <f t="shared" si="5"/>
        <v>8.7966060029667297</v>
      </c>
      <c r="AF75" s="3">
        <f t="shared" si="6"/>
        <v>4.5190591383798155</v>
      </c>
      <c r="AG75" s="3">
        <f t="shared" si="7"/>
        <v>0.61722994809541809</v>
      </c>
      <c r="AH75" s="3"/>
      <c r="BG75" s="3"/>
      <c r="BH75" s="3"/>
      <c r="BI75" s="3"/>
      <c r="BJ75" s="3"/>
    </row>
    <row r="76" spans="1:62" x14ac:dyDescent="0.35">
      <c r="A76">
        <v>163</v>
      </c>
      <c r="B76">
        <v>15</v>
      </c>
      <c r="C76" t="s">
        <v>249</v>
      </c>
      <c r="D76" t="s">
        <v>27</v>
      </c>
      <c r="G76">
        <v>0.5</v>
      </c>
      <c r="H76">
        <v>0.5</v>
      </c>
      <c r="I76">
        <v>5158</v>
      </c>
      <c r="J76">
        <v>9281</v>
      </c>
      <c r="L76">
        <v>6977</v>
      </c>
      <c r="M76">
        <v>4.3719999999999999</v>
      </c>
      <c r="N76">
        <v>8.141</v>
      </c>
      <c r="O76">
        <v>3.7690000000000001</v>
      </c>
      <c r="Q76">
        <v>0.61399999999999999</v>
      </c>
      <c r="R76">
        <v>1</v>
      </c>
      <c r="S76">
        <v>0</v>
      </c>
      <c r="T76">
        <v>0</v>
      </c>
      <c r="V76">
        <v>0</v>
      </c>
      <c r="Y76" s="1">
        <v>45150</v>
      </c>
      <c r="Z76" s="6">
        <v>9.9166666666666667E-2</v>
      </c>
      <c r="AB76">
        <v>1</v>
      </c>
      <c r="AD76" s="3">
        <f t="shared" si="4"/>
        <v>4.7802055299588053</v>
      </c>
      <c r="AE76" s="3">
        <f t="shared" si="5"/>
        <v>8.8665111611864607</v>
      </c>
      <c r="AF76" s="3">
        <f t="shared" si="6"/>
        <v>4.0863056312276553</v>
      </c>
      <c r="AG76" s="3">
        <f t="shared" si="7"/>
        <v>0.61810931120582358</v>
      </c>
      <c r="AH76" s="3"/>
      <c r="AK76">
        <f>ABS(100*(AD76-AD77)/(AVERAGE(AD76:AD77)))</f>
        <v>0.23095200670744245</v>
      </c>
      <c r="AQ76">
        <f>ABS(100*(AE76-AE77)/(AVERAGE(AE76:AE77)))</f>
        <v>0.41960732690268854</v>
      </c>
      <c r="AW76">
        <f>ABS(100*(AF76-AF77)/(AVERAGE(AF76:AF77)))</f>
        <v>1.1752940161651722</v>
      </c>
      <c r="BC76">
        <f>ABS(100*(AG76-AG77)/(AVERAGE(AG76:AG77)))</f>
        <v>1.0894854317937137</v>
      </c>
      <c r="BG76" s="3">
        <f>AVERAGE(AD76:AD77)</f>
        <v>4.7746919065726416</v>
      </c>
      <c r="BH76" s="3">
        <f>AVERAGE(AE76:AE77)</f>
        <v>8.8851525367117219</v>
      </c>
      <c r="BI76" s="3">
        <f>AVERAGE(AF76:AF77)</f>
        <v>4.1104606301390803</v>
      </c>
      <c r="BJ76" s="3">
        <f>AVERAGE(AG76:AG77)</f>
        <v>0.62149485918088487</v>
      </c>
    </row>
    <row r="77" spans="1:62" x14ac:dyDescent="0.35">
      <c r="A77">
        <v>164</v>
      </c>
      <c r="B77">
        <v>15</v>
      </c>
      <c r="C77" t="s">
        <v>249</v>
      </c>
      <c r="D77" t="s">
        <v>27</v>
      </c>
      <c r="G77">
        <v>0.5</v>
      </c>
      <c r="H77">
        <v>0.5</v>
      </c>
      <c r="I77">
        <v>5146</v>
      </c>
      <c r="J77">
        <v>9321</v>
      </c>
      <c r="L77">
        <v>7054</v>
      </c>
      <c r="M77">
        <v>4.3630000000000004</v>
      </c>
      <c r="N77">
        <v>8.1750000000000007</v>
      </c>
      <c r="O77">
        <v>3.8119999999999998</v>
      </c>
      <c r="Q77">
        <v>0.622</v>
      </c>
      <c r="R77">
        <v>1</v>
      </c>
      <c r="S77">
        <v>0</v>
      </c>
      <c r="T77">
        <v>0</v>
      </c>
      <c r="V77">
        <v>0</v>
      </c>
      <c r="Y77" s="1">
        <v>45150</v>
      </c>
      <c r="Z77" s="6">
        <v>0.10699074074074073</v>
      </c>
      <c r="AB77">
        <v>1</v>
      </c>
      <c r="AD77" s="3">
        <f t="shared" si="4"/>
        <v>4.769178283186478</v>
      </c>
      <c r="AE77" s="3">
        <f t="shared" si="5"/>
        <v>8.9037939122369831</v>
      </c>
      <c r="AF77" s="3">
        <f t="shared" si="6"/>
        <v>4.1346156290505052</v>
      </c>
      <c r="AG77" s="3">
        <f t="shared" si="7"/>
        <v>0.62488040715594617</v>
      </c>
      <c r="AH77" s="3"/>
      <c r="BG77" s="3"/>
      <c r="BH77" s="3"/>
      <c r="BI77" s="3"/>
      <c r="BJ77" s="3"/>
    </row>
    <row r="78" spans="1:62" x14ac:dyDescent="0.35">
      <c r="A78">
        <v>165</v>
      </c>
      <c r="B78">
        <v>16</v>
      </c>
      <c r="C78" t="s">
        <v>250</v>
      </c>
      <c r="D78" t="s">
        <v>27</v>
      </c>
      <c r="G78">
        <v>0.5</v>
      </c>
      <c r="H78">
        <v>0.5</v>
      </c>
      <c r="I78">
        <v>4867</v>
      </c>
      <c r="J78">
        <v>7667</v>
      </c>
      <c r="L78">
        <v>8068</v>
      </c>
      <c r="M78">
        <v>4.149</v>
      </c>
      <c r="N78">
        <v>6.774</v>
      </c>
      <c r="O78">
        <v>2.625</v>
      </c>
      <c r="Q78">
        <v>0.72799999999999998</v>
      </c>
      <c r="R78">
        <v>1</v>
      </c>
      <c r="S78">
        <v>0</v>
      </c>
      <c r="T78">
        <v>0</v>
      </c>
      <c r="V78">
        <v>0</v>
      </c>
      <c r="Y78" s="1">
        <v>45150</v>
      </c>
      <c r="Z78" s="6">
        <v>0.12012731481481481</v>
      </c>
      <c r="AB78">
        <v>1</v>
      </c>
      <c r="AD78" s="3">
        <f t="shared" si="4"/>
        <v>4.5127947957298833</v>
      </c>
      <c r="AE78" s="3">
        <f t="shared" si="5"/>
        <v>7.3621521562978414</v>
      </c>
      <c r="AF78" s="3">
        <f t="shared" si="6"/>
        <v>2.8493573605679581</v>
      </c>
      <c r="AG78" s="3">
        <f t="shared" si="7"/>
        <v>0.71404782655106624</v>
      </c>
      <c r="AH78" s="3"/>
      <c r="BG78" s="3"/>
      <c r="BH78" s="3"/>
      <c r="BI78" s="3"/>
      <c r="BJ78" s="3"/>
    </row>
    <row r="79" spans="1:62" x14ac:dyDescent="0.35">
      <c r="A79">
        <v>166</v>
      </c>
      <c r="B79">
        <v>16</v>
      </c>
      <c r="C79" t="s">
        <v>250</v>
      </c>
      <c r="D79" t="s">
        <v>27</v>
      </c>
      <c r="G79">
        <v>0.5</v>
      </c>
      <c r="H79">
        <v>0.5</v>
      </c>
      <c r="I79">
        <v>4984</v>
      </c>
      <c r="J79">
        <v>7752</v>
      </c>
      <c r="L79">
        <v>8108</v>
      </c>
      <c r="M79">
        <v>4.2389999999999999</v>
      </c>
      <c r="N79">
        <v>6.8460000000000001</v>
      </c>
      <c r="O79">
        <v>2.6070000000000002</v>
      </c>
      <c r="Q79">
        <v>0.73199999999999998</v>
      </c>
      <c r="R79">
        <v>1</v>
      </c>
      <c r="S79">
        <v>0</v>
      </c>
      <c r="T79">
        <v>0</v>
      </c>
      <c r="V79">
        <v>0</v>
      </c>
      <c r="Y79" s="1">
        <v>45150</v>
      </c>
      <c r="Z79" s="6">
        <v>0.12753472222222223</v>
      </c>
      <c r="AB79">
        <v>1</v>
      </c>
      <c r="AD79" s="3">
        <f t="shared" si="4"/>
        <v>4.6203104517600684</v>
      </c>
      <c r="AE79" s="3">
        <f t="shared" si="5"/>
        <v>7.441378002280203</v>
      </c>
      <c r="AF79" s="3">
        <f t="shared" si="6"/>
        <v>2.8210675505201346</v>
      </c>
      <c r="AG79" s="3">
        <f t="shared" si="7"/>
        <v>0.7175652789926884</v>
      </c>
      <c r="AH79" s="3"/>
      <c r="AK79">
        <f>ABS(100*(AD79-AD80)/(AVERAGE(AD79:AD80)))</f>
        <v>10.950548040153064</v>
      </c>
      <c r="AQ79">
        <f>ABS(100*(AE79-AE80)/(AVERAGE(AE79:AE80)))</f>
        <v>3.3623197525545492</v>
      </c>
      <c r="AW79">
        <f>ABS(100*(AF79-AF80)/(AVERAGE(AF79:AF80)))</f>
        <v>7.9519690769066091</v>
      </c>
      <c r="BC79">
        <f>ABS(100*(AG79-AG80)/(AVERAGE(AG79:AG80)))</f>
        <v>3.2668091086620734</v>
      </c>
      <c r="BG79" s="3">
        <f>AVERAGE(AD79:AD80)</f>
        <v>4.3804678344619639</v>
      </c>
      <c r="BH79" s="3">
        <f>AVERAGE(AE79:AE80)</f>
        <v>7.3183449238134761</v>
      </c>
      <c r="BI79" s="3">
        <f>AVERAGE(AF79:AF80)</f>
        <v>2.9378770893515127</v>
      </c>
      <c r="BJ79" s="3">
        <f>AVERAGE(AG79:AG80)</f>
        <v>0.72948064913868327</v>
      </c>
    </row>
    <row r="80" spans="1:62" x14ac:dyDescent="0.35">
      <c r="A80">
        <v>167</v>
      </c>
      <c r="B80">
        <v>16</v>
      </c>
      <c r="C80" t="s">
        <v>250</v>
      </c>
      <c r="D80" t="s">
        <v>27</v>
      </c>
      <c r="G80">
        <v>0.5</v>
      </c>
      <c r="H80">
        <v>0.5</v>
      </c>
      <c r="I80">
        <v>4462</v>
      </c>
      <c r="J80">
        <v>7488</v>
      </c>
      <c r="L80">
        <v>8379</v>
      </c>
      <c r="M80">
        <v>3.8380000000000001</v>
      </c>
      <c r="N80">
        <v>6.6219999999999999</v>
      </c>
      <c r="O80">
        <v>2.7839999999999998</v>
      </c>
      <c r="Q80">
        <v>0.76</v>
      </c>
      <c r="R80">
        <v>1</v>
      </c>
      <c r="S80">
        <v>0</v>
      </c>
      <c r="T80">
        <v>0</v>
      </c>
      <c r="V80">
        <v>0</v>
      </c>
      <c r="Y80" s="1">
        <v>45150</v>
      </c>
      <c r="Z80" s="6">
        <v>0.1348263888888889</v>
      </c>
      <c r="AB80">
        <v>1</v>
      </c>
      <c r="AD80" s="3">
        <f t="shared" si="4"/>
        <v>4.1406252171638585</v>
      </c>
      <c r="AE80" s="3">
        <f t="shared" si="5"/>
        <v>7.1953118453467493</v>
      </c>
      <c r="AF80" s="3">
        <f t="shared" si="6"/>
        <v>3.0546866281828908</v>
      </c>
      <c r="AG80" s="3">
        <f t="shared" si="7"/>
        <v>0.74139601928467813</v>
      </c>
      <c r="AH80" s="3"/>
      <c r="BG80" s="3"/>
      <c r="BH80" s="3"/>
      <c r="BI80" s="3"/>
      <c r="BJ80" s="3"/>
    </row>
    <row r="81" spans="1:62" x14ac:dyDescent="0.35">
      <c r="A81">
        <v>168</v>
      </c>
      <c r="B81">
        <v>17</v>
      </c>
      <c r="C81" t="s">
        <v>251</v>
      </c>
      <c r="D81" t="s">
        <v>27</v>
      </c>
      <c r="G81">
        <v>0.5</v>
      </c>
      <c r="H81">
        <v>0.5</v>
      </c>
      <c r="I81">
        <v>4663</v>
      </c>
      <c r="J81">
        <v>6322</v>
      </c>
      <c r="L81">
        <v>2042</v>
      </c>
      <c r="M81">
        <v>3.992</v>
      </c>
      <c r="N81">
        <v>5.6349999999999998</v>
      </c>
      <c r="O81">
        <v>1.6419999999999999</v>
      </c>
      <c r="Q81">
        <v>9.8000000000000004E-2</v>
      </c>
      <c r="R81">
        <v>1</v>
      </c>
      <c r="S81">
        <v>0</v>
      </c>
      <c r="T81">
        <v>0</v>
      </c>
      <c r="V81">
        <v>0</v>
      </c>
      <c r="X81" t="s">
        <v>178</v>
      </c>
      <c r="Y81" s="1">
        <v>45150</v>
      </c>
      <c r="Z81" s="6">
        <v>0.1514351851851852</v>
      </c>
      <c r="AB81">
        <v>1</v>
      </c>
      <c r="AD81" s="3">
        <f t="shared" si="4"/>
        <v>4.3253316006003297</v>
      </c>
      <c r="AE81" s="3">
        <f t="shared" si="5"/>
        <v>6.1085196522239915</v>
      </c>
      <c r="AF81" s="3">
        <f t="shared" si="6"/>
        <v>1.7831880516236618</v>
      </c>
      <c r="AG81" s="3">
        <f t="shared" si="7"/>
        <v>0.18414361622069753</v>
      </c>
      <c r="AH81" s="3"/>
      <c r="BG81" s="3"/>
      <c r="BH81" s="3"/>
      <c r="BI81" s="3"/>
      <c r="BJ81" s="3"/>
    </row>
    <row r="82" spans="1:62" x14ac:dyDescent="0.35">
      <c r="A82">
        <v>169</v>
      </c>
      <c r="B82">
        <v>17</v>
      </c>
      <c r="C82" t="s">
        <v>251</v>
      </c>
      <c r="D82" t="s">
        <v>27</v>
      </c>
      <c r="G82">
        <v>0.5</v>
      </c>
      <c r="H82">
        <v>0.5</v>
      </c>
      <c r="I82">
        <v>3774</v>
      </c>
      <c r="J82">
        <v>6454</v>
      </c>
      <c r="L82">
        <v>2094</v>
      </c>
      <c r="M82">
        <v>3.31</v>
      </c>
      <c r="N82">
        <v>5.7460000000000004</v>
      </c>
      <c r="O82">
        <v>2.4359999999999999</v>
      </c>
      <c r="Q82">
        <v>0.10299999999999999</v>
      </c>
      <c r="R82">
        <v>1</v>
      </c>
      <c r="S82">
        <v>0</v>
      </c>
      <c r="T82">
        <v>0</v>
      </c>
      <c r="V82">
        <v>0</v>
      </c>
      <c r="Y82" s="1">
        <v>45150</v>
      </c>
      <c r="Z82" s="6">
        <v>0.15855324074074076</v>
      </c>
      <c r="AB82">
        <v>1</v>
      </c>
      <c r="AD82" s="3">
        <f t="shared" si="4"/>
        <v>3.5083964022171292</v>
      </c>
      <c r="AE82" s="3">
        <f t="shared" si="5"/>
        <v>6.2315527306907184</v>
      </c>
      <c r="AF82" s="3">
        <f t="shared" si="6"/>
        <v>2.7231563284735891</v>
      </c>
      <c r="AG82" s="3">
        <f t="shared" si="7"/>
        <v>0.18871630439480622</v>
      </c>
      <c r="AH82" s="3"/>
      <c r="AK82">
        <f>ABS(100*(AD82-AD83)/(AVERAGE(AD82:AD83)))</f>
        <v>14.209644344086577</v>
      </c>
      <c r="AQ82">
        <f>ABS(100*(AE82-AE83)/(AVERAGE(AE82:AE83)))</f>
        <v>2.8982331666533829</v>
      </c>
      <c r="AW82">
        <f>ABS(100*(AF82-AF83)/(AVERAGE(AF82:AF83)))</f>
        <v>30.208818289873733</v>
      </c>
      <c r="BC82">
        <f>ABS(100*(AG82-AG83)/(AVERAGE(AG82:AG83)))</f>
        <v>3.5086776960404107</v>
      </c>
      <c r="BG82" s="3">
        <f>AVERAGE(AD82:AD83)</f>
        <v>3.7767260736770782</v>
      </c>
      <c r="BH82" s="3">
        <f>AVERAGE(AE82:AE83)</f>
        <v>6.1425401625575944</v>
      </c>
      <c r="BI82" s="3">
        <f>AVERAGE(AF82:AF83)</f>
        <v>2.3658140888805157</v>
      </c>
      <c r="BJ82" s="3">
        <f>AVERAGE(AG82:AG83)</f>
        <v>0.18546266088630578</v>
      </c>
    </row>
    <row r="83" spans="1:62" x14ac:dyDescent="0.35">
      <c r="A83">
        <v>170</v>
      </c>
      <c r="B83">
        <v>17</v>
      </c>
      <c r="C83" t="s">
        <v>251</v>
      </c>
      <c r="D83" t="s">
        <v>27</v>
      </c>
      <c r="G83">
        <v>0.5</v>
      </c>
      <c r="H83">
        <v>0.5</v>
      </c>
      <c r="I83">
        <v>4358</v>
      </c>
      <c r="J83">
        <v>6263</v>
      </c>
      <c r="L83">
        <v>2020</v>
      </c>
      <c r="M83">
        <v>3.758</v>
      </c>
      <c r="N83">
        <v>5.585</v>
      </c>
      <c r="O83">
        <v>1.827</v>
      </c>
      <c r="Q83">
        <v>9.5000000000000001E-2</v>
      </c>
      <c r="R83">
        <v>1</v>
      </c>
      <c r="S83">
        <v>0</v>
      </c>
      <c r="T83">
        <v>0</v>
      </c>
      <c r="V83">
        <v>0</v>
      </c>
      <c r="X83" t="s">
        <v>178</v>
      </c>
      <c r="Y83" s="1">
        <v>45150</v>
      </c>
      <c r="Z83" s="6">
        <v>0.16971064814814815</v>
      </c>
      <c r="AB83">
        <v>1</v>
      </c>
      <c r="AD83" s="3">
        <f t="shared" si="4"/>
        <v>4.0450557451370273</v>
      </c>
      <c r="AE83" s="3">
        <f t="shared" si="5"/>
        <v>6.0535275944244695</v>
      </c>
      <c r="AF83" s="3">
        <f t="shared" si="6"/>
        <v>2.0084718492874423</v>
      </c>
      <c r="AG83" s="3">
        <f t="shared" si="7"/>
        <v>0.18220901737780534</v>
      </c>
      <c r="AH83" s="3"/>
      <c r="BG83" s="3"/>
      <c r="BH83" s="3"/>
      <c r="BI83" s="3"/>
      <c r="BJ83" s="3"/>
    </row>
    <row r="84" spans="1:62" x14ac:dyDescent="0.35">
      <c r="A84">
        <v>171</v>
      </c>
      <c r="B84">
        <v>18</v>
      </c>
      <c r="C84" t="s">
        <v>252</v>
      </c>
      <c r="D84" t="s">
        <v>27</v>
      </c>
      <c r="G84">
        <v>0.5</v>
      </c>
      <c r="H84">
        <v>0.5</v>
      </c>
      <c r="I84">
        <v>2863</v>
      </c>
      <c r="J84">
        <v>5472</v>
      </c>
      <c r="L84">
        <v>2444</v>
      </c>
      <c r="M84">
        <v>2.6110000000000002</v>
      </c>
      <c r="N84">
        <v>4.9139999999999997</v>
      </c>
      <c r="O84">
        <v>2.3029999999999999</v>
      </c>
      <c r="Q84">
        <v>0.14000000000000001</v>
      </c>
      <c r="R84">
        <v>1</v>
      </c>
      <c r="S84">
        <v>0</v>
      </c>
      <c r="T84">
        <v>0</v>
      </c>
      <c r="V84">
        <v>0</v>
      </c>
      <c r="Y84" s="1">
        <v>45150</v>
      </c>
      <c r="Z84" s="6">
        <v>0.18254629629629629</v>
      </c>
      <c r="AB84">
        <v>1</v>
      </c>
      <c r="AD84" s="3">
        <f t="shared" si="4"/>
        <v>2.6712445847513298</v>
      </c>
      <c r="AE84" s="3">
        <f t="shared" si="5"/>
        <v>5.3162611924003693</v>
      </c>
      <c r="AF84" s="3">
        <f t="shared" si="6"/>
        <v>2.6450166076490396</v>
      </c>
      <c r="AG84" s="3">
        <f t="shared" si="7"/>
        <v>0.21949401325899956</v>
      </c>
      <c r="AH84" s="3"/>
      <c r="BG84" s="3"/>
      <c r="BH84" s="3"/>
      <c r="BI84" s="3"/>
      <c r="BJ84" s="3"/>
    </row>
    <row r="85" spans="1:62" x14ac:dyDescent="0.35">
      <c r="A85">
        <v>172</v>
      </c>
      <c r="B85">
        <v>18</v>
      </c>
      <c r="C85" t="s">
        <v>252</v>
      </c>
      <c r="D85" t="s">
        <v>27</v>
      </c>
      <c r="G85">
        <v>0.5</v>
      </c>
      <c r="H85">
        <v>0.5</v>
      </c>
      <c r="I85">
        <v>2594</v>
      </c>
      <c r="J85">
        <v>5529</v>
      </c>
      <c r="L85">
        <v>2540</v>
      </c>
      <c r="M85">
        <v>2.4049999999999998</v>
      </c>
      <c r="N85">
        <v>4.9630000000000001</v>
      </c>
      <c r="O85">
        <v>2.5579999999999998</v>
      </c>
      <c r="Q85">
        <v>0.15</v>
      </c>
      <c r="R85">
        <v>1</v>
      </c>
      <c r="S85">
        <v>0</v>
      </c>
      <c r="T85">
        <v>0</v>
      </c>
      <c r="V85">
        <v>0</v>
      </c>
      <c r="Y85" s="1">
        <v>45150</v>
      </c>
      <c r="Z85" s="6">
        <v>0.18958333333333333</v>
      </c>
      <c r="AB85">
        <v>1</v>
      </c>
      <c r="AD85" s="3">
        <f t="shared" si="4"/>
        <v>2.4240504696050071</v>
      </c>
      <c r="AE85" s="3">
        <f t="shared" si="5"/>
        <v>5.3693891126473652</v>
      </c>
      <c r="AF85" s="3">
        <f t="shared" si="6"/>
        <v>2.945338643042358</v>
      </c>
      <c r="AG85" s="3">
        <f t="shared" si="7"/>
        <v>0.22793589911889262</v>
      </c>
      <c r="AH85" s="3"/>
      <c r="AK85">
        <f>ABS(100*(AD85-AD86)/(AVERAGE(AD85:AD86)))</f>
        <v>2.3971072534061539</v>
      </c>
      <c r="AQ85">
        <f>ABS(100*(AE85-AE86)/(AVERAGE(AE85:AE86)))</f>
        <v>1.1874157659775981</v>
      </c>
      <c r="AW85">
        <f>ABS(100*(AF85-AF86)/(AVERAGE(AF85:AF86)))</f>
        <v>4.2365601187532231</v>
      </c>
      <c r="BC85">
        <f>ABS(100*(AG85-AG86)/(AVERAGE(AG85:AG86)))</f>
        <v>2.9756583603409497</v>
      </c>
      <c r="BG85" s="3">
        <f>AVERAGE(AD85:AD86)</f>
        <v>2.4534564609978782</v>
      </c>
      <c r="BH85" s="3">
        <f>AVERAGE(AE85:AE86)</f>
        <v>5.3376987742544202</v>
      </c>
      <c r="BI85" s="3">
        <f>AVERAGE(AF85:AF86)</f>
        <v>2.884242313256542</v>
      </c>
      <c r="BJ85" s="3">
        <f>AVERAGE(AG85:AG86)</f>
        <v>0.22459431929935161</v>
      </c>
    </row>
    <row r="86" spans="1:62" x14ac:dyDescent="0.35">
      <c r="A86">
        <v>173</v>
      </c>
      <c r="B86">
        <v>18</v>
      </c>
      <c r="C86" t="s">
        <v>252</v>
      </c>
      <c r="D86" t="s">
        <v>27</v>
      </c>
      <c r="G86">
        <v>0.5</v>
      </c>
      <c r="H86">
        <v>0.5</v>
      </c>
      <c r="I86">
        <v>2658</v>
      </c>
      <c r="J86">
        <v>5461</v>
      </c>
      <c r="L86">
        <v>2464</v>
      </c>
      <c r="M86">
        <v>2.4540000000000002</v>
      </c>
      <c r="N86">
        <v>4.9050000000000002</v>
      </c>
      <c r="O86">
        <v>2.4510000000000001</v>
      </c>
      <c r="Q86">
        <v>0.14199999999999999</v>
      </c>
      <c r="R86">
        <v>1</v>
      </c>
      <c r="S86">
        <v>0</v>
      </c>
      <c r="T86">
        <v>0</v>
      </c>
      <c r="V86">
        <v>0</v>
      </c>
      <c r="Y86" s="1">
        <v>45150</v>
      </c>
      <c r="Z86" s="6">
        <v>0.19712962962962963</v>
      </c>
      <c r="AB86">
        <v>1</v>
      </c>
      <c r="AD86" s="3">
        <f t="shared" si="4"/>
        <v>2.4828624523907492</v>
      </c>
      <c r="AE86" s="3">
        <f t="shared" si="5"/>
        <v>5.3060084358614752</v>
      </c>
      <c r="AF86" s="3">
        <f t="shared" si="6"/>
        <v>2.823145983470726</v>
      </c>
      <c r="AG86" s="3">
        <f t="shared" si="7"/>
        <v>0.22125273947981061</v>
      </c>
      <c r="AH86" s="3"/>
    </row>
    <row r="87" spans="1:62" x14ac:dyDescent="0.35">
      <c r="A87">
        <v>174</v>
      </c>
      <c r="B87">
        <v>19</v>
      </c>
      <c r="C87" t="s">
        <v>253</v>
      </c>
      <c r="D87" t="s">
        <v>27</v>
      </c>
      <c r="G87">
        <v>0.5</v>
      </c>
      <c r="H87">
        <v>0.5</v>
      </c>
      <c r="I87">
        <v>5583</v>
      </c>
      <c r="J87">
        <v>12147</v>
      </c>
      <c r="L87">
        <v>6002</v>
      </c>
      <c r="M87">
        <v>4.6980000000000004</v>
      </c>
      <c r="N87">
        <v>10.57</v>
      </c>
      <c r="O87">
        <v>5.8719999999999999</v>
      </c>
      <c r="Q87">
        <v>0.51200000000000001</v>
      </c>
      <c r="R87">
        <v>1</v>
      </c>
      <c r="S87">
        <v>0</v>
      </c>
      <c r="T87">
        <v>0</v>
      </c>
      <c r="V87">
        <v>0</v>
      </c>
      <c r="Y87" s="1">
        <v>45150</v>
      </c>
      <c r="Z87" s="6">
        <v>0.21065972222222221</v>
      </c>
      <c r="AB87">
        <v>1</v>
      </c>
      <c r="AD87" s="3">
        <f t="shared" si="4"/>
        <v>5.1707538531453752</v>
      </c>
      <c r="AE87" s="3">
        <f t="shared" si="5"/>
        <v>11.537820273956465</v>
      </c>
      <c r="AF87" s="3">
        <f t="shared" si="6"/>
        <v>6.3670664208110894</v>
      </c>
      <c r="AG87" s="3">
        <f t="shared" si="7"/>
        <v>0.53237140794128501</v>
      </c>
      <c r="AH87" s="3"/>
      <c r="BG87" s="3"/>
      <c r="BH87" s="3"/>
      <c r="BI87" s="3"/>
      <c r="BJ87" s="3"/>
    </row>
    <row r="88" spans="1:62" x14ac:dyDescent="0.35">
      <c r="A88">
        <v>175</v>
      </c>
      <c r="B88">
        <v>19</v>
      </c>
      <c r="C88" t="s">
        <v>253</v>
      </c>
      <c r="D88" t="s">
        <v>27</v>
      </c>
      <c r="G88">
        <v>0.5</v>
      </c>
      <c r="H88">
        <v>0.5</v>
      </c>
      <c r="I88">
        <v>6442</v>
      </c>
      <c r="J88">
        <v>12237</v>
      </c>
      <c r="L88">
        <v>6015</v>
      </c>
      <c r="M88">
        <v>5.3570000000000002</v>
      </c>
      <c r="N88">
        <v>10.646000000000001</v>
      </c>
      <c r="O88">
        <v>5.2880000000000003</v>
      </c>
      <c r="Q88">
        <v>0.51300000000000001</v>
      </c>
      <c r="R88">
        <v>1</v>
      </c>
      <c r="S88">
        <v>0</v>
      </c>
      <c r="T88">
        <v>0</v>
      </c>
      <c r="V88">
        <v>0</v>
      </c>
      <c r="Y88" s="1">
        <v>45150</v>
      </c>
      <c r="Z88" s="6">
        <v>0.2182523148148148</v>
      </c>
      <c r="AB88">
        <v>1</v>
      </c>
      <c r="AD88" s="3">
        <f t="shared" si="4"/>
        <v>5.960120934597759</v>
      </c>
      <c r="AE88" s="3">
        <f t="shared" si="5"/>
        <v>11.621706463820141</v>
      </c>
      <c r="AF88" s="3">
        <f t="shared" si="6"/>
        <v>5.661585529222382</v>
      </c>
      <c r="AG88" s="3">
        <f t="shared" si="7"/>
        <v>0.53351457998481222</v>
      </c>
      <c r="AH88" s="3"/>
      <c r="AK88">
        <f>ABS(100*(AD88-AD89)/(AVERAGE(AD88:AD89)))</f>
        <v>1.225887424863241</v>
      </c>
      <c r="AM88">
        <f>100*((AVERAGE(AD88:AD89)*25.24)-(AVERAGE(AD85:AD86)*25))/(1000*0.08)</f>
        <v>112.53099986593193</v>
      </c>
      <c r="AQ88">
        <f>ABS(100*(AE88-AE89)/(AVERAGE(AE88:AE89)))</f>
        <v>0.62361475533577548</v>
      </c>
      <c r="AS88">
        <f>100*((AVERAGE(AE88:AE89)*25.24)-(AVERAGE(AE85:AE86)*25))/(2000*0.08)</f>
        <v>100.50430813191386</v>
      </c>
      <c r="AW88">
        <f>ABS(100*(AF88-AF89)/(AVERAGE(AF88:AF89)))</f>
        <v>1.4371811482604132E-2</v>
      </c>
      <c r="AY88">
        <f>100*((AVERAGE(AF88:AF89)*25.24)-(AVERAGE(AF85:AF86)*25))/(1000*0.08)</f>
        <v>88.477616397895787</v>
      </c>
      <c r="BC88">
        <f>ABS(100*(AG88-AG89)/(AVERAGE(AG88:AG89)))</f>
        <v>1.1634468004704726</v>
      </c>
      <c r="BE88">
        <f>100*((AVERAGE(AG88:AG89)*25.24)-(AVERAGE(AG85:AG86)*25))/(100*0.08)</f>
        <v>99.123033871892801</v>
      </c>
      <c r="BG88" s="3">
        <f>AVERAGE(AD88:AD89)</f>
        <v>5.9968784238388473</v>
      </c>
      <c r="BH88" s="3">
        <f>AVERAGE(AE88:AE89)</f>
        <v>11.658057146094402</v>
      </c>
      <c r="BI88" s="3">
        <f>AVERAGE(AF88:AF89)</f>
        <v>5.6611787222555545</v>
      </c>
      <c r="BJ88" s="3">
        <f>AVERAGE(AG88:AG89)</f>
        <v>0.5366363190267518</v>
      </c>
    </row>
    <row r="89" spans="1:62" x14ac:dyDescent="0.35">
      <c r="A89">
        <v>176</v>
      </c>
      <c r="B89">
        <v>19</v>
      </c>
      <c r="C89" t="s">
        <v>253</v>
      </c>
      <c r="D89" t="s">
        <v>27</v>
      </c>
      <c r="G89">
        <v>0.5</v>
      </c>
      <c r="H89">
        <v>0.5</v>
      </c>
      <c r="I89">
        <v>6522</v>
      </c>
      <c r="J89">
        <v>12315</v>
      </c>
      <c r="L89">
        <v>6086</v>
      </c>
      <c r="M89">
        <v>5.4189999999999996</v>
      </c>
      <c r="N89">
        <v>10.712</v>
      </c>
      <c r="O89">
        <v>5.2930000000000001</v>
      </c>
      <c r="Q89">
        <v>0.52</v>
      </c>
      <c r="R89">
        <v>1</v>
      </c>
      <c r="S89">
        <v>0</v>
      </c>
      <c r="T89">
        <v>0</v>
      </c>
      <c r="V89">
        <v>0</v>
      </c>
      <c r="Y89" s="1">
        <v>45150</v>
      </c>
      <c r="Z89" s="6">
        <v>0.22628472222222221</v>
      </c>
      <c r="AB89">
        <v>1</v>
      </c>
      <c r="AD89" s="3">
        <f t="shared" si="4"/>
        <v>6.0336359130799364</v>
      </c>
      <c r="AE89" s="3">
        <f t="shared" si="5"/>
        <v>11.694407828368663</v>
      </c>
      <c r="AF89" s="3">
        <f t="shared" si="6"/>
        <v>5.6607719152887261</v>
      </c>
      <c r="AG89" s="3">
        <f t="shared" si="7"/>
        <v>0.53975805806869148</v>
      </c>
      <c r="AH89" s="3"/>
    </row>
    <row r="90" spans="1:62" x14ac:dyDescent="0.35">
      <c r="A90">
        <v>177</v>
      </c>
      <c r="B90">
        <v>20</v>
      </c>
      <c r="C90" t="s">
        <v>157</v>
      </c>
      <c r="D90" t="s">
        <v>27</v>
      </c>
      <c r="G90">
        <v>0.5</v>
      </c>
      <c r="H90">
        <v>0.5</v>
      </c>
      <c r="I90">
        <v>4328</v>
      </c>
      <c r="J90">
        <v>10845</v>
      </c>
      <c r="L90">
        <v>6205</v>
      </c>
      <c r="M90">
        <v>3.7349999999999999</v>
      </c>
      <c r="N90">
        <v>9.4670000000000005</v>
      </c>
      <c r="O90">
        <v>5.7320000000000002</v>
      </c>
      <c r="Q90">
        <v>0.53300000000000003</v>
      </c>
      <c r="R90">
        <v>1</v>
      </c>
      <c r="S90">
        <v>0</v>
      </c>
      <c r="T90">
        <v>0</v>
      </c>
      <c r="V90">
        <v>0</v>
      </c>
      <c r="Y90" s="1">
        <v>45150</v>
      </c>
      <c r="Z90" s="6">
        <v>0.23968749999999997</v>
      </c>
      <c r="AB90">
        <v>1</v>
      </c>
      <c r="AD90" s="3">
        <f t="shared" ref="AD90:AD141" si="8">((I90*$F$21)+$F$22)*1000/G90</f>
        <v>4.0174876282062106</v>
      </c>
      <c r="AE90" s="3">
        <f t="shared" ref="AE90:AE141" si="9">((J90*$H$21)+$H$22)*1000/H90</f>
        <v>10.324266727261927</v>
      </c>
      <c r="AF90" s="3">
        <f t="shared" ref="AF90:AF141" si="10">AE90-AD90</f>
        <v>6.3067790990557162</v>
      </c>
      <c r="AG90" s="3">
        <f t="shared" ref="AG90:AG141" si="11">((L90*$J$21)+$J$22)*1000/H90</f>
        <v>0.5502224790825172</v>
      </c>
      <c r="AH90" s="3"/>
      <c r="BG90" s="3"/>
      <c r="BH90" s="3"/>
      <c r="BI90" s="3"/>
      <c r="BJ90" s="3"/>
    </row>
    <row r="91" spans="1:62" x14ac:dyDescent="0.35">
      <c r="A91">
        <v>178</v>
      </c>
      <c r="B91">
        <v>20</v>
      </c>
      <c r="C91" t="s">
        <v>157</v>
      </c>
      <c r="D91" t="s">
        <v>27</v>
      </c>
      <c r="G91">
        <v>0.5</v>
      </c>
      <c r="H91">
        <v>0.5</v>
      </c>
      <c r="I91">
        <v>3798</v>
      </c>
      <c r="J91">
        <v>10801</v>
      </c>
      <c r="L91">
        <v>6290</v>
      </c>
      <c r="M91">
        <v>3.3290000000000002</v>
      </c>
      <c r="N91">
        <v>9.4290000000000003</v>
      </c>
      <c r="O91">
        <v>6.1</v>
      </c>
      <c r="Q91">
        <v>0.54200000000000004</v>
      </c>
      <c r="R91">
        <v>1</v>
      </c>
      <c r="S91">
        <v>0</v>
      </c>
      <c r="T91">
        <v>0</v>
      </c>
      <c r="V91">
        <v>0</v>
      </c>
      <c r="Y91" s="1">
        <v>45150</v>
      </c>
      <c r="Z91" s="6">
        <v>0.24706018518518516</v>
      </c>
      <c r="AB91">
        <v>1</v>
      </c>
      <c r="AD91" s="3">
        <f t="shared" si="8"/>
        <v>3.5304508957617831</v>
      </c>
      <c r="AE91" s="3">
        <f t="shared" si="9"/>
        <v>10.28325570110635</v>
      </c>
      <c r="AF91" s="3">
        <f t="shared" si="10"/>
        <v>6.7528048053445673</v>
      </c>
      <c r="AG91" s="3">
        <f t="shared" si="11"/>
        <v>0.5576970655209641</v>
      </c>
      <c r="AH91" s="3"/>
      <c r="AK91">
        <f>ABS(100*(AD91-AD92)/(AVERAGE(AD91:AD92)))</f>
        <v>1.1387503334558096</v>
      </c>
      <c r="AL91">
        <f>ABS(100*((AVERAGE(AD91:AD92)-AVERAGE(AD70:AD71))/(AVERAGE(AD70:AD71,AD91:AD92))))</f>
        <v>6.5207781378039797</v>
      </c>
      <c r="AQ91">
        <f>ABS(100*(AE91-AE92)/(AVERAGE(AE91:AE92)))</f>
        <v>0.11776192190221366</v>
      </c>
      <c r="AR91">
        <f>ABS(100*((AVERAGE(AE91:AE92)-AVERAGE(AE70:AE71))/(AVERAGE(AE70:AE71,AE91:AE92))))</f>
        <v>2.476105125106876</v>
      </c>
      <c r="AW91">
        <f>ABS(100*(AF91-AF92)/(AVERAGE(AF91:AF92)))</f>
        <v>0.42020817553803924</v>
      </c>
      <c r="AX91">
        <f>ABS(100*((AVERAGE(AF91:AF92)-AVERAGE(AF70:AF71))/(AVERAGE(AF70:AF71,AF91:AF92))))</f>
        <v>0.40800268021238029</v>
      </c>
      <c r="BC91">
        <f>ABS(100*(AG91-AG92)/(AVERAGE(AG91:AG92)))</f>
        <v>3.2529149503887735</v>
      </c>
      <c r="BD91">
        <f>ABS(100*((AVERAGE(AG91:AG92)-AVERAGE(AG70:AG71))/(AVERAGE(AG70:AG71,AG91:AG92))))</f>
        <v>2.0695211161040628</v>
      </c>
      <c r="BG91" s="3">
        <f>AVERAGE(AD91:AD92)</f>
        <v>3.550667514844382</v>
      </c>
      <c r="BH91" s="3">
        <f>AVERAGE(AE91:AE92)</f>
        <v>10.28931414815206</v>
      </c>
      <c r="BI91" s="3">
        <f>AVERAGE(AF91:AF92)</f>
        <v>6.7386466333076784</v>
      </c>
      <c r="BJ91" s="3">
        <f>AVERAGE(AG91:AG92)</f>
        <v>0.54877152995034806</v>
      </c>
    </row>
    <row r="92" spans="1:62" x14ac:dyDescent="0.35">
      <c r="A92">
        <v>179</v>
      </c>
      <c r="B92">
        <v>20</v>
      </c>
      <c r="C92" t="s">
        <v>157</v>
      </c>
      <c r="D92" t="s">
        <v>27</v>
      </c>
      <c r="G92">
        <v>0.5</v>
      </c>
      <c r="H92">
        <v>0.5</v>
      </c>
      <c r="I92">
        <v>3842</v>
      </c>
      <c r="J92">
        <v>10814</v>
      </c>
      <c r="L92">
        <v>6087</v>
      </c>
      <c r="M92">
        <v>3.3620000000000001</v>
      </c>
      <c r="N92">
        <v>9.44</v>
      </c>
      <c r="O92">
        <v>6.0780000000000003</v>
      </c>
      <c r="Q92">
        <v>0.52100000000000002</v>
      </c>
      <c r="R92">
        <v>1</v>
      </c>
      <c r="S92">
        <v>0</v>
      </c>
      <c r="T92">
        <v>0</v>
      </c>
      <c r="V92">
        <v>0</v>
      </c>
      <c r="Y92" s="1">
        <v>45150</v>
      </c>
      <c r="Z92" s="6">
        <v>0.25476851851851851</v>
      </c>
      <c r="AB92">
        <v>1</v>
      </c>
      <c r="AD92" s="3">
        <f t="shared" si="8"/>
        <v>3.5708841339269806</v>
      </c>
      <c r="AE92" s="3">
        <f t="shared" si="9"/>
        <v>10.295372595197771</v>
      </c>
      <c r="AF92" s="3">
        <f t="shared" si="10"/>
        <v>6.7244884612707896</v>
      </c>
      <c r="AG92" s="3">
        <f t="shared" si="11"/>
        <v>0.53984599437973202</v>
      </c>
      <c r="AH92" s="3"/>
      <c r="BG92" s="3"/>
      <c r="BH92" s="3"/>
      <c r="BI92" s="3"/>
      <c r="BJ92" s="3"/>
    </row>
    <row r="93" spans="1:62" x14ac:dyDescent="0.35">
      <c r="A93">
        <v>180</v>
      </c>
      <c r="B93">
        <v>3</v>
      </c>
      <c r="C93" t="s">
        <v>84</v>
      </c>
      <c r="D93" t="s">
        <v>27</v>
      </c>
      <c r="G93">
        <v>0.5</v>
      </c>
      <c r="H93">
        <v>0.5</v>
      </c>
      <c r="I93">
        <v>906</v>
      </c>
      <c r="J93">
        <v>634</v>
      </c>
      <c r="L93">
        <v>362</v>
      </c>
      <c r="M93">
        <v>1.1100000000000001</v>
      </c>
      <c r="N93">
        <v>0.81599999999999995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45150</v>
      </c>
      <c r="Z93" s="6">
        <v>0.26663194444444444</v>
      </c>
      <c r="AB93">
        <v>1</v>
      </c>
      <c r="AD93" s="3">
        <f t="shared" si="8"/>
        <v>0.87288442363105589</v>
      </c>
      <c r="AE93" s="3">
        <f t="shared" si="9"/>
        <v>0.80691245283956214</v>
      </c>
      <c r="AF93" s="3">
        <f t="shared" si="10"/>
        <v>-6.597197079149375E-2</v>
      </c>
      <c r="AG93" s="3">
        <f t="shared" si="11"/>
        <v>3.6410613672569467E-2</v>
      </c>
      <c r="AH93" s="3"/>
    </row>
    <row r="94" spans="1:62" x14ac:dyDescent="0.35">
      <c r="A94">
        <v>181</v>
      </c>
      <c r="B94">
        <v>3</v>
      </c>
      <c r="C94" t="s">
        <v>84</v>
      </c>
      <c r="D94" t="s">
        <v>27</v>
      </c>
      <c r="G94">
        <v>0.5</v>
      </c>
      <c r="H94">
        <v>0.5</v>
      </c>
      <c r="I94">
        <v>1126</v>
      </c>
      <c r="J94">
        <v>722</v>
      </c>
      <c r="L94">
        <v>441</v>
      </c>
      <c r="M94">
        <v>1.2789999999999999</v>
      </c>
      <c r="N94">
        <v>0.89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X94" t="s">
        <v>178</v>
      </c>
      <c r="Y94" s="1">
        <v>45150</v>
      </c>
      <c r="Z94" s="6">
        <v>0.27725694444444443</v>
      </c>
      <c r="AB94">
        <v>1</v>
      </c>
      <c r="AD94" s="3">
        <f t="shared" si="8"/>
        <v>1.0750506144570449</v>
      </c>
      <c r="AE94" s="3">
        <f t="shared" si="9"/>
        <v>0.88893450515071382</v>
      </c>
      <c r="AF94" s="3">
        <f t="shared" si="10"/>
        <v>-0.18611610930633105</v>
      </c>
      <c r="AG94" s="3">
        <f t="shared" si="11"/>
        <v>4.3357582244773103E-2</v>
      </c>
      <c r="AH94" s="3"/>
      <c r="AK94">
        <f>ABS(100*(AD94-AD95)/(AVERAGE(AD94:AD95)))</f>
        <v>120.78673846419524</v>
      </c>
      <c r="AQ94">
        <f>ABS(100*(AE94-AE95)/(AVERAGE(AE94:AE95)))</f>
        <v>7.5063476917040042</v>
      </c>
      <c r="AW94">
        <f>ABS(100*(AF94-AF95)/(AVERAGE(AF94:AF95)))</f>
        <v>399.56759571117186</v>
      </c>
      <c r="BC94">
        <f>ABS(100*(AG94-AG95)/(AVERAGE(AG94:AG95)))</f>
        <v>7.7967510542716898</v>
      </c>
      <c r="BG94" s="3">
        <f>AVERAGE(AD94:AD95)</f>
        <v>0.67025876418955344</v>
      </c>
      <c r="BH94" s="3">
        <f>AVERAGE(AE94:AE95)</f>
        <v>0.85677813236963729</v>
      </c>
      <c r="BI94" s="3">
        <f>AVERAGE(AF94:AF95)</f>
        <v>0.18651936818008397</v>
      </c>
      <c r="BJ94" s="3">
        <f>AVERAGE(AG94:AG95)</f>
        <v>4.1730760490522885E-2</v>
      </c>
    </row>
    <row r="95" spans="1:62" x14ac:dyDescent="0.35">
      <c r="A95">
        <v>182</v>
      </c>
      <c r="B95">
        <v>3</v>
      </c>
      <c r="C95" t="s">
        <v>84</v>
      </c>
      <c r="D95" t="s">
        <v>27</v>
      </c>
      <c r="G95">
        <v>0.5</v>
      </c>
      <c r="H95">
        <v>0.5</v>
      </c>
      <c r="I95">
        <v>245</v>
      </c>
      <c r="J95">
        <v>653</v>
      </c>
      <c r="L95">
        <v>404</v>
      </c>
      <c r="M95">
        <v>0.60299999999999998</v>
      </c>
      <c r="N95">
        <v>0.83199999999999996</v>
      </c>
      <c r="O95">
        <v>0.22900000000000001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45150</v>
      </c>
      <c r="Z95" s="6">
        <v>0.28393518518518518</v>
      </c>
      <c r="AB95">
        <v>1</v>
      </c>
      <c r="AD95" s="3">
        <f t="shared" si="8"/>
        <v>0.2654669139220619</v>
      </c>
      <c r="AE95" s="3">
        <f t="shared" si="9"/>
        <v>0.82462175958856088</v>
      </c>
      <c r="AF95" s="3">
        <f t="shared" si="10"/>
        <v>0.55915484566649898</v>
      </c>
      <c r="AG95" s="3">
        <f t="shared" si="11"/>
        <v>4.0103938736272667E-2</v>
      </c>
      <c r="AH95" s="3"/>
      <c r="BG95" s="3"/>
      <c r="BH95" s="3"/>
      <c r="BI95" s="3"/>
      <c r="BJ95" s="3"/>
    </row>
    <row r="96" spans="1:62" x14ac:dyDescent="0.35">
      <c r="A96">
        <v>183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3446</v>
      </c>
      <c r="J96">
        <v>11257</v>
      </c>
      <c r="L96">
        <v>6596</v>
      </c>
      <c r="M96">
        <v>5.0970000000000004</v>
      </c>
      <c r="N96">
        <v>16.359000000000002</v>
      </c>
      <c r="O96">
        <v>11.262</v>
      </c>
      <c r="Q96">
        <v>0.95599999999999996</v>
      </c>
      <c r="R96">
        <v>1</v>
      </c>
      <c r="S96">
        <v>0</v>
      </c>
      <c r="T96">
        <v>0</v>
      </c>
      <c r="V96">
        <v>0</v>
      </c>
      <c r="Y96" s="1">
        <v>45150</v>
      </c>
      <c r="Z96" s="6">
        <v>0.29666666666666669</v>
      </c>
      <c r="AB96">
        <v>1</v>
      </c>
      <c r="AD96" s="3">
        <f t="shared" si="8"/>
        <v>5.3449749840670018</v>
      </c>
      <c r="AE96" s="3">
        <f t="shared" si="9"/>
        <v>17.847131771803866</v>
      </c>
      <c r="AF96" s="3">
        <f t="shared" si="10"/>
        <v>12.502156787736865</v>
      </c>
      <c r="AG96" s="3">
        <f t="shared" si="11"/>
        <v>0.97434262783228853</v>
      </c>
      <c r="AH96" s="3"/>
    </row>
    <row r="97" spans="1:62" x14ac:dyDescent="0.35">
      <c r="A97">
        <v>184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5023</v>
      </c>
      <c r="J97">
        <v>11373</v>
      </c>
      <c r="L97">
        <v>6677</v>
      </c>
      <c r="M97">
        <v>7.1139999999999999</v>
      </c>
      <c r="N97">
        <v>16.523</v>
      </c>
      <c r="O97">
        <v>9.4079999999999995</v>
      </c>
      <c r="Q97">
        <v>0.97099999999999997</v>
      </c>
      <c r="R97">
        <v>1</v>
      </c>
      <c r="S97">
        <v>0</v>
      </c>
      <c r="T97">
        <v>0</v>
      </c>
      <c r="V97">
        <v>0</v>
      </c>
      <c r="Y97" s="1">
        <v>45150</v>
      </c>
      <c r="Z97" s="6">
        <v>0.3038541666666667</v>
      </c>
      <c r="AB97">
        <v>1</v>
      </c>
      <c r="AD97" s="3">
        <f t="shared" si="8"/>
        <v>7.7602483396168838</v>
      </c>
      <c r="AE97" s="3">
        <f t="shared" si="9"/>
        <v>18.027331735214727</v>
      </c>
      <c r="AF97" s="3">
        <f t="shared" si="10"/>
        <v>10.267083395597844</v>
      </c>
      <c r="AG97" s="3">
        <f t="shared" si="11"/>
        <v>0.98621402982276329</v>
      </c>
      <c r="AH97" s="3"/>
      <c r="AI97">
        <f>100*(AVERAGE(I97:I98))/(AVERAGE(I$51:I$52))</f>
        <v>94.755793555535035</v>
      </c>
      <c r="AK97">
        <f>ABS(100*(AD97-AD98)/(AVERAGE(AD97:AD98)))</f>
        <v>4.1929250139107381</v>
      </c>
      <c r="AO97">
        <f>100*(AVERAGE(J97:J98))/(AVERAGE(J$51:J$52))</f>
        <v>95.07335778592865</v>
      </c>
      <c r="AQ97">
        <f>ABS(100*(AE97-AE98)/(AVERAGE(AE97:AE98)))</f>
        <v>0.54998306184915191</v>
      </c>
      <c r="AU97">
        <f>100*(((AVERAGE(J97:J98))-(AVERAGE(I97:I98)))/((AVERAGE(J$51:J$52))-(AVERAGE($I$51:I52))))</f>
        <v>95.334701010561503</v>
      </c>
      <c r="AW97">
        <f>ABS(100*(AF97-AF98)/(AVERAGE(AF97:AF98)))</f>
        <v>2.2947200566679071</v>
      </c>
      <c r="BA97">
        <f>100*(AVERAGE(L97:L98))/(AVERAGE(L$51:L$52))</f>
        <v>98.789079700572429</v>
      </c>
      <c r="BC97">
        <f>ABS(100*(AG97-AG98)/(AVERAGE(AG97:AG98)))</f>
        <v>1.5775762097590145</v>
      </c>
      <c r="BG97" s="3">
        <f>AVERAGE(AD97:AD98)</f>
        <v>7.9264228222276394</v>
      </c>
      <c r="BH97" s="3">
        <f>AVERAGE(AE97:AE98)</f>
        <v>18.07704206994876</v>
      </c>
      <c r="BI97" s="3">
        <f>AVERAGE(AF97:AF98)</f>
        <v>10.150619247721119</v>
      </c>
      <c r="BJ97" s="3">
        <f>AVERAGE(AG97:AG98)</f>
        <v>0.99405501755721248</v>
      </c>
    </row>
    <row r="98" spans="1:62" x14ac:dyDescent="0.35">
      <c r="A98">
        <v>185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5240</v>
      </c>
      <c r="J98">
        <v>11437</v>
      </c>
      <c r="L98">
        <v>6784</v>
      </c>
      <c r="M98">
        <v>7.391</v>
      </c>
      <c r="N98">
        <v>16.613</v>
      </c>
      <c r="O98">
        <v>9.2219999999999995</v>
      </c>
      <c r="Q98">
        <v>0.98899999999999999</v>
      </c>
      <c r="R98">
        <v>1</v>
      </c>
      <c r="S98">
        <v>0</v>
      </c>
      <c r="T98">
        <v>0</v>
      </c>
      <c r="V98">
        <v>0</v>
      </c>
      <c r="Y98" s="1">
        <v>45150</v>
      </c>
      <c r="Z98" s="6">
        <v>0.3115162037037037</v>
      </c>
      <c r="AB98">
        <v>1</v>
      </c>
      <c r="AD98" s="3">
        <f t="shared" si="8"/>
        <v>8.0925973048383959</v>
      </c>
      <c r="AE98" s="3">
        <f t="shared" si="9"/>
        <v>18.12675240468279</v>
      </c>
      <c r="AF98" s="3">
        <f t="shared" si="10"/>
        <v>10.034155099844394</v>
      </c>
      <c r="AG98" s="3">
        <f t="shared" si="11"/>
        <v>1.0018960052916617</v>
      </c>
      <c r="AH98" s="3"/>
    </row>
    <row r="99" spans="1:62" x14ac:dyDescent="0.35">
      <c r="A99">
        <v>186</v>
      </c>
      <c r="B99">
        <v>3</v>
      </c>
      <c r="D99" t="s">
        <v>85</v>
      </c>
      <c r="Y99" s="1">
        <v>45150</v>
      </c>
      <c r="Z99" s="6">
        <v>0.31586805555555558</v>
      </c>
      <c r="AB99">
        <v>1</v>
      </c>
      <c r="AD99" s="3"/>
      <c r="AE99" s="3"/>
      <c r="AF99" s="3"/>
      <c r="AG99" s="3"/>
      <c r="AH99" s="3"/>
    </row>
    <row r="100" spans="1:62" x14ac:dyDescent="0.35">
      <c r="A100">
        <v>187</v>
      </c>
      <c r="B100">
        <v>21</v>
      </c>
      <c r="C100" t="s">
        <v>254</v>
      </c>
      <c r="D100" t="s">
        <v>27</v>
      </c>
      <c r="G100">
        <v>0.5</v>
      </c>
      <c r="H100">
        <v>0.5</v>
      </c>
      <c r="I100">
        <v>3435</v>
      </c>
      <c r="J100">
        <v>5517</v>
      </c>
      <c r="L100">
        <v>925</v>
      </c>
      <c r="M100">
        <v>3.05</v>
      </c>
      <c r="N100">
        <v>4.9530000000000003</v>
      </c>
      <c r="O100">
        <v>1.9019999999999999</v>
      </c>
      <c r="Q100">
        <v>0</v>
      </c>
      <c r="R100">
        <v>1</v>
      </c>
      <c r="S100">
        <v>0</v>
      </c>
      <c r="T100">
        <v>0</v>
      </c>
      <c r="V100">
        <v>0</v>
      </c>
      <c r="Y100" s="1">
        <v>45150</v>
      </c>
      <c r="Z100" s="6">
        <v>0.32881944444444444</v>
      </c>
      <c r="AB100">
        <v>1</v>
      </c>
      <c r="AD100" s="3">
        <f t="shared" si="8"/>
        <v>3.1968766808989009</v>
      </c>
      <c r="AE100" s="3">
        <f t="shared" si="9"/>
        <v>5.3582042873322075</v>
      </c>
      <c r="AF100" s="3">
        <f t="shared" si="10"/>
        <v>2.1613276064333067</v>
      </c>
      <c r="AG100" s="3">
        <f t="shared" si="11"/>
        <v>8.5918756788400469E-2</v>
      </c>
      <c r="AH100" s="3"/>
    </row>
    <row r="101" spans="1:62" x14ac:dyDescent="0.35">
      <c r="A101">
        <v>188</v>
      </c>
      <c r="B101">
        <v>21</v>
      </c>
      <c r="C101" t="s">
        <v>254</v>
      </c>
      <c r="D101" t="s">
        <v>27</v>
      </c>
      <c r="G101">
        <v>0.5</v>
      </c>
      <c r="H101">
        <v>0.5</v>
      </c>
      <c r="I101">
        <v>3976</v>
      </c>
      <c r="J101">
        <v>5417</v>
      </c>
      <c r="L101">
        <v>945</v>
      </c>
      <c r="M101">
        <v>3.4649999999999999</v>
      </c>
      <c r="N101">
        <v>4.8680000000000003</v>
      </c>
      <c r="O101">
        <v>1.4019999999999999</v>
      </c>
      <c r="Q101">
        <v>0</v>
      </c>
      <c r="R101">
        <v>1</v>
      </c>
      <c r="S101">
        <v>0</v>
      </c>
      <c r="T101">
        <v>0</v>
      </c>
      <c r="V101">
        <v>0</v>
      </c>
      <c r="Y101" s="1">
        <v>45150</v>
      </c>
      <c r="Z101" s="6">
        <v>0.33574074074074073</v>
      </c>
      <c r="AB101">
        <v>1</v>
      </c>
      <c r="AD101" s="3">
        <f t="shared" si="8"/>
        <v>3.6940217228846284</v>
      </c>
      <c r="AE101" s="3">
        <f t="shared" si="9"/>
        <v>5.2649974097058987</v>
      </c>
      <c r="AF101" s="3">
        <f t="shared" si="10"/>
        <v>1.5709756868212703</v>
      </c>
      <c r="AG101" s="3">
        <f t="shared" si="11"/>
        <v>8.7677483009211521E-2</v>
      </c>
      <c r="AH101" s="3"/>
      <c r="AK101">
        <f>ABS(100*(AD101-AD102)/(AVERAGE(AD101:AD102)))</f>
        <v>1.2606959208475128</v>
      </c>
      <c r="AQ101">
        <f>ABS(100*(AE101-AE102)/(AVERAGE(AE101:AE102)))</f>
        <v>0.42397418500511647</v>
      </c>
      <c r="AW101">
        <f>ABS(100*(AF101-AF102)/(AVERAGE(AF101:AF102)))</f>
        <v>1.5715477131331941</v>
      </c>
      <c r="BC101">
        <f>ABS(100*(AG101-AG102)/(AVERAGE(AG101:AG102)))</f>
        <v>7.276078864079599</v>
      </c>
      <c r="BG101" s="3">
        <f>AVERAGE(AD101:AD102)</f>
        <v>3.7174546222758229</v>
      </c>
      <c r="BH101" s="3">
        <f>AVERAGE(AE101:AE102)</f>
        <v>5.2761822350210563</v>
      </c>
      <c r="BI101" s="3">
        <f>AVERAGE(AF101:AF102)</f>
        <v>1.5587276127452336</v>
      </c>
      <c r="BJ101" s="3">
        <f>AVERAGE(AG101:AG102)</f>
        <v>8.4599712122792187E-2</v>
      </c>
    </row>
    <row r="102" spans="1:62" x14ac:dyDescent="0.35">
      <c r="A102">
        <v>189</v>
      </c>
      <c r="B102">
        <v>21</v>
      </c>
      <c r="C102" t="s">
        <v>254</v>
      </c>
      <c r="D102" t="s">
        <v>27</v>
      </c>
      <c r="G102">
        <v>0.5</v>
      </c>
      <c r="H102">
        <v>0.5</v>
      </c>
      <c r="I102">
        <v>4027</v>
      </c>
      <c r="J102">
        <v>5441</v>
      </c>
      <c r="L102">
        <v>875</v>
      </c>
      <c r="M102">
        <v>3.5049999999999999</v>
      </c>
      <c r="N102">
        <v>4.8879999999999999</v>
      </c>
      <c r="O102">
        <v>1.3839999999999999</v>
      </c>
      <c r="Q102">
        <v>0</v>
      </c>
      <c r="R102">
        <v>1</v>
      </c>
      <c r="S102">
        <v>0</v>
      </c>
      <c r="T102">
        <v>0</v>
      </c>
      <c r="V102">
        <v>0</v>
      </c>
      <c r="Y102" s="1">
        <v>45150</v>
      </c>
      <c r="Z102" s="6">
        <v>0.34332175925925923</v>
      </c>
      <c r="AB102">
        <v>1</v>
      </c>
      <c r="AD102" s="3">
        <f t="shared" si="8"/>
        <v>3.740887521667017</v>
      </c>
      <c r="AE102" s="3">
        <f t="shared" si="9"/>
        <v>5.287367060336214</v>
      </c>
      <c r="AF102" s="3">
        <f t="shared" si="10"/>
        <v>1.546479538669197</v>
      </c>
      <c r="AG102" s="3">
        <f t="shared" si="11"/>
        <v>8.1521941236372852E-2</v>
      </c>
      <c r="AH102" s="3"/>
      <c r="BG102" s="3"/>
      <c r="BH102" s="3"/>
      <c r="BI102" s="3"/>
      <c r="BJ102" s="3"/>
    </row>
    <row r="103" spans="1:62" x14ac:dyDescent="0.35">
      <c r="A103">
        <v>190</v>
      </c>
      <c r="B103">
        <v>22</v>
      </c>
      <c r="C103" t="s">
        <v>255</v>
      </c>
      <c r="D103" t="s">
        <v>27</v>
      </c>
      <c r="G103">
        <v>0.5</v>
      </c>
      <c r="H103">
        <v>0.5</v>
      </c>
      <c r="I103">
        <v>4301</v>
      </c>
      <c r="J103">
        <v>6985</v>
      </c>
      <c r="L103">
        <v>2490</v>
      </c>
      <c r="M103">
        <v>3.7149999999999999</v>
      </c>
      <c r="N103">
        <v>6.1959999999999997</v>
      </c>
      <c r="O103">
        <v>2.4809999999999999</v>
      </c>
      <c r="Q103">
        <v>0.14399999999999999</v>
      </c>
      <c r="R103">
        <v>1</v>
      </c>
      <c r="S103">
        <v>0</v>
      </c>
      <c r="T103">
        <v>0</v>
      </c>
      <c r="V103">
        <v>0</v>
      </c>
      <c r="Y103" s="1">
        <v>45150</v>
      </c>
      <c r="Z103" s="6">
        <v>0.35653935185185182</v>
      </c>
      <c r="AB103">
        <v>1</v>
      </c>
      <c r="AD103" s="3">
        <f t="shared" si="8"/>
        <v>3.9926763229684754</v>
      </c>
      <c r="AE103" s="3">
        <f t="shared" si="9"/>
        <v>6.7264812508864171</v>
      </c>
      <c r="AF103" s="3">
        <f t="shared" si="10"/>
        <v>2.7338049279179417</v>
      </c>
      <c r="AG103" s="3">
        <f t="shared" si="11"/>
        <v>0.223539083566865</v>
      </c>
      <c r="AH103" s="3"/>
      <c r="BG103" s="3"/>
      <c r="BH103" s="3"/>
      <c r="BI103" s="3"/>
      <c r="BJ103" s="3"/>
    </row>
    <row r="104" spans="1:62" x14ac:dyDescent="0.35">
      <c r="A104">
        <v>191</v>
      </c>
      <c r="B104">
        <v>22</v>
      </c>
      <c r="C104" t="s">
        <v>255</v>
      </c>
      <c r="D104" t="s">
        <v>27</v>
      </c>
      <c r="G104">
        <v>0.5</v>
      </c>
      <c r="H104">
        <v>0.5</v>
      </c>
      <c r="I104">
        <v>4502</v>
      </c>
      <c r="J104">
        <v>6990</v>
      </c>
      <c r="L104">
        <v>2465</v>
      </c>
      <c r="M104">
        <v>3.8679999999999999</v>
      </c>
      <c r="N104">
        <v>6.2009999999999996</v>
      </c>
      <c r="O104">
        <v>2.3319999999999999</v>
      </c>
      <c r="Q104">
        <v>0.14199999999999999</v>
      </c>
      <c r="R104">
        <v>1</v>
      </c>
      <c r="S104">
        <v>0</v>
      </c>
      <c r="T104">
        <v>0</v>
      </c>
      <c r="V104">
        <v>0</v>
      </c>
      <c r="Y104" s="1">
        <v>45150</v>
      </c>
      <c r="Z104" s="6">
        <v>0.36412037037037037</v>
      </c>
      <c r="AB104">
        <v>1</v>
      </c>
      <c r="AD104" s="3">
        <f t="shared" si="8"/>
        <v>4.1773827064049467</v>
      </c>
      <c r="AE104" s="3">
        <f t="shared" si="9"/>
        <v>6.7311415947677329</v>
      </c>
      <c r="AF104" s="3">
        <f t="shared" si="10"/>
        <v>2.5537588883627862</v>
      </c>
      <c r="AG104" s="3">
        <f t="shared" si="11"/>
        <v>0.22134067579085118</v>
      </c>
      <c r="AH104" s="3"/>
      <c r="AK104">
        <f>ABS(100*(AD104-AD105)/(AVERAGE(AD104:AD105)))</f>
        <v>2.199549893298245E-2</v>
      </c>
      <c r="AQ104">
        <f>ABS(100*(AE104-AE105)/(AVERAGE(AE104:AE105)))</f>
        <v>0.90413121093155935</v>
      </c>
      <c r="AW104">
        <f>ABS(100*(AF104-AF105)/(AVERAGE(AF104:AF105)))</f>
        <v>2.4377024395933975</v>
      </c>
      <c r="BC104">
        <f>ABS(100*(AG104-AG105)/(AVERAGE(AG104:AG105)))</f>
        <v>3.6818901273819873</v>
      </c>
      <c r="BG104" s="3">
        <f>AVERAGE(AD104:AD105)</f>
        <v>4.1778421750204604</v>
      </c>
      <c r="BH104" s="3">
        <f>AVERAGE(AE104:AE105)</f>
        <v>6.7008493595391823</v>
      </c>
      <c r="BI104" s="3">
        <f>AVERAGE(AF104:AF105)</f>
        <v>2.5230071845187214</v>
      </c>
      <c r="BJ104" s="3">
        <f>AVERAGE(AG104:AG105)</f>
        <v>0.21733957363850603</v>
      </c>
    </row>
    <row r="105" spans="1:62" x14ac:dyDescent="0.35">
      <c r="A105">
        <v>192</v>
      </c>
      <c r="B105">
        <v>22</v>
      </c>
      <c r="C105" t="s">
        <v>255</v>
      </c>
      <c r="D105" t="s">
        <v>27</v>
      </c>
      <c r="G105">
        <v>0.5</v>
      </c>
      <c r="H105">
        <v>0.5</v>
      </c>
      <c r="I105">
        <v>4503</v>
      </c>
      <c r="J105">
        <v>6925</v>
      </c>
      <c r="L105">
        <v>2374</v>
      </c>
      <c r="M105">
        <v>3.8690000000000002</v>
      </c>
      <c r="N105">
        <v>6.1449999999999996</v>
      </c>
      <c r="O105">
        <v>2.2759999999999998</v>
      </c>
      <c r="Q105">
        <v>0.13200000000000001</v>
      </c>
      <c r="R105">
        <v>1</v>
      </c>
      <c r="S105">
        <v>0</v>
      </c>
      <c r="T105">
        <v>0</v>
      </c>
      <c r="V105">
        <v>0</v>
      </c>
      <c r="Y105" s="1">
        <v>45150</v>
      </c>
      <c r="Z105" s="6">
        <v>0.37181712962962959</v>
      </c>
      <c r="AB105">
        <v>1</v>
      </c>
      <c r="AD105" s="3">
        <f t="shared" si="8"/>
        <v>4.178301643635975</v>
      </c>
      <c r="AE105" s="3">
        <f t="shared" si="9"/>
        <v>6.6705571243106316</v>
      </c>
      <c r="AF105" s="3">
        <f t="shared" si="10"/>
        <v>2.4922554806746566</v>
      </c>
      <c r="AG105" s="3">
        <f t="shared" si="11"/>
        <v>0.21333847148616092</v>
      </c>
      <c r="AH105" s="3"/>
      <c r="BG105" s="3"/>
      <c r="BH105" s="3"/>
      <c r="BI105" s="3"/>
      <c r="BJ105" s="3"/>
    </row>
    <row r="106" spans="1:62" x14ac:dyDescent="0.35">
      <c r="A106">
        <v>193</v>
      </c>
      <c r="B106">
        <v>23</v>
      </c>
      <c r="C106" t="s">
        <v>256</v>
      </c>
      <c r="D106" t="s">
        <v>27</v>
      </c>
      <c r="G106">
        <v>0.5</v>
      </c>
      <c r="H106">
        <v>0.5</v>
      </c>
      <c r="I106">
        <v>4614</v>
      </c>
      <c r="J106">
        <v>6895</v>
      </c>
      <c r="L106">
        <v>3210</v>
      </c>
      <c r="M106">
        <v>3.9550000000000001</v>
      </c>
      <c r="N106">
        <v>6.12</v>
      </c>
      <c r="O106">
        <v>2.165</v>
      </c>
      <c r="Q106">
        <v>0.22</v>
      </c>
      <c r="R106">
        <v>1</v>
      </c>
      <c r="S106">
        <v>0</v>
      </c>
      <c r="T106">
        <v>0</v>
      </c>
      <c r="V106">
        <v>0</v>
      </c>
      <c r="Y106" s="1">
        <v>45150</v>
      </c>
      <c r="Z106" s="6">
        <v>0.38503472222222218</v>
      </c>
      <c r="AB106">
        <v>1</v>
      </c>
      <c r="AD106" s="3">
        <f t="shared" si="8"/>
        <v>4.2803036762799964</v>
      </c>
      <c r="AE106" s="3">
        <f t="shared" si="9"/>
        <v>6.6425950610227389</v>
      </c>
      <c r="AF106" s="3">
        <f t="shared" si="10"/>
        <v>2.3622913847427425</v>
      </c>
      <c r="AG106" s="3">
        <f t="shared" si="11"/>
        <v>0.28685322751606274</v>
      </c>
      <c r="AH106" s="3"/>
      <c r="BG106" s="3"/>
      <c r="BH106" s="3"/>
      <c r="BI106" s="3"/>
      <c r="BJ106" s="3"/>
    </row>
    <row r="107" spans="1:62" x14ac:dyDescent="0.35">
      <c r="A107">
        <v>194</v>
      </c>
      <c r="B107">
        <v>23</v>
      </c>
      <c r="C107" t="s">
        <v>256</v>
      </c>
      <c r="D107" t="s">
        <v>27</v>
      </c>
      <c r="G107">
        <v>0.5</v>
      </c>
      <c r="H107">
        <v>0.5</v>
      </c>
      <c r="I107">
        <v>4728</v>
      </c>
      <c r="J107">
        <v>6924</v>
      </c>
      <c r="L107">
        <v>3175</v>
      </c>
      <c r="M107">
        <v>4.0419999999999998</v>
      </c>
      <c r="N107">
        <v>6.1449999999999996</v>
      </c>
      <c r="O107">
        <v>2.1030000000000002</v>
      </c>
      <c r="Q107">
        <v>0.216</v>
      </c>
      <c r="R107">
        <v>1</v>
      </c>
      <c r="S107">
        <v>0</v>
      </c>
      <c r="T107">
        <v>0</v>
      </c>
      <c r="V107">
        <v>0</v>
      </c>
      <c r="Y107" s="1">
        <v>45150</v>
      </c>
      <c r="Z107" s="6">
        <v>0.39243055555555556</v>
      </c>
      <c r="AB107">
        <v>1</v>
      </c>
      <c r="AD107" s="3">
        <f t="shared" si="8"/>
        <v>4.3850625206170992</v>
      </c>
      <c r="AE107" s="3">
        <f t="shared" si="9"/>
        <v>6.669625055534369</v>
      </c>
      <c r="AF107" s="3">
        <f t="shared" si="10"/>
        <v>2.2845625349172698</v>
      </c>
      <c r="AG107" s="3">
        <f t="shared" si="11"/>
        <v>0.28377545662964337</v>
      </c>
      <c r="AH107" s="3"/>
      <c r="AK107">
        <f>ABS(100*(AD107-AD108)/(AVERAGE(AD107:AD108)))</f>
        <v>0.66835360393274101</v>
      </c>
      <c r="AQ107">
        <f>ABS(100*(AE107-AE108)/(AVERAGE(AE107:AE108)))</f>
        <v>0.57133126529120015</v>
      </c>
      <c r="AW107">
        <f>ABS(100*(AF107-AF108)/(AVERAGE(AF107:AF108)))</f>
        <v>0.38483860316315771</v>
      </c>
      <c r="BC107">
        <f>ABS(100*(AG107-AG108)/(AVERAGE(AG107:AG108)))</f>
        <v>0.12402882937685321</v>
      </c>
      <c r="BG107" s="3">
        <f>AVERAGE(AD107:AD108)</f>
        <v>4.3997655163135345</v>
      </c>
      <c r="BH107" s="3">
        <f>AVERAGE(AE107:AE108)</f>
        <v>6.688732465447762</v>
      </c>
      <c r="BI107" s="3">
        <f>AVERAGE(AF107:AF108)</f>
        <v>2.288966949134227</v>
      </c>
      <c r="BJ107" s="3">
        <f>AVERAGE(AG107:AG108)</f>
        <v>0.28359958400756224</v>
      </c>
    </row>
    <row r="108" spans="1:62" x14ac:dyDescent="0.35">
      <c r="A108">
        <v>195</v>
      </c>
      <c r="B108">
        <v>23</v>
      </c>
      <c r="C108" t="s">
        <v>256</v>
      </c>
      <c r="D108" t="s">
        <v>27</v>
      </c>
      <c r="G108">
        <v>0.5</v>
      </c>
      <c r="H108">
        <v>0.5</v>
      </c>
      <c r="I108">
        <v>4760</v>
      </c>
      <c r="J108">
        <v>6965</v>
      </c>
      <c r="L108">
        <v>3171</v>
      </c>
      <c r="M108">
        <v>4.0670000000000002</v>
      </c>
      <c r="N108">
        <v>6.18</v>
      </c>
      <c r="O108">
        <v>2.113</v>
      </c>
      <c r="Q108">
        <v>0.216</v>
      </c>
      <c r="R108">
        <v>1</v>
      </c>
      <c r="S108">
        <v>0</v>
      </c>
      <c r="T108">
        <v>0</v>
      </c>
      <c r="V108">
        <v>0</v>
      </c>
      <c r="Y108" s="1">
        <v>45150</v>
      </c>
      <c r="Z108" s="6">
        <v>0.40027777777777779</v>
      </c>
      <c r="AB108">
        <v>1</v>
      </c>
      <c r="AD108" s="3">
        <f t="shared" si="8"/>
        <v>4.4144685120099707</v>
      </c>
      <c r="AE108" s="3">
        <f t="shared" si="9"/>
        <v>6.707839875361155</v>
      </c>
      <c r="AF108" s="3">
        <f t="shared" si="10"/>
        <v>2.2933713633511843</v>
      </c>
      <c r="AG108" s="3">
        <f t="shared" si="11"/>
        <v>0.28342371138548117</v>
      </c>
      <c r="AH108" s="3"/>
      <c r="BG108" s="3"/>
      <c r="BH108" s="3"/>
      <c r="BI108" s="3"/>
      <c r="BJ108" s="3"/>
    </row>
    <row r="109" spans="1:62" x14ac:dyDescent="0.35">
      <c r="A109">
        <v>196</v>
      </c>
      <c r="B109">
        <v>24</v>
      </c>
      <c r="C109" t="s">
        <v>257</v>
      </c>
      <c r="D109" t="s">
        <v>27</v>
      </c>
      <c r="G109">
        <v>0.5</v>
      </c>
      <c r="H109">
        <v>0.5</v>
      </c>
      <c r="I109">
        <v>3905</v>
      </c>
      <c r="J109">
        <v>6351</v>
      </c>
      <c r="L109">
        <v>1838</v>
      </c>
      <c r="M109">
        <v>3.411</v>
      </c>
      <c r="N109">
        <v>5.6589999999999998</v>
      </c>
      <c r="O109">
        <v>2.2480000000000002</v>
      </c>
      <c r="Q109">
        <v>7.5999999999999998E-2</v>
      </c>
      <c r="R109">
        <v>1</v>
      </c>
      <c r="S109">
        <v>0</v>
      </c>
      <c r="T109">
        <v>0</v>
      </c>
      <c r="V109">
        <v>0</v>
      </c>
      <c r="Y109" s="1">
        <v>45150</v>
      </c>
      <c r="Z109" s="6">
        <v>0.41328703703703701</v>
      </c>
      <c r="AB109">
        <v>1</v>
      </c>
      <c r="AD109" s="3">
        <f t="shared" si="8"/>
        <v>3.6287771794816956</v>
      </c>
      <c r="AE109" s="3">
        <f t="shared" si="9"/>
        <v>6.1355496467356216</v>
      </c>
      <c r="AF109" s="3">
        <f t="shared" si="10"/>
        <v>2.506772467253926</v>
      </c>
      <c r="AG109" s="3">
        <f t="shared" si="11"/>
        <v>0.1662046087684248</v>
      </c>
      <c r="AH109" s="3"/>
      <c r="BG109" s="3"/>
      <c r="BH109" s="3"/>
      <c r="BI109" s="3"/>
      <c r="BJ109" s="3"/>
    </row>
    <row r="110" spans="1:62" x14ac:dyDescent="0.35">
      <c r="A110">
        <v>197</v>
      </c>
      <c r="B110">
        <v>24</v>
      </c>
      <c r="C110" t="s">
        <v>257</v>
      </c>
      <c r="D110" t="s">
        <v>27</v>
      </c>
      <c r="G110">
        <v>0.5</v>
      </c>
      <c r="H110">
        <v>0.5</v>
      </c>
      <c r="I110">
        <v>3696</v>
      </c>
      <c r="J110">
        <v>6365</v>
      </c>
      <c r="L110">
        <v>1937</v>
      </c>
      <c r="M110">
        <v>3.25</v>
      </c>
      <c r="N110">
        <v>5.6710000000000003</v>
      </c>
      <c r="O110">
        <v>2.42</v>
      </c>
      <c r="Q110">
        <v>8.6999999999999994E-2</v>
      </c>
      <c r="R110">
        <v>1</v>
      </c>
      <c r="S110">
        <v>0</v>
      </c>
      <c r="T110">
        <v>0</v>
      </c>
      <c r="V110">
        <v>0</v>
      </c>
      <c r="Y110" s="1">
        <v>45150</v>
      </c>
      <c r="Z110" s="6">
        <v>0.42046296296296298</v>
      </c>
      <c r="AB110">
        <v>1</v>
      </c>
      <c r="AD110" s="3">
        <f t="shared" si="8"/>
        <v>3.4367192981970063</v>
      </c>
      <c r="AE110" s="3">
        <f t="shared" si="9"/>
        <v>6.1485986096033045</v>
      </c>
      <c r="AF110" s="3">
        <f t="shared" si="10"/>
        <v>2.7118793114062982</v>
      </c>
      <c r="AG110" s="3">
        <f t="shared" si="11"/>
        <v>0.17491030356143952</v>
      </c>
      <c r="AH110" s="3"/>
      <c r="AK110">
        <f>ABS(100*(AD110-AD111)/(AVERAGE(AD110:AD111)))</f>
        <v>3.6488832355920779</v>
      </c>
      <c r="AQ110">
        <f>ABS(100*(AE110-AE111)/(AVERAGE(AE110:AE111)))</f>
        <v>0.21245205764997629</v>
      </c>
      <c r="AW110">
        <f>ABS(100*(AF110-AF111)/(AVERAGE(AF110:AF111)))</f>
        <v>5.329617286822435</v>
      </c>
      <c r="BC110">
        <f>ABS(100*(AG110-AG111)/(AVERAGE(AG110:AG111)))</f>
        <v>1.5464766297020265</v>
      </c>
      <c r="BG110" s="3">
        <f>AVERAGE(AD110:AD111)</f>
        <v>3.5005854357533979</v>
      </c>
      <c r="BH110" s="3">
        <f>AVERAGE(AE110:AE111)</f>
        <v>6.1420741281694635</v>
      </c>
      <c r="BI110" s="3">
        <f>AVERAGE(AF110:AF111)</f>
        <v>2.6414886924160648</v>
      </c>
      <c r="BJ110" s="3">
        <f>AVERAGE(AG110:AG111)</f>
        <v>0.1762733163825681</v>
      </c>
    </row>
    <row r="111" spans="1:62" x14ac:dyDescent="0.35">
      <c r="A111">
        <v>198</v>
      </c>
      <c r="B111">
        <v>24</v>
      </c>
      <c r="C111" t="s">
        <v>257</v>
      </c>
      <c r="D111" t="s">
        <v>27</v>
      </c>
      <c r="G111">
        <v>0.5</v>
      </c>
      <c r="H111">
        <v>0.5</v>
      </c>
      <c r="I111">
        <v>3835</v>
      </c>
      <c r="J111">
        <v>6351</v>
      </c>
      <c r="L111">
        <v>1968</v>
      </c>
      <c r="M111">
        <v>3.3570000000000002</v>
      </c>
      <c r="N111">
        <v>5.6589999999999998</v>
      </c>
      <c r="O111">
        <v>2.302</v>
      </c>
      <c r="Q111">
        <v>0.09</v>
      </c>
      <c r="R111">
        <v>1</v>
      </c>
      <c r="S111">
        <v>0</v>
      </c>
      <c r="T111">
        <v>0</v>
      </c>
      <c r="V111">
        <v>0</v>
      </c>
      <c r="Y111" s="1">
        <v>45150</v>
      </c>
      <c r="Z111" s="6">
        <v>0.42775462962962968</v>
      </c>
      <c r="AB111">
        <v>1</v>
      </c>
      <c r="AD111" s="3">
        <f t="shared" si="8"/>
        <v>3.5644515733097899</v>
      </c>
      <c r="AE111" s="3">
        <f t="shared" si="9"/>
        <v>6.1355496467356216</v>
      </c>
      <c r="AF111" s="3">
        <f t="shared" si="10"/>
        <v>2.5710980734258317</v>
      </c>
      <c r="AG111" s="3">
        <f t="shared" si="11"/>
        <v>0.17763632920369665</v>
      </c>
      <c r="AH111" s="3"/>
      <c r="BG111" s="3"/>
      <c r="BH111" s="3"/>
      <c r="BI111" s="3"/>
      <c r="BJ111" s="3"/>
    </row>
    <row r="112" spans="1:62" x14ac:dyDescent="0.35">
      <c r="A112">
        <v>199</v>
      </c>
      <c r="B112">
        <v>25</v>
      </c>
      <c r="C112" t="s">
        <v>258</v>
      </c>
      <c r="D112" t="s">
        <v>27</v>
      </c>
      <c r="G112">
        <v>0.5</v>
      </c>
      <c r="H112">
        <v>0.5</v>
      </c>
      <c r="I112">
        <v>2890</v>
      </c>
      <c r="J112">
        <v>6040</v>
      </c>
      <c r="L112">
        <v>2415</v>
      </c>
      <c r="M112">
        <v>2.6320000000000001</v>
      </c>
      <c r="N112">
        <v>5.3949999999999996</v>
      </c>
      <c r="O112">
        <v>2.7629999999999999</v>
      </c>
      <c r="Q112">
        <v>0.13700000000000001</v>
      </c>
      <c r="R112">
        <v>1</v>
      </c>
      <c r="S112">
        <v>0</v>
      </c>
      <c r="T112">
        <v>0</v>
      </c>
      <c r="V112">
        <v>0</v>
      </c>
      <c r="Y112" s="1">
        <v>45150</v>
      </c>
      <c r="Z112" s="6">
        <v>0.44059027777777776</v>
      </c>
      <c r="AB112">
        <v>1</v>
      </c>
      <c r="AD112" s="3">
        <f t="shared" si="8"/>
        <v>2.696055889989065</v>
      </c>
      <c r="AE112" s="3">
        <f t="shared" si="9"/>
        <v>5.8456762573178018</v>
      </c>
      <c r="AF112" s="3">
        <f t="shared" si="10"/>
        <v>3.1496203673287368</v>
      </c>
      <c r="AG112" s="3">
        <f t="shared" si="11"/>
        <v>0.21694386023882356</v>
      </c>
    </row>
    <row r="113" spans="1:62" x14ac:dyDescent="0.35">
      <c r="A113">
        <v>200</v>
      </c>
      <c r="B113">
        <v>25</v>
      </c>
      <c r="C113" t="s">
        <v>258</v>
      </c>
      <c r="D113" t="s">
        <v>27</v>
      </c>
      <c r="G113">
        <v>0.5</v>
      </c>
      <c r="H113">
        <v>0.5</v>
      </c>
      <c r="I113">
        <v>2716</v>
      </c>
      <c r="J113">
        <v>6007</v>
      </c>
      <c r="L113">
        <v>2430</v>
      </c>
      <c r="M113">
        <v>2.4980000000000002</v>
      </c>
      <c r="N113">
        <v>5.3680000000000003</v>
      </c>
      <c r="O113">
        <v>2.87</v>
      </c>
      <c r="Q113">
        <v>0.13800000000000001</v>
      </c>
      <c r="R113">
        <v>1</v>
      </c>
      <c r="S113">
        <v>0</v>
      </c>
      <c r="T113">
        <v>0</v>
      </c>
      <c r="V113">
        <v>0</v>
      </c>
      <c r="Y113" s="1">
        <v>45150</v>
      </c>
      <c r="Z113" s="6">
        <v>0.44771990740740741</v>
      </c>
      <c r="AB113">
        <v>1</v>
      </c>
      <c r="AD113" s="3">
        <f t="shared" si="8"/>
        <v>2.536160811790328</v>
      </c>
      <c r="AE113" s="3">
        <f t="shared" si="9"/>
        <v>5.8149179877011195</v>
      </c>
      <c r="AF113" s="3">
        <f t="shared" si="10"/>
        <v>3.2787571759107914</v>
      </c>
      <c r="AG113" s="3">
        <f t="shared" si="11"/>
        <v>0.21826290490443184</v>
      </c>
      <c r="AH113" s="3"/>
      <c r="AK113">
        <f>ABS(100*(AD113-AD114)/(AVERAGE(AD113:AD114)))</f>
        <v>1.5702687745014665</v>
      </c>
      <c r="AQ113">
        <f>ABS(100*(AE113-AE114)/(AVERAGE(AE113:AE114)))</f>
        <v>0.2721209519603156</v>
      </c>
      <c r="AW113">
        <f>ABS(100*(AF113-AF114)/(AVERAGE(AF113:AF114)))</f>
        <v>1.6742938583485636</v>
      </c>
      <c r="BC113">
        <f>ABS(100*(AG113-AG114)/(AVERAGE(AG113:AG114)))</f>
        <v>2.5295213065985171</v>
      </c>
      <c r="BG113" s="3">
        <f>AVERAGE(AD113:AD114)</f>
        <v>2.5164036613232428</v>
      </c>
      <c r="BH113" s="3">
        <f>AVERAGE(AE113:AE114)</f>
        <v>5.8228405722993557</v>
      </c>
      <c r="BI113" s="3">
        <f>AVERAGE(AF113:AF114)</f>
        <v>3.3064369109761129</v>
      </c>
      <c r="BJ113" s="3">
        <f>AVERAGE(AG113:AG114)</f>
        <v>0.21553687926217474</v>
      </c>
    </row>
    <row r="114" spans="1:62" x14ac:dyDescent="0.35">
      <c r="A114">
        <v>201</v>
      </c>
      <c r="B114">
        <v>25</v>
      </c>
      <c r="C114" t="s">
        <v>258</v>
      </c>
      <c r="D114" t="s">
        <v>27</v>
      </c>
      <c r="G114">
        <v>0.5</v>
      </c>
      <c r="H114">
        <v>0.5</v>
      </c>
      <c r="I114">
        <v>2673</v>
      </c>
      <c r="J114">
        <v>6024</v>
      </c>
      <c r="L114">
        <v>2368</v>
      </c>
      <c r="M114">
        <v>2.4660000000000002</v>
      </c>
      <c r="N114">
        <v>5.3819999999999997</v>
      </c>
      <c r="O114">
        <v>2.9159999999999999</v>
      </c>
      <c r="Q114">
        <v>0.13200000000000001</v>
      </c>
      <c r="R114">
        <v>1</v>
      </c>
      <c r="S114">
        <v>0</v>
      </c>
      <c r="T114">
        <v>0</v>
      </c>
      <c r="V114">
        <v>0</v>
      </c>
      <c r="Y114" s="1">
        <v>45150</v>
      </c>
      <c r="Z114" s="6">
        <v>0.45527777777777773</v>
      </c>
      <c r="AB114">
        <v>1</v>
      </c>
      <c r="AD114" s="3">
        <f t="shared" si="8"/>
        <v>2.4966465108561575</v>
      </c>
      <c r="AE114" s="3">
        <f t="shared" si="9"/>
        <v>5.8307631568975919</v>
      </c>
      <c r="AF114" s="3">
        <f t="shared" si="10"/>
        <v>3.3341166460414344</v>
      </c>
      <c r="AG114" s="3">
        <f t="shared" si="11"/>
        <v>0.21281085361991761</v>
      </c>
    </row>
    <row r="115" spans="1:62" x14ac:dyDescent="0.35">
      <c r="A115">
        <v>202</v>
      </c>
      <c r="B115">
        <v>26</v>
      </c>
      <c r="C115" t="s">
        <v>259</v>
      </c>
      <c r="D115" t="s">
        <v>27</v>
      </c>
      <c r="G115">
        <v>0.5</v>
      </c>
      <c r="H115">
        <v>0.5</v>
      </c>
      <c r="I115">
        <v>4065</v>
      </c>
      <c r="J115">
        <v>5992</v>
      </c>
      <c r="L115">
        <v>1717</v>
      </c>
      <c r="M115">
        <v>3.5329999999999999</v>
      </c>
      <c r="N115">
        <v>5.3550000000000004</v>
      </c>
      <c r="O115">
        <v>1.8220000000000001</v>
      </c>
      <c r="Q115">
        <v>6.4000000000000001E-2</v>
      </c>
      <c r="R115">
        <v>1</v>
      </c>
      <c r="S115">
        <v>0</v>
      </c>
      <c r="T115">
        <v>0</v>
      </c>
      <c r="V115">
        <v>0</v>
      </c>
      <c r="Y115" s="1">
        <v>45150</v>
      </c>
      <c r="Z115" s="6">
        <v>0.46803240740740742</v>
      </c>
      <c r="AB115">
        <v>1</v>
      </c>
      <c r="AD115" s="3">
        <f t="shared" si="8"/>
        <v>3.7758071364460508</v>
      </c>
      <c r="AE115" s="3">
        <f t="shared" si="9"/>
        <v>5.8009369560571731</v>
      </c>
      <c r="AF115" s="3">
        <f t="shared" si="10"/>
        <v>2.0251298196111223</v>
      </c>
      <c r="AG115" s="3">
        <f t="shared" si="11"/>
        <v>0.15556431513251798</v>
      </c>
    </row>
    <row r="116" spans="1:62" x14ac:dyDescent="0.35">
      <c r="A116">
        <v>203</v>
      </c>
      <c r="B116">
        <v>26</v>
      </c>
      <c r="C116" t="s">
        <v>259</v>
      </c>
      <c r="D116" t="s">
        <v>27</v>
      </c>
      <c r="G116">
        <v>0.5</v>
      </c>
      <c r="H116">
        <v>0.5</v>
      </c>
      <c r="I116">
        <v>4552</v>
      </c>
      <c r="J116">
        <v>5992</v>
      </c>
      <c r="L116">
        <v>1716</v>
      </c>
      <c r="M116">
        <v>3.907</v>
      </c>
      <c r="N116">
        <v>5.3550000000000004</v>
      </c>
      <c r="O116">
        <v>1.448</v>
      </c>
      <c r="Q116">
        <v>6.4000000000000001E-2</v>
      </c>
      <c r="R116">
        <v>1</v>
      </c>
      <c r="S116">
        <v>0</v>
      </c>
      <c r="T116">
        <v>0</v>
      </c>
      <c r="V116">
        <v>0</v>
      </c>
      <c r="Y116" s="1">
        <v>45150</v>
      </c>
      <c r="Z116" s="6">
        <v>0.47519675925925925</v>
      </c>
      <c r="AB116">
        <v>1</v>
      </c>
      <c r="AD116" s="3">
        <f t="shared" si="8"/>
        <v>4.2233295679563083</v>
      </c>
      <c r="AE116" s="3">
        <f t="shared" si="9"/>
        <v>5.8009369560571731</v>
      </c>
      <c r="AF116" s="3">
        <f t="shared" si="10"/>
        <v>1.5776073881008648</v>
      </c>
      <c r="AG116" s="3">
        <f t="shared" si="11"/>
        <v>0.15547637882147744</v>
      </c>
      <c r="AH116" s="3"/>
      <c r="AK116">
        <f>ABS(100*(AD116-AD117)/(AVERAGE(AD116:AD117)))</f>
        <v>1.7042814129044439</v>
      </c>
      <c r="AQ116">
        <f>ABS(100*(AE116-AE117)/(AVERAGE(AE116:AE117)))</f>
        <v>3.2129948893159115E-2</v>
      </c>
      <c r="AW116">
        <f>ABS(100*(AF116-AF117)/(AVERAGE(AF116:AF117)))</f>
        <v>4.5863054925134836</v>
      </c>
      <c r="BC116">
        <f>ABS(100*(AG116-AG117)/(AVERAGE(AG116:AG117)))</f>
        <v>2.3476059399388332</v>
      </c>
      <c r="BG116" s="3">
        <f>AVERAGE(AD116:AD117)</f>
        <v>4.2596275885818837</v>
      </c>
      <c r="BH116" s="3">
        <f>AVERAGE(AE116:AE117)</f>
        <v>5.8018690248334366</v>
      </c>
      <c r="BI116" s="3">
        <f>AVERAGE(AF116:AF117)</f>
        <v>1.5422414362515529</v>
      </c>
      <c r="BJ116" s="3">
        <f>AVERAGE(AG116:AG117)</f>
        <v>0.15732304135332903</v>
      </c>
    </row>
    <row r="117" spans="1:62" x14ac:dyDescent="0.35">
      <c r="A117">
        <v>204</v>
      </c>
      <c r="B117">
        <v>26</v>
      </c>
      <c r="C117" t="s">
        <v>259</v>
      </c>
      <c r="D117" t="s">
        <v>27</v>
      </c>
      <c r="G117">
        <v>0.5</v>
      </c>
      <c r="H117">
        <v>0.5</v>
      </c>
      <c r="I117">
        <v>4631</v>
      </c>
      <c r="J117">
        <v>5994</v>
      </c>
      <c r="L117">
        <v>1758</v>
      </c>
      <c r="M117">
        <v>3.968</v>
      </c>
      <c r="N117">
        <v>5.3570000000000002</v>
      </c>
      <c r="O117">
        <v>1.389</v>
      </c>
      <c r="Q117">
        <v>6.8000000000000005E-2</v>
      </c>
      <c r="R117">
        <v>1</v>
      </c>
      <c r="S117">
        <v>0</v>
      </c>
      <c r="T117">
        <v>0</v>
      </c>
      <c r="V117">
        <v>0</v>
      </c>
      <c r="Y117" s="1">
        <v>45150</v>
      </c>
      <c r="Z117" s="6">
        <v>0.48297453703703702</v>
      </c>
      <c r="AB117">
        <v>1</v>
      </c>
      <c r="AD117" s="3">
        <f t="shared" si="8"/>
        <v>4.2959256092074591</v>
      </c>
      <c r="AE117" s="3">
        <f t="shared" si="9"/>
        <v>5.8028010936097001</v>
      </c>
      <c r="AF117" s="3">
        <f t="shared" si="10"/>
        <v>1.506875484402241</v>
      </c>
      <c r="AG117" s="3">
        <f t="shared" si="11"/>
        <v>0.15916970388518062</v>
      </c>
    </row>
    <row r="118" spans="1:62" x14ac:dyDescent="0.35">
      <c r="A118">
        <v>205</v>
      </c>
      <c r="B118">
        <v>27</v>
      </c>
      <c r="C118" t="s">
        <v>260</v>
      </c>
      <c r="D118" t="s">
        <v>27</v>
      </c>
      <c r="G118">
        <v>0.5</v>
      </c>
      <c r="H118">
        <v>0.5</v>
      </c>
      <c r="I118">
        <v>3971</v>
      </c>
      <c r="J118">
        <v>6292</v>
      </c>
      <c r="L118">
        <v>2275</v>
      </c>
      <c r="M118">
        <v>3.4609999999999999</v>
      </c>
      <c r="N118">
        <v>5.609</v>
      </c>
      <c r="O118">
        <v>2.1480000000000001</v>
      </c>
      <c r="Q118">
        <v>0.122</v>
      </c>
      <c r="R118">
        <v>1</v>
      </c>
      <c r="S118">
        <v>0</v>
      </c>
      <c r="T118">
        <v>0</v>
      </c>
      <c r="V118">
        <v>0</v>
      </c>
      <c r="Y118" s="1">
        <v>45150</v>
      </c>
      <c r="Z118" s="6">
        <v>0.49612268518518521</v>
      </c>
      <c r="AB118">
        <v>1</v>
      </c>
      <c r="AD118" s="3">
        <f t="shared" si="8"/>
        <v>3.6894270367294921</v>
      </c>
      <c r="AE118" s="3">
        <f t="shared" si="9"/>
        <v>6.0805575889360988</v>
      </c>
      <c r="AF118" s="3">
        <f t="shared" si="10"/>
        <v>2.3911305522066066</v>
      </c>
      <c r="AG118" s="3">
        <f t="shared" si="11"/>
        <v>0.20463277669314622</v>
      </c>
    </row>
    <row r="119" spans="1:62" x14ac:dyDescent="0.35">
      <c r="A119">
        <v>206</v>
      </c>
      <c r="B119">
        <v>27</v>
      </c>
      <c r="C119" t="s">
        <v>260</v>
      </c>
      <c r="D119" t="s">
        <v>27</v>
      </c>
      <c r="G119">
        <v>0.5</v>
      </c>
      <c r="H119">
        <v>0.5</v>
      </c>
      <c r="I119">
        <v>3847</v>
      </c>
      <c r="J119">
        <v>6437</v>
      </c>
      <c r="L119">
        <v>2324</v>
      </c>
      <c r="M119">
        <v>3.3660000000000001</v>
      </c>
      <c r="N119">
        <v>5.7320000000000002</v>
      </c>
      <c r="O119">
        <v>2.3660000000000001</v>
      </c>
      <c r="Q119">
        <v>0.127</v>
      </c>
      <c r="R119">
        <v>1</v>
      </c>
      <c r="S119">
        <v>0</v>
      </c>
      <c r="T119">
        <v>0</v>
      </c>
      <c r="V119">
        <v>0</v>
      </c>
      <c r="Y119" s="1">
        <v>45150</v>
      </c>
      <c r="Z119" s="6">
        <v>0.50459490740740742</v>
      </c>
      <c r="AB119">
        <v>1</v>
      </c>
      <c r="AD119" s="3">
        <f t="shared" si="8"/>
        <v>3.5754788200821168</v>
      </c>
      <c r="AE119" s="3">
        <f t="shared" si="9"/>
        <v>6.2157075614942459</v>
      </c>
      <c r="AF119" s="3">
        <f t="shared" si="10"/>
        <v>2.640228741412129</v>
      </c>
      <c r="AG119" s="3">
        <f t="shared" si="11"/>
        <v>0.2089416559341333</v>
      </c>
      <c r="AH119" s="3"/>
      <c r="AK119">
        <f>ABS(100*(AD119-AD120)/(AVERAGE(AD119:AD120)))</f>
        <v>1.757789493964256</v>
      </c>
      <c r="AQ119">
        <f>ABS(100*(AE119-AE120)/(AVERAGE(AE119:AE120)))</f>
        <v>1.7852490596763306</v>
      </c>
      <c r="AW119">
        <f>ABS(100*(AF119-AF120)/(AVERAGE(AF119:AF120)))</f>
        <v>6.7902298827689513</v>
      </c>
      <c r="BC119">
        <f>ABS(100*(AG119-AG120)/(AVERAGE(AG119:AG120)))</f>
        <v>4.5629537427837024</v>
      </c>
      <c r="BG119" s="3">
        <f>AVERAGE(AD119:AD120)</f>
        <v>3.607182154552556</v>
      </c>
      <c r="BH119" s="3">
        <f>AVERAGE(AE119:AE120)</f>
        <v>6.1607155036947239</v>
      </c>
      <c r="BI119" s="3">
        <f>AVERAGE(AF119:AF120)</f>
        <v>2.5535333491421679</v>
      </c>
      <c r="BJ119" s="3">
        <f>AVERAGE(AG119:AG120)</f>
        <v>0.20428103144898402</v>
      </c>
    </row>
    <row r="120" spans="1:62" x14ac:dyDescent="0.35">
      <c r="A120">
        <v>207</v>
      </c>
      <c r="B120">
        <v>27</v>
      </c>
      <c r="C120" t="s">
        <v>260</v>
      </c>
      <c r="D120" t="s">
        <v>27</v>
      </c>
      <c r="G120">
        <v>0.5</v>
      </c>
      <c r="H120">
        <v>0.5</v>
      </c>
      <c r="I120">
        <v>3916</v>
      </c>
      <c r="J120">
        <v>6319</v>
      </c>
      <c r="L120">
        <v>2218</v>
      </c>
      <c r="M120">
        <v>3.419</v>
      </c>
      <c r="N120">
        <v>5.6319999999999997</v>
      </c>
      <c r="O120">
        <v>2.2130000000000001</v>
      </c>
      <c r="Q120">
        <v>0.11600000000000001</v>
      </c>
      <c r="R120">
        <v>1</v>
      </c>
      <c r="S120">
        <v>0</v>
      </c>
      <c r="T120">
        <v>0</v>
      </c>
      <c r="V120">
        <v>0</v>
      </c>
      <c r="Y120" s="1">
        <v>45150</v>
      </c>
      <c r="Z120" s="6">
        <v>0.51233796296296297</v>
      </c>
      <c r="AB120">
        <v>1</v>
      </c>
      <c r="AD120" s="3">
        <f t="shared" si="8"/>
        <v>3.6388854890229951</v>
      </c>
      <c r="AE120" s="3">
        <f t="shared" si="9"/>
        <v>6.1057234458952019</v>
      </c>
      <c r="AF120" s="3">
        <f t="shared" si="10"/>
        <v>2.4668379568722067</v>
      </c>
      <c r="AG120" s="3">
        <f t="shared" si="11"/>
        <v>0.19962040696383473</v>
      </c>
    </row>
    <row r="121" spans="1:62" x14ac:dyDescent="0.35">
      <c r="A121">
        <v>208</v>
      </c>
      <c r="B121">
        <v>28</v>
      </c>
      <c r="C121" t="s">
        <v>262</v>
      </c>
      <c r="D121" t="s">
        <v>27</v>
      </c>
      <c r="G121">
        <v>0.5</v>
      </c>
      <c r="H121">
        <v>0.5</v>
      </c>
      <c r="I121">
        <v>3627</v>
      </c>
      <c r="J121">
        <v>6235</v>
      </c>
      <c r="L121">
        <v>2499</v>
      </c>
      <c r="M121">
        <v>3.198</v>
      </c>
      <c r="N121">
        <v>5.5609999999999999</v>
      </c>
      <c r="O121">
        <v>2.3639999999999999</v>
      </c>
      <c r="Q121">
        <v>0.14499999999999999</v>
      </c>
      <c r="R121">
        <v>1</v>
      </c>
      <c r="S121">
        <v>0</v>
      </c>
      <c r="T121">
        <v>0</v>
      </c>
      <c r="V121">
        <v>0</v>
      </c>
      <c r="Y121" s="1">
        <v>45150</v>
      </c>
      <c r="Z121" s="6">
        <v>0.52527777777777784</v>
      </c>
      <c r="AB121">
        <v>1</v>
      </c>
      <c r="AD121" s="3">
        <f t="shared" si="8"/>
        <v>3.373312629256128</v>
      </c>
      <c r="AE121" s="3">
        <f t="shared" si="9"/>
        <v>6.0274296686891029</v>
      </c>
      <c r="AF121" s="3">
        <f t="shared" si="10"/>
        <v>2.6541170394329749</v>
      </c>
      <c r="AG121" s="3">
        <f t="shared" si="11"/>
        <v>0.22433051036622995</v>
      </c>
    </row>
    <row r="122" spans="1:62" x14ac:dyDescent="0.35">
      <c r="A122">
        <v>209</v>
      </c>
      <c r="B122">
        <v>28</v>
      </c>
      <c r="C122" t="s">
        <v>262</v>
      </c>
      <c r="D122" t="s">
        <v>27</v>
      </c>
      <c r="G122">
        <v>0.5</v>
      </c>
      <c r="H122">
        <v>0.5</v>
      </c>
      <c r="I122">
        <v>3643</v>
      </c>
      <c r="J122">
        <v>6217</v>
      </c>
      <c r="L122">
        <v>2553</v>
      </c>
      <c r="M122">
        <v>3.21</v>
      </c>
      <c r="N122">
        <v>5.5449999999999999</v>
      </c>
      <c r="O122">
        <v>2.335</v>
      </c>
      <c r="Q122">
        <v>0.151</v>
      </c>
      <c r="R122">
        <v>1</v>
      </c>
      <c r="S122">
        <v>0</v>
      </c>
      <c r="T122">
        <v>0</v>
      </c>
      <c r="V122">
        <v>0</v>
      </c>
      <c r="Y122" s="1">
        <v>45150</v>
      </c>
      <c r="Z122" s="6">
        <v>0.53244212962962967</v>
      </c>
      <c r="AB122">
        <v>1</v>
      </c>
      <c r="AD122" s="3">
        <f t="shared" si="8"/>
        <v>3.3880156249525637</v>
      </c>
      <c r="AE122" s="3">
        <f t="shared" si="9"/>
        <v>6.0106524307163678</v>
      </c>
      <c r="AF122" s="3">
        <f t="shared" si="10"/>
        <v>2.6226368057638041</v>
      </c>
      <c r="AG122" s="3">
        <f t="shared" si="11"/>
        <v>0.2290790711624198</v>
      </c>
      <c r="AH122" s="3"/>
      <c r="AK122">
        <f>ABS(100*(AD122-AD123)/(AVERAGE(AD122:AD123)))</f>
        <v>2.2791963460099929</v>
      </c>
      <c r="AQ122">
        <f>ABS(100*(AE122-AE123)/(AVERAGE(AE122:AE123)))</f>
        <v>0.43513923311652081</v>
      </c>
      <c r="AW122">
        <f>ABS(100*(AF122-AF123)/(AVERAGE(AF122:AF123)))</f>
        <v>4.0539292801873126</v>
      </c>
      <c r="BC122">
        <f>ABS(100*(AG122-AG123)/(AVERAGE(AG122:AG123)))</f>
        <v>1.7424593623830464</v>
      </c>
      <c r="BG122" s="3">
        <f>AVERAGE(AD122:AD123)</f>
        <v>3.4270704572712205</v>
      </c>
      <c r="BH122" s="3">
        <f>AVERAGE(AE122:AE123)</f>
        <v>5.997603467848684</v>
      </c>
      <c r="BI122" s="3">
        <f>AVERAGE(AF122:AF123)</f>
        <v>2.570533010577464</v>
      </c>
      <c r="BJ122" s="3">
        <f>AVERAGE(AG122:AG123)</f>
        <v>0.22710050416400737</v>
      </c>
    </row>
    <row r="123" spans="1:62" x14ac:dyDescent="0.35">
      <c r="A123">
        <v>210</v>
      </c>
      <c r="B123">
        <v>28</v>
      </c>
      <c r="C123" t="s">
        <v>262</v>
      </c>
      <c r="D123" t="s">
        <v>27</v>
      </c>
      <c r="G123">
        <v>0.5</v>
      </c>
      <c r="H123">
        <v>0.5</v>
      </c>
      <c r="I123">
        <v>3728</v>
      </c>
      <c r="J123">
        <v>6189</v>
      </c>
      <c r="L123">
        <v>2508</v>
      </c>
      <c r="M123">
        <v>3.2749999999999999</v>
      </c>
      <c r="N123">
        <v>5.5209999999999999</v>
      </c>
      <c r="O123">
        <v>2.246</v>
      </c>
      <c r="Q123">
        <v>0.14599999999999999</v>
      </c>
      <c r="R123">
        <v>1</v>
      </c>
      <c r="S123">
        <v>0</v>
      </c>
      <c r="T123">
        <v>0</v>
      </c>
      <c r="V123">
        <v>0</v>
      </c>
      <c r="Y123" s="1">
        <v>45150</v>
      </c>
      <c r="Z123" s="6">
        <v>0.53997685185185185</v>
      </c>
      <c r="AB123">
        <v>1</v>
      </c>
      <c r="AD123" s="3">
        <f t="shared" si="8"/>
        <v>3.4661252895898773</v>
      </c>
      <c r="AE123" s="3">
        <f t="shared" si="9"/>
        <v>5.9845545049810012</v>
      </c>
      <c r="AF123" s="3">
        <f t="shared" si="10"/>
        <v>2.5184292153911239</v>
      </c>
      <c r="AG123" s="3">
        <f t="shared" si="11"/>
        <v>0.22512193716559495</v>
      </c>
    </row>
    <row r="124" spans="1:62" x14ac:dyDescent="0.35">
      <c r="A124">
        <v>211</v>
      </c>
      <c r="B124">
        <v>29</v>
      </c>
      <c r="C124" t="s">
        <v>263</v>
      </c>
      <c r="D124" t="s">
        <v>27</v>
      </c>
      <c r="G124">
        <v>0.5</v>
      </c>
      <c r="H124">
        <v>0.5</v>
      </c>
      <c r="I124">
        <v>2959</v>
      </c>
      <c r="J124">
        <v>6152</v>
      </c>
      <c r="L124">
        <v>2225</v>
      </c>
      <c r="M124">
        <v>2.6850000000000001</v>
      </c>
      <c r="N124">
        <v>5.49</v>
      </c>
      <c r="O124">
        <v>2.8050000000000002</v>
      </c>
      <c r="Q124">
        <v>0.11700000000000001</v>
      </c>
      <c r="R124">
        <v>1</v>
      </c>
      <c r="S124">
        <v>0</v>
      </c>
      <c r="T124">
        <v>0</v>
      </c>
      <c r="V124">
        <v>0</v>
      </c>
      <c r="Y124" s="1">
        <v>45150</v>
      </c>
      <c r="Z124" s="6">
        <v>0.55296296296296299</v>
      </c>
      <c r="AB124">
        <v>1</v>
      </c>
      <c r="AD124" s="3">
        <f t="shared" si="8"/>
        <v>2.7594625589299433</v>
      </c>
      <c r="AE124" s="3">
        <f t="shared" si="9"/>
        <v>5.9500679602592665</v>
      </c>
      <c r="AF124" s="3">
        <f t="shared" si="10"/>
        <v>3.1906054013293232</v>
      </c>
      <c r="AG124" s="3">
        <f t="shared" si="11"/>
        <v>0.20023596114111861</v>
      </c>
    </row>
    <row r="125" spans="1:62" x14ac:dyDescent="0.35">
      <c r="A125">
        <v>212</v>
      </c>
      <c r="B125">
        <v>29</v>
      </c>
      <c r="C125" t="s">
        <v>263</v>
      </c>
      <c r="D125" t="s">
        <v>27</v>
      </c>
      <c r="G125">
        <v>0.5</v>
      </c>
      <c r="H125">
        <v>0.5</v>
      </c>
      <c r="I125">
        <v>3169</v>
      </c>
      <c r="J125">
        <v>6176</v>
      </c>
      <c r="L125">
        <v>2162</v>
      </c>
      <c r="M125">
        <v>2.8460000000000001</v>
      </c>
      <c r="N125">
        <v>5.5110000000000001</v>
      </c>
      <c r="O125">
        <v>2.665</v>
      </c>
      <c r="Q125">
        <v>0.11</v>
      </c>
      <c r="R125">
        <v>1</v>
      </c>
      <c r="S125">
        <v>0</v>
      </c>
      <c r="T125">
        <v>0</v>
      </c>
      <c r="V125">
        <v>0</v>
      </c>
      <c r="Y125" s="1">
        <v>45150</v>
      </c>
      <c r="Z125" s="6">
        <v>0.56004629629629632</v>
      </c>
      <c r="AB125">
        <v>1</v>
      </c>
      <c r="AD125" s="3">
        <f t="shared" si="8"/>
        <v>2.9524393774456601</v>
      </c>
      <c r="AE125" s="3">
        <f t="shared" si="9"/>
        <v>5.9724376108895809</v>
      </c>
      <c r="AF125" s="3">
        <f t="shared" si="10"/>
        <v>3.0199982334439208</v>
      </c>
      <c r="AG125" s="3">
        <f t="shared" si="11"/>
        <v>0.19469597354556378</v>
      </c>
      <c r="AH125" s="3"/>
      <c r="AK125">
        <f>ABS(100*(AD125-AD126)/(AVERAGE(AD125:AD126)))</f>
        <v>9.3417646047075073E-2</v>
      </c>
      <c r="AQ125">
        <f>ABS(100*(AE125-AE126)/(AVERAGE(AE125:AE126)))</f>
        <v>1.5607388017888897E-2</v>
      </c>
      <c r="AW125">
        <f>ABS(100*(AF125-AF126)/(AVERAGE(AF125:AF126)))</f>
        <v>6.0403737663008994E-2</v>
      </c>
      <c r="BC125">
        <f>ABS(100*(AG125-AG126)/(AVERAGE(AG125:AG126)))</f>
        <v>1.3184475200258583</v>
      </c>
      <c r="BG125" s="3">
        <f>AVERAGE(AD125:AD126)</f>
        <v>2.9510609715991194</v>
      </c>
      <c r="BH125" s="3">
        <f>AVERAGE(AE125:AE126)</f>
        <v>5.9719715765014492</v>
      </c>
      <c r="BI125" s="3">
        <f>AVERAGE(AF125:AF126)</f>
        <v>3.0209106049023307</v>
      </c>
      <c r="BJ125" s="3">
        <f>AVERAGE(AG125:AG126)</f>
        <v>0.19342089703547577</v>
      </c>
    </row>
    <row r="126" spans="1:62" x14ac:dyDescent="0.35">
      <c r="A126">
        <v>213</v>
      </c>
      <c r="B126">
        <v>29</v>
      </c>
      <c r="C126" t="s">
        <v>263</v>
      </c>
      <c r="D126" t="s">
        <v>27</v>
      </c>
      <c r="G126">
        <v>0.5</v>
      </c>
      <c r="H126">
        <v>0.5</v>
      </c>
      <c r="I126">
        <v>3166</v>
      </c>
      <c r="J126">
        <v>6175</v>
      </c>
      <c r="L126">
        <v>2133</v>
      </c>
      <c r="M126">
        <v>2.8439999999999999</v>
      </c>
      <c r="N126">
        <v>5.51</v>
      </c>
      <c r="O126">
        <v>2.6659999999999999</v>
      </c>
      <c r="Q126">
        <v>0.107</v>
      </c>
      <c r="R126">
        <v>1</v>
      </c>
      <c r="S126">
        <v>0</v>
      </c>
      <c r="T126">
        <v>0</v>
      </c>
      <c r="V126">
        <v>0</v>
      </c>
      <c r="Y126" s="1">
        <v>45150</v>
      </c>
      <c r="Z126" s="6">
        <v>0.56763888888888892</v>
      </c>
      <c r="AB126">
        <v>1</v>
      </c>
      <c r="AD126" s="3">
        <f t="shared" si="8"/>
        <v>2.9496825657525783</v>
      </c>
      <c r="AE126" s="3">
        <f t="shared" si="9"/>
        <v>5.9715055421133183</v>
      </c>
      <c r="AF126" s="3">
        <f t="shared" si="10"/>
        <v>3.02182297636074</v>
      </c>
      <c r="AG126" s="3">
        <f t="shared" si="11"/>
        <v>0.19214582052538778</v>
      </c>
    </row>
    <row r="127" spans="1:62" x14ac:dyDescent="0.35">
      <c r="A127">
        <v>214</v>
      </c>
      <c r="B127">
        <v>30</v>
      </c>
      <c r="C127" t="s">
        <v>264</v>
      </c>
      <c r="D127" t="s">
        <v>27</v>
      </c>
      <c r="G127">
        <v>0.5</v>
      </c>
      <c r="H127">
        <v>0.5</v>
      </c>
      <c r="I127">
        <v>4319</v>
      </c>
      <c r="J127">
        <v>6846</v>
      </c>
      <c r="L127">
        <v>5313</v>
      </c>
      <c r="M127">
        <v>3.7280000000000002</v>
      </c>
      <c r="N127">
        <v>6.0789999999999997</v>
      </c>
      <c r="O127">
        <v>2.351</v>
      </c>
      <c r="Q127">
        <v>0.44</v>
      </c>
      <c r="R127">
        <v>1</v>
      </c>
      <c r="S127">
        <v>0</v>
      </c>
      <c r="T127">
        <v>0</v>
      </c>
      <c r="V127">
        <v>0</v>
      </c>
      <c r="Y127" s="1">
        <v>45150</v>
      </c>
      <c r="Z127" s="6">
        <v>0.58068287037037036</v>
      </c>
      <c r="AB127">
        <v>1</v>
      </c>
      <c r="AD127" s="3">
        <f t="shared" si="8"/>
        <v>4.0092171931269656</v>
      </c>
      <c r="AE127" s="3">
        <f t="shared" si="9"/>
        <v>6.5969236909858484</v>
      </c>
      <c r="AF127" s="3">
        <f t="shared" si="10"/>
        <v>2.5877064978588828</v>
      </c>
      <c r="AG127" s="3">
        <f t="shared" si="11"/>
        <v>0.4717832896343444</v>
      </c>
    </row>
    <row r="128" spans="1:62" x14ac:dyDescent="0.35">
      <c r="A128">
        <v>215</v>
      </c>
      <c r="B128">
        <v>30</v>
      </c>
      <c r="C128" t="s">
        <v>264</v>
      </c>
      <c r="D128" t="s">
        <v>27</v>
      </c>
      <c r="G128">
        <v>0.5</v>
      </c>
      <c r="H128">
        <v>0.5</v>
      </c>
      <c r="I128">
        <v>4641</v>
      </c>
      <c r="J128">
        <v>6835</v>
      </c>
      <c r="L128">
        <v>5190</v>
      </c>
      <c r="M128">
        <v>3.9750000000000001</v>
      </c>
      <c r="N128">
        <v>6.069</v>
      </c>
      <c r="O128">
        <v>2.0939999999999999</v>
      </c>
      <c r="Q128">
        <v>0.42699999999999999</v>
      </c>
      <c r="R128">
        <v>1</v>
      </c>
      <c r="S128">
        <v>0</v>
      </c>
      <c r="T128">
        <v>0</v>
      </c>
      <c r="V128">
        <v>0</v>
      </c>
      <c r="Y128" s="1">
        <v>45150</v>
      </c>
      <c r="Z128" s="6">
        <v>0.58819444444444446</v>
      </c>
      <c r="AB128">
        <v>1</v>
      </c>
      <c r="AD128" s="3">
        <f t="shared" si="8"/>
        <v>4.3051149815177316</v>
      </c>
      <c r="AE128" s="3">
        <f t="shared" si="9"/>
        <v>6.5866709344469543</v>
      </c>
      <c r="AF128" s="3">
        <f t="shared" si="10"/>
        <v>2.2815559529292226</v>
      </c>
      <c r="AG128" s="3">
        <f t="shared" si="11"/>
        <v>0.46096712337635648</v>
      </c>
      <c r="AH128" s="3"/>
      <c r="AK128">
        <f>ABS(100*(AD128-AD129)/(AVERAGE(AD128:AD129)))</f>
        <v>2.6330286606375624</v>
      </c>
      <c r="AQ128">
        <f>ABS(100*(AE128-AE129)/(AVERAGE(AE128:AE129)))</f>
        <v>0.2967265966142838</v>
      </c>
      <c r="AW128">
        <f>ABS(100*(AF128-AF129)/(AVERAGE(AF128:AF129)))</f>
        <v>4.2657827776513919</v>
      </c>
      <c r="BC128">
        <f>ABS(100*(AG128-AG129)/(AVERAGE(AG128:AG129)))</f>
        <v>0.24768714308230641</v>
      </c>
      <c r="BG128" s="3">
        <f>AVERAGE(AD128:AD129)</f>
        <v>4.3625485584569326</v>
      </c>
      <c r="BH128" s="3">
        <f>AVERAGE(AE128:AE129)</f>
        <v>6.5964576565977167</v>
      </c>
      <c r="BI128" s="3">
        <f>AVERAGE(AF128:AF129)</f>
        <v>2.2339090981407841</v>
      </c>
      <c r="BJ128" s="3">
        <f>AVERAGE(AG128:AG129)</f>
        <v>0.46153870939812003</v>
      </c>
    </row>
    <row r="129" spans="1:62" x14ac:dyDescent="0.35">
      <c r="A129">
        <v>216</v>
      </c>
      <c r="B129">
        <v>30</v>
      </c>
      <c r="C129" t="s">
        <v>264</v>
      </c>
      <c r="D129" t="s">
        <v>27</v>
      </c>
      <c r="G129">
        <v>0.5</v>
      </c>
      <c r="H129">
        <v>0.5</v>
      </c>
      <c r="I129">
        <v>4766</v>
      </c>
      <c r="J129">
        <v>6856</v>
      </c>
      <c r="L129">
        <v>5203</v>
      </c>
      <c r="M129">
        <v>4.0720000000000001</v>
      </c>
      <c r="N129">
        <v>6.0869999999999997</v>
      </c>
      <c r="O129">
        <v>2.016</v>
      </c>
      <c r="Q129">
        <v>0.42799999999999999</v>
      </c>
      <c r="R129">
        <v>1</v>
      </c>
      <c r="S129">
        <v>0</v>
      </c>
      <c r="T129">
        <v>0</v>
      </c>
      <c r="V129">
        <v>0</v>
      </c>
      <c r="Y129" s="1">
        <v>45150</v>
      </c>
      <c r="Z129" s="6">
        <v>0.5960185185185185</v>
      </c>
      <c r="AB129">
        <v>1</v>
      </c>
      <c r="AD129" s="3">
        <f t="shared" si="8"/>
        <v>4.4199821353961335</v>
      </c>
      <c r="AE129" s="3">
        <f t="shared" si="9"/>
        <v>6.606244378748479</v>
      </c>
      <c r="AF129" s="3">
        <f t="shared" si="10"/>
        <v>2.1862622433523455</v>
      </c>
      <c r="AG129" s="3">
        <f t="shared" si="11"/>
        <v>0.46211029541988363</v>
      </c>
    </row>
    <row r="130" spans="1:62" x14ac:dyDescent="0.35">
      <c r="A130">
        <v>217</v>
      </c>
      <c r="B130">
        <v>31</v>
      </c>
      <c r="C130" t="s">
        <v>266</v>
      </c>
      <c r="D130" t="s">
        <v>27</v>
      </c>
      <c r="G130">
        <v>0.5</v>
      </c>
      <c r="H130">
        <v>0.5</v>
      </c>
      <c r="I130">
        <v>8176</v>
      </c>
      <c r="J130">
        <v>14372</v>
      </c>
      <c r="L130">
        <v>8475</v>
      </c>
      <c r="M130">
        <v>6.6870000000000003</v>
      </c>
      <c r="N130">
        <v>12.454000000000001</v>
      </c>
      <c r="O130">
        <v>5.7670000000000003</v>
      </c>
      <c r="Q130">
        <v>0.77</v>
      </c>
      <c r="R130">
        <v>1</v>
      </c>
      <c r="S130">
        <v>0</v>
      </c>
      <c r="T130">
        <v>0</v>
      </c>
      <c r="V130">
        <v>0</v>
      </c>
      <c r="Y130" s="1">
        <v>45150</v>
      </c>
      <c r="Z130" s="6">
        <v>0.61006944444444444</v>
      </c>
      <c r="AB130">
        <v>1</v>
      </c>
      <c r="AD130" s="3">
        <f t="shared" si="8"/>
        <v>7.553558093198963</v>
      </c>
      <c r="AE130" s="3">
        <f t="shared" si="9"/>
        <v>13.611673301141828</v>
      </c>
      <c r="AF130" s="3">
        <f t="shared" si="10"/>
        <v>6.0581152079428646</v>
      </c>
      <c r="AG130" s="3">
        <f t="shared" si="11"/>
        <v>0.74983790514457116</v>
      </c>
      <c r="AH130" s="3"/>
      <c r="BG130" s="3"/>
      <c r="BH130" s="3"/>
      <c r="BI130" s="3"/>
      <c r="BJ130" s="3"/>
    </row>
    <row r="131" spans="1:62" x14ac:dyDescent="0.35">
      <c r="A131">
        <v>218</v>
      </c>
      <c r="B131">
        <v>31</v>
      </c>
      <c r="C131" t="s">
        <v>266</v>
      </c>
      <c r="D131" t="s">
        <v>27</v>
      </c>
      <c r="G131">
        <v>0.5</v>
      </c>
      <c r="H131">
        <v>0.5</v>
      </c>
      <c r="I131">
        <v>9139</v>
      </c>
      <c r="J131">
        <v>14499</v>
      </c>
      <c r="L131">
        <v>8632</v>
      </c>
      <c r="M131">
        <v>7.4260000000000002</v>
      </c>
      <c r="N131">
        <v>12.561999999999999</v>
      </c>
      <c r="O131">
        <v>5.1360000000000001</v>
      </c>
      <c r="Q131">
        <v>0.78700000000000003</v>
      </c>
      <c r="R131">
        <v>1</v>
      </c>
      <c r="S131">
        <v>0</v>
      </c>
      <c r="T131">
        <v>0</v>
      </c>
      <c r="V131">
        <v>0</v>
      </c>
      <c r="Y131" s="1">
        <v>45150</v>
      </c>
      <c r="Z131" s="6">
        <v>0.61812500000000004</v>
      </c>
      <c r="AB131">
        <v>1</v>
      </c>
      <c r="AD131" s="3">
        <f t="shared" si="8"/>
        <v>8.4384946466781781</v>
      </c>
      <c r="AE131" s="3">
        <f t="shared" si="9"/>
        <v>13.73004603572724</v>
      </c>
      <c r="AF131" s="3">
        <f t="shared" si="10"/>
        <v>5.2915513890490615</v>
      </c>
      <c r="AG131" s="3">
        <f t="shared" si="11"/>
        <v>0.76364390597793785</v>
      </c>
      <c r="AH131" s="3"/>
      <c r="AK131">
        <f>ABS(100*(AD131-AD132)/(AVERAGE(AD131:AD132)))</f>
        <v>1.2230251642039562</v>
      </c>
      <c r="AM131">
        <f>100*((AVERAGE(AD131:AD132)*25.24)-(AVERAGE(AD128:AD129)*25))/(1000*0.08)</f>
        <v>131.54293818551565</v>
      </c>
      <c r="AQ131">
        <f>ABS(100*(AE131-AE132)/(AVERAGE(AE131:AE132)))</f>
        <v>4.7508446635775324E-2</v>
      </c>
      <c r="AS131">
        <f>100*((AVERAGE(AE131:AE132)*25.24)-(AVERAGE(AE128:AE129)*25))/(2000*0.08)</f>
        <v>113.57328717656726</v>
      </c>
      <c r="AW131">
        <f>ABS(100*(AF131-AF132)/(AVERAGE(AF131:AF132)))</f>
        <v>1.8561395992780563</v>
      </c>
      <c r="AY131">
        <f>100*((AVERAGE(AF131:AF132)*25.24)-(AVERAGE(AF128:AF129)*25))/(1000*0.08)</f>
        <v>95.603636167618902</v>
      </c>
      <c r="BC131">
        <f>ABS(100*(AG131-AG132)/(AVERAGE(AG131:AG132)))</f>
        <v>0.64278737272048048</v>
      </c>
      <c r="BE131">
        <f>100*((AVERAGE(AG131:AG132)*25.24)-(AVERAGE(AG128:AG129)*25))/(100*0.08)</f>
        <v>97.475635020859102</v>
      </c>
      <c r="BG131" s="3">
        <f>AVERAGE(AD131:AD132)</f>
        <v>8.4904146002312153</v>
      </c>
      <c r="BH131" s="3">
        <f>AVERAGE(AE131:AE132)</f>
        <v>13.733308276444159</v>
      </c>
      <c r="BI131" s="3">
        <f>AVERAGE(AF131:AF132)</f>
        <v>5.2428936762129448</v>
      </c>
      <c r="BJ131" s="3">
        <f>AVERAGE(AG131:AG132)</f>
        <v>0.76610612268707334</v>
      </c>
    </row>
    <row r="132" spans="1:62" x14ac:dyDescent="0.35">
      <c r="A132">
        <v>219</v>
      </c>
      <c r="B132">
        <v>31</v>
      </c>
      <c r="C132" t="s">
        <v>266</v>
      </c>
      <c r="D132" t="s">
        <v>27</v>
      </c>
      <c r="G132">
        <v>0.5</v>
      </c>
      <c r="H132">
        <v>0.5</v>
      </c>
      <c r="I132">
        <v>9252</v>
      </c>
      <c r="J132">
        <v>14506</v>
      </c>
      <c r="L132">
        <v>8688</v>
      </c>
      <c r="M132">
        <v>7.5129999999999999</v>
      </c>
      <c r="N132">
        <v>12.568</v>
      </c>
      <c r="O132">
        <v>5.056</v>
      </c>
      <c r="Q132">
        <v>0.79300000000000004</v>
      </c>
      <c r="R132">
        <v>1</v>
      </c>
      <c r="S132">
        <v>0</v>
      </c>
      <c r="T132">
        <v>0</v>
      </c>
      <c r="V132">
        <v>0</v>
      </c>
      <c r="Y132" s="1">
        <v>45150</v>
      </c>
      <c r="Z132" s="6">
        <v>0.62630787037037039</v>
      </c>
      <c r="AB132">
        <v>1</v>
      </c>
      <c r="AD132" s="3">
        <f t="shared" si="8"/>
        <v>8.5423345537842525</v>
      </c>
      <c r="AE132" s="3">
        <f t="shared" si="9"/>
        <v>13.736570517161081</v>
      </c>
      <c r="AF132" s="3">
        <f t="shared" si="10"/>
        <v>5.194235963376828</v>
      </c>
      <c r="AG132" s="3">
        <f t="shared" si="11"/>
        <v>0.76856833939620883</v>
      </c>
      <c r="AH132" s="3"/>
    </row>
    <row r="133" spans="1:62" x14ac:dyDescent="0.35">
      <c r="A133">
        <v>220</v>
      </c>
      <c r="B133">
        <v>32</v>
      </c>
      <c r="C133" t="s">
        <v>265</v>
      </c>
      <c r="D133" t="s">
        <v>27</v>
      </c>
      <c r="G133">
        <v>0.5</v>
      </c>
      <c r="H133">
        <v>0.5</v>
      </c>
      <c r="I133">
        <v>5220</v>
      </c>
      <c r="J133">
        <v>8000</v>
      </c>
      <c r="L133">
        <v>3319</v>
      </c>
      <c r="M133">
        <v>4.4189999999999996</v>
      </c>
      <c r="N133">
        <v>7.056</v>
      </c>
      <c r="O133">
        <v>2.637</v>
      </c>
      <c r="Q133">
        <v>0.23100000000000001</v>
      </c>
      <c r="R133">
        <v>1</v>
      </c>
      <c r="S133">
        <v>0</v>
      </c>
      <c r="T133">
        <v>0</v>
      </c>
      <c r="V133">
        <v>0</v>
      </c>
      <c r="Y133" s="1">
        <v>45150</v>
      </c>
      <c r="Z133" s="6">
        <v>0.63980324074074069</v>
      </c>
      <c r="AB133">
        <v>1</v>
      </c>
      <c r="AD133" s="3">
        <f t="shared" si="8"/>
        <v>4.8371796382824934</v>
      </c>
      <c r="AE133" s="3">
        <f t="shared" si="9"/>
        <v>7.6725310587934494</v>
      </c>
      <c r="AF133" s="3">
        <f t="shared" si="10"/>
        <v>2.835351420510956</v>
      </c>
      <c r="AG133" s="3">
        <f t="shared" si="11"/>
        <v>0.29643828541948292</v>
      </c>
      <c r="AH133" s="3"/>
      <c r="BG133" s="3"/>
      <c r="BH133" s="3"/>
      <c r="BI133" s="3"/>
      <c r="BJ133" s="3"/>
    </row>
    <row r="134" spans="1:62" x14ac:dyDescent="0.35">
      <c r="A134">
        <v>221</v>
      </c>
      <c r="B134">
        <v>32</v>
      </c>
      <c r="C134" t="s">
        <v>265</v>
      </c>
      <c r="D134" t="s">
        <v>27</v>
      </c>
      <c r="G134">
        <v>0.5</v>
      </c>
      <c r="H134">
        <v>0.5</v>
      </c>
      <c r="I134">
        <v>4139</v>
      </c>
      <c r="J134">
        <v>7945</v>
      </c>
      <c r="L134">
        <v>3355</v>
      </c>
      <c r="M134">
        <v>3.59</v>
      </c>
      <c r="N134">
        <v>7.01</v>
      </c>
      <c r="O134">
        <v>3.419</v>
      </c>
      <c r="Q134">
        <v>0.23499999999999999</v>
      </c>
      <c r="R134">
        <v>1</v>
      </c>
      <c r="S134">
        <v>0</v>
      </c>
      <c r="T134">
        <v>0</v>
      </c>
      <c r="V134">
        <v>0</v>
      </c>
      <c r="Y134" s="1">
        <v>45150</v>
      </c>
      <c r="Z134" s="6">
        <v>0.64718750000000003</v>
      </c>
      <c r="AB134">
        <v>1</v>
      </c>
      <c r="AD134" s="3">
        <f t="shared" si="8"/>
        <v>3.8438084915420654</v>
      </c>
      <c r="AE134" s="3">
        <f t="shared" si="9"/>
        <v>7.6212672760989788</v>
      </c>
      <c r="AF134" s="3">
        <f t="shared" si="10"/>
        <v>3.7774587845569134</v>
      </c>
      <c r="AG134" s="3">
        <f t="shared" si="11"/>
        <v>0.29960399261694282</v>
      </c>
      <c r="AH134" s="3"/>
      <c r="AK134">
        <f>ABS(100*(AD134-AD135)/(AVERAGE(AD134:AD135)))</f>
        <v>3.8913381713624591</v>
      </c>
      <c r="AQ134">
        <f>ABS(100*(AE134-AE135)/(AVERAGE(AE134:AE135)))</f>
        <v>0.64608759761125434</v>
      </c>
      <c r="AW134">
        <f>ABS(100*(AF134-AF135)/(AVERAGE(AF134:AF135)))</f>
        <v>2.7683056484505966</v>
      </c>
      <c r="BC134">
        <f>ABS(100*(AG134-AG135)/(AVERAGE(AG134:AG135)))</f>
        <v>0.43929568526800256</v>
      </c>
      <c r="BG134" s="3">
        <f>AVERAGE(AD134:AD135)</f>
        <v>3.920080281717325</v>
      </c>
      <c r="BH134" s="3">
        <f>AVERAGE(AE134:AE135)</f>
        <v>7.6459670986699511</v>
      </c>
      <c r="BI134" s="3">
        <f>AVERAGE(AF134:AF135)</f>
        <v>3.7258868169526256</v>
      </c>
      <c r="BJ134" s="3">
        <f>AVERAGE(AG134:AG135)</f>
        <v>0.30026351494974696</v>
      </c>
    </row>
    <row r="135" spans="1:62" x14ac:dyDescent="0.35">
      <c r="A135">
        <v>222</v>
      </c>
      <c r="B135">
        <v>32</v>
      </c>
      <c r="C135" t="s">
        <v>265</v>
      </c>
      <c r="D135" t="s">
        <v>27</v>
      </c>
      <c r="G135">
        <v>0.5</v>
      </c>
      <c r="H135">
        <v>0.5</v>
      </c>
      <c r="I135">
        <v>4305</v>
      </c>
      <c r="J135">
        <v>7998</v>
      </c>
      <c r="L135">
        <v>3370</v>
      </c>
      <c r="M135">
        <v>3.7170000000000001</v>
      </c>
      <c r="N135">
        <v>7.0540000000000003</v>
      </c>
      <c r="O135">
        <v>3.3370000000000002</v>
      </c>
      <c r="Q135">
        <v>0.23599999999999999</v>
      </c>
      <c r="R135">
        <v>1</v>
      </c>
      <c r="S135">
        <v>0</v>
      </c>
      <c r="T135">
        <v>0</v>
      </c>
      <c r="V135">
        <v>0</v>
      </c>
      <c r="Y135" s="1">
        <v>45150</v>
      </c>
      <c r="Z135" s="6">
        <v>0.65501157407407407</v>
      </c>
      <c r="AB135">
        <v>1</v>
      </c>
      <c r="AD135" s="3">
        <f t="shared" si="8"/>
        <v>3.9963520718925847</v>
      </c>
      <c r="AE135" s="3">
        <f t="shared" si="9"/>
        <v>7.6706669212409224</v>
      </c>
      <c r="AF135" s="3">
        <f t="shared" si="10"/>
        <v>3.6743148493483377</v>
      </c>
      <c r="AG135" s="3">
        <f t="shared" si="11"/>
        <v>0.3009230372825511</v>
      </c>
      <c r="AH135" s="3"/>
      <c r="BG135" s="3"/>
      <c r="BH135" s="3"/>
      <c r="BI135" s="3"/>
      <c r="BJ135" s="3"/>
    </row>
    <row r="136" spans="1:62" x14ac:dyDescent="0.35">
      <c r="A136">
        <v>223</v>
      </c>
      <c r="B136">
        <v>3</v>
      </c>
      <c r="C136" t="s">
        <v>84</v>
      </c>
      <c r="D136" t="s">
        <v>27</v>
      </c>
      <c r="G136">
        <v>0.5</v>
      </c>
      <c r="H136">
        <v>0.5</v>
      </c>
      <c r="I136">
        <v>1092</v>
      </c>
      <c r="J136">
        <v>615</v>
      </c>
      <c r="L136">
        <v>452</v>
      </c>
      <c r="M136">
        <v>1.2529999999999999</v>
      </c>
      <c r="N136">
        <v>0.79900000000000004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45150</v>
      </c>
      <c r="Z136" s="6">
        <v>0.66708333333333336</v>
      </c>
      <c r="AB136">
        <v>1</v>
      </c>
      <c r="AD136" s="3">
        <f t="shared" si="8"/>
        <v>1.0438067486021192</v>
      </c>
      <c r="AE136" s="3">
        <f t="shared" si="9"/>
        <v>0.78920314609056363</v>
      </c>
      <c r="AF136" s="3">
        <f t="shared" si="10"/>
        <v>-0.25460360251155556</v>
      </c>
      <c r="AG136" s="3">
        <f t="shared" si="11"/>
        <v>4.4324881666219181E-2</v>
      </c>
      <c r="AH136" s="3"/>
    </row>
    <row r="137" spans="1:62" x14ac:dyDescent="0.35">
      <c r="A137">
        <v>224</v>
      </c>
      <c r="B137">
        <v>3</v>
      </c>
      <c r="C137" t="s">
        <v>84</v>
      </c>
      <c r="D137" t="s">
        <v>27</v>
      </c>
      <c r="G137">
        <v>0.5</v>
      </c>
      <c r="H137">
        <v>0.5</v>
      </c>
      <c r="I137">
        <v>238</v>
      </c>
      <c r="J137">
        <v>634</v>
      </c>
      <c r="L137">
        <v>580</v>
      </c>
      <c r="M137">
        <v>0.59699999999999998</v>
      </c>
      <c r="N137">
        <v>0.81599999999999995</v>
      </c>
      <c r="O137">
        <v>0.218</v>
      </c>
      <c r="Q137">
        <v>0</v>
      </c>
      <c r="R137">
        <v>1</v>
      </c>
      <c r="S137">
        <v>0</v>
      </c>
      <c r="T137">
        <v>0</v>
      </c>
      <c r="V137">
        <v>0</v>
      </c>
      <c r="Y137" s="1">
        <v>45150</v>
      </c>
      <c r="Z137" s="6">
        <v>0.67326388888888899</v>
      </c>
      <c r="AB137">
        <v>1</v>
      </c>
      <c r="AD137" s="3">
        <f t="shared" si="8"/>
        <v>0.25903435330487135</v>
      </c>
      <c r="AE137" s="3">
        <f t="shared" si="9"/>
        <v>0.80691245283956214</v>
      </c>
      <c r="AF137" s="3">
        <f t="shared" si="10"/>
        <v>0.5478780995346908</v>
      </c>
      <c r="AG137" s="3">
        <f t="shared" si="11"/>
        <v>5.5580729479409889E-2</v>
      </c>
      <c r="AH137" s="3"/>
      <c r="AK137">
        <f>ABS(100*(AD137-AD138)/(AVERAGE(AD137:AD138)))</f>
        <v>23.758559890620042</v>
      </c>
      <c r="AQ137">
        <f>ABS(100*(AE137-AE138)/(AVERAGE(AE137:AE138)))</f>
        <v>0.1155772727037148</v>
      </c>
      <c r="AW137">
        <f>ABS(100*(AF137-AF138)/(AVERAGE(AF137:AF138)))</f>
        <v>13.8092372450715</v>
      </c>
      <c r="BC137">
        <f>ABS(100*(AG137-AG138)/(AVERAGE(AG137:AG138)))</f>
        <v>6.1984484609269979</v>
      </c>
      <c r="BG137" s="3">
        <f>AVERAGE(AD137:AD138)</f>
        <v>0.29395396808390578</v>
      </c>
      <c r="BH137" s="3">
        <f>AVERAGE(AE137:AE138)</f>
        <v>0.80644641845143061</v>
      </c>
      <c r="BI137" s="3">
        <f>AVERAGE(AF137:AF138)</f>
        <v>0.51249245036752489</v>
      </c>
      <c r="BJ137" s="3">
        <f>AVERAGE(AG137:AG138)</f>
        <v>5.3909939569639395E-2</v>
      </c>
    </row>
    <row r="138" spans="1:62" x14ac:dyDescent="0.35">
      <c r="A138">
        <v>225</v>
      </c>
      <c r="B138">
        <v>3</v>
      </c>
      <c r="C138" t="s">
        <v>84</v>
      </c>
      <c r="D138" t="s">
        <v>27</v>
      </c>
      <c r="G138">
        <v>0.5</v>
      </c>
      <c r="H138">
        <v>0.5</v>
      </c>
      <c r="I138">
        <v>314</v>
      </c>
      <c r="J138">
        <v>633</v>
      </c>
      <c r="L138">
        <v>542</v>
      </c>
      <c r="M138">
        <v>0.65600000000000003</v>
      </c>
      <c r="N138">
        <v>0.81499999999999995</v>
      </c>
      <c r="O138">
        <v>0.16</v>
      </c>
      <c r="Q138">
        <v>0</v>
      </c>
      <c r="R138">
        <v>1</v>
      </c>
      <c r="S138">
        <v>0</v>
      </c>
      <c r="T138">
        <v>0</v>
      </c>
      <c r="V138">
        <v>0</v>
      </c>
      <c r="Y138" s="1">
        <v>45150</v>
      </c>
      <c r="Z138" s="6">
        <v>0.67991898148148155</v>
      </c>
      <c r="AB138">
        <v>1</v>
      </c>
      <c r="AD138" s="3">
        <f t="shared" si="8"/>
        <v>0.32887358286294022</v>
      </c>
      <c r="AE138" s="3">
        <f t="shared" si="9"/>
        <v>0.80598038406329919</v>
      </c>
      <c r="AF138" s="3">
        <f t="shared" si="10"/>
        <v>0.47710680120035898</v>
      </c>
      <c r="AG138" s="3">
        <f t="shared" si="11"/>
        <v>5.2239149659868901E-2</v>
      </c>
      <c r="AH138" s="3"/>
      <c r="BG138" s="3"/>
      <c r="BH138" s="3"/>
      <c r="BI138" s="3"/>
      <c r="BJ138" s="3"/>
    </row>
    <row r="139" spans="1:62" x14ac:dyDescent="0.35">
      <c r="A139">
        <v>226</v>
      </c>
      <c r="B139">
        <v>1</v>
      </c>
      <c r="C139" t="s">
        <v>69</v>
      </c>
      <c r="D139" t="s">
        <v>27</v>
      </c>
      <c r="G139">
        <v>0.3</v>
      </c>
      <c r="H139">
        <v>0.3</v>
      </c>
      <c r="I139">
        <v>3525</v>
      </c>
      <c r="J139">
        <v>11360</v>
      </c>
      <c r="L139">
        <v>6787</v>
      </c>
      <c r="M139">
        <v>5.1989999999999998</v>
      </c>
      <c r="N139">
        <v>16.504999999999999</v>
      </c>
      <c r="O139">
        <v>11.305999999999999</v>
      </c>
      <c r="Q139">
        <v>0.99</v>
      </c>
      <c r="R139">
        <v>1</v>
      </c>
      <c r="S139">
        <v>0</v>
      </c>
      <c r="T139">
        <v>0</v>
      </c>
      <c r="V139">
        <v>0</v>
      </c>
      <c r="Y139" s="1">
        <v>45150</v>
      </c>
      <c r="Z139" s="6">
        <v>0.69273148148148145</v>
      </c>
      <c r="AB139">
        <v>1</v>
      </c>
      <c r="AD139" s="3">
        <f t="shared" si="8"/>
        <v>5.4659683861522526</v>
      </c>
      <c r="AE139" s="3">
        <f t="shared" si="9"/>
        <v>18.007136911729027</v>
      </c>
      <c r="AF139" s="3">
        <f t="shared" si="10"/>
        <v>12.541168525576776</v>
      </c>
      <c r="AG139" s="3">
        <f t="shared" si="11"/>
        <v>1.0023356868468645</v>
      </c>
      <c r="AH139" s="3"/>
    </row>
    <row r="140" spans="1:62" x14ac:dyDescent="0.35">
      <c r="A140">
        <v>227</v>
      </c>
      <c r="B140">
        <v>1</v>
      </c>
      <c r="C140" t="s">
        <v>69</v>
      </c>
      <c r="D140" t="s">
        <v>27</v>
      </c>
      <c r="G140">
        <v>0.3</v>
      </c>
      <c r="H140">
        <v>0.3</v>
      </c>
      <c r="I140">
        <v>6552</v>
      </c>
      <c r="J140">
        <v>12906</v>
      </c>
      <c r="L140">
        <v>6699</v>
      </c>
      <c r="M140">
        <v>9.0690000000000008</v>
      </c>
      <c r="N140">
        <v>18.687000000000001</v>
      </c>
      <c r="O140">
        <v>9.6180000000000003</v>
      </c>
      <c r="Q140">
        <v>0.97399999999999998</v>
      </c>
      <c r="R140">
        <v>1</v>
      </c>
      <c r="S140">
        <v>0</v>
      </c>
      <c r="T140">
        <v>0</v>
      </c>
      <c r="V140">
        <v>0</v>
      </c>
      <c r="X140" t="s">
        <v>261</v>
      </c>
      <c r="Y140" s="1">
        <v>45150</v>
      </c>
      <c r="Z140" s="6">
        <v>0.70724537037037039</v>
      </c>
      <c r="AB140">
        <v>1</v>
      </c>
      <c r="AD140" s="3">
        <f t="shared" si="8"/>
        <v>10.102006716684588</v>
      </c>
      <c r="AE140" s="3">
        <f t="shared" si="9"/>
        <v>20.40876745856691</v>
      </c>
      <c r="AF140" s="3">
        <f t="shared" si="10"/>
        <v>10.306760741882321</v>
      </c>
      <c r="AG140" s="3">
        <f t="shared" si="11"/>
        <v>0.98943836122758355</v>
      </c>
      <c r="AH140" s="3"/>
      <c r="AI140">
        <f>100*(AVERAGE(I140:I141))/(AVERAGE(I$51:I$52))</f>
        <v>107.533930385006</v>
      </c>
      <c r="AK140">
        <f>ABS(100*(AD140-AD141)/(AVERAGE(AD140:AD141)))</f>
        <v>24.832187975358547</v>
      </c>
      <c r="AO140">
        <f>100*(AVERAGE(J140:J141))/(AVERAGE(J$51:J$52))</f>
        <v>103.48032677559186</v>
      </c>
      <c r="AQ140">
        <f>ABS(100*(AE140-AE141)/(AVERAGE(AE140:AE141)))</f>
        <v>7.789503413662449</v>
      </c>
      <c r="AU140">
        <f>100*(((AVERAGE(J140:J141))-(AVERAGE(I140:I141)))/((AVERAGE(J$51:J$52))-(AVERAGE($I$51:I95))))</f>
        <v>82.779018048315351</v>
      </c>
      <c r="AW140">
        <f>ABS(100*(AF140-AF141)/(AVERAGE(AF140:AF141)))</f>
        <v>6.5807575597947991</v>
      </c>
      <c r="BA140">
        <f>100*(AVERAGE(L140:L141))/(AVERAGE(L$51:L$52))</f>
        <v>98.64964039336563</v>
      </c>
      <c r="BC140">
        <f>ABS(100*(AG140-AG141)/(AVERAGE(AG140:AG141)))</f>
        <v>0.6496328367634685</v>
      </c>
      <c r="BG140" s="3">
        <f>AVERAGE(AD140:AD141)</f>
        <v>8.9862637620123689</v>
      </c>
      <c r="BH140" s="3">
        <f>AVERAGE(AE140:AE141)</f>
        <v>19.643694338050963</v>
      </c>
      <c r="BI140" s="3">
        <f>AVERAGE(AF140:AF141)</f>
        <v>10.657430576038593</v>
      </c>
      <c r="BJ140" s="3">
        <f>AVERAGE(AG140:AG141)</f>
        <v>0.99266269263240381</v>
      </c>
    </row>
    <row r="141" spans="1:62" x14ac:dyDescent="0.35">
      <c r="A141">
        <v>228</v>
      </c>
      <c r="B141">
        <v>1</v>
      </c>
      <c r="C141" t="s">
        <v>69</v>
      </c>
      <c r="D141" t="s">
        <v>27</v>
      </c>
      <c r="G141">
        <v>0.3</v>
      </c>
      <c r="H141">
        <v>0.3</v>
      </c>
      <c r="I141">
        <v>5095</v>
      </c>
      <c r="J141">
        <v>11921</v>
      </c>
      <c r="L141">
        <v>6743</v>
      </c>
      <c r="M141">
        <v>7.2060000000000004</v>
      </c>
      <c r="N141">
        <v>17.295999999999999</v>
      </c>
      <c r="O141">
        <v>10.09</v>
      </c>
      <c r="Q141">
        <v>0.98199999999999998</v>
      </c>
      <c r="R141">
        <v>1</v>
      </c>
      <c r="S141">
        <v>0</v>
      </c>
      <c r="T141">
        <v>0</v>
      </c>
      <c r="V141">
        <v>0</v>
      </c>
      <c r="Y141" s="1">
        <v>45150</v>
      </c>
      <c r="Z141" s="6">
        <v>0.71592592592592597</v>
      </c>
      <c r="AB141">
        <v>1</v>
      </c>
      <c r="AD141" s="3">
        <f t="shared" si="8"/>
        <v>7.8705208073401502</v>
      </c>
      <c r="AE141" s="3">
        <f t="shared" si="9"/>
        <v>18.878621217535013</v>
      </c>
      <c r="AF141" s="3">
        <f t="shared" si="10"/>
        <v>11.008100410194864</v>
      </c>
      <c r="AG141" s="3">
        <f t="shared" si="11"/>
        <v>0.99588702403722407</v>
      </c>
      <c r="AH141" s="3"/>
    </row>
    <row r="142" spans="1:62" x14ac:dyDescent="0.35">
      <c r="A142">
        <v>229</v>
      </c>
      <c r="B142">
        <v>28</v>
      </c>
      <c r="C142" t="s">
        <v>267</v>
      </c>
      <c r="D142" t="s">
        <v>27</v>
      </c>
      <c r="G142">
        <v>0.5</v>
      </c>
      <c r="H142">
        <v>0.5</v>
      </c>
      <c r="I142">
        <v>4520</v>
      </c>
      <c r="J142">
        <v>5108</v>
      </c>
      <c r="L142">
        <v>2412</v>
      </c>
      <c r="M142">
        <v>3.883</v>
      </c>
      <c r="N142">
        <v>4.6059999999999999</v>
      </c>
      <c r="O142">
        <v>0.72299999999999998</v>
      </c>
      <c r="Q142">
        <v>0.13600000000000001</v>
      </c>
      <c r="R142">
        <v>1</v>
      </c>
      <c r="S142">
        <v>0</v>
      </c>
      <c r="T142">
        <v>0</v>
      </c>
      <c r="V142">
        <v>0</v>
      </c>
      <c r="Y142" s="1">
        <v>45152</v>
      </c>
      <c r="Z142" s="6">
        <v>0.37052083333333335</v>
      </c>
      <c r="AB142">
        <v>1</v>
      </c>
      <c r="AD142" s="3">
        <f t="shared" ref="AD142:AD156" si="12">((I142*$F$21)+$F$22)*1000/G142</f>
        <v>4.1939235765634368</v>
      </c>
      <c r="AE142" s="3">
        <f t="shared" ref="AE142:AE156" si="13">((J142*$H$21)+$H$22)*1000/H142</f>
        <v>4.9769881578406059</v>
      </c>
      <c r="AF142" s="3">
        <f t="shared" ref="AF142:AF156" si="14">AE142-AD142</f>
        <v>0.78306458127716905</v>
      </c>
      <c r="AG142" s="3">
        <f t="shared" ref="AG142:AG156" si="15">((L142*$J$21)+$J$22)*1000/H142</f>
        <v>0.21668005130570189</v>
      </c>
    </row>
    <row r="143" spans="1:62" x14ac:dyDescent="0.35">
      <c r="A143">
        <v>230</v>
      </c>
      <c r="B143">
        <v>28</v>
      </c>
      <c r="C143" t="s">
        <v>267</v>
      </c>
      <c r="D143" t="s">
        <v>27</v>
      </c>
      <c r="G143">
        <v>0.5</v>
      </c>
      <c r="H143">
        <v>0.5</v>
      </c>
      <c r="I143">
        <v>2587</v>
      </c>
      <c r="J143">
        <v>4695</v>
      </c>
      <c r="L143">
        <v>2441</v>
      </c>
      <c r="M143">
        <v>2.4</v>
      </c>
      <c r="N143">
        <v>4.2560000000000002</v>
      </c>
      <c r="O143">
        <v>1.8560000000000001</v>
      </c>
      <c r="Q143">
        <v>0.13900000000000001</v>
      </c>
      <c r="R143">
        <v>1</v>
      </c>
      <c r="S143">
        <v>0</v>
      </c>
      <c r="T143">
        <v>0</v>
      </c>
      <c r="V143">
        <v>0</v>
      </c>
      <c r="Y143" s="1">
        <v>45152</v>
      </c>
      <c r="Z143" s="6">
        <v>0.3762962962962963</v>
      </c>
      <c r="AB143">
        <v>1</v>
      </c>
      <c r="AD143" s="3">
        <f t="shared" si="12"/>
        <v>2.4176179089878165</v>
      </c>
      <c r="AE143" s="3">
        <f t="shared" si="13"/>
        <v>4.592043753243952</v>
      </c>
      <c r="AF143" s="3">
        <f t="shared" si="14"/>
        <v>2.1744258442561355</v>
      </c>
      <c r="AG143" s="3">
        <f t="shared" si="15"/>
        <v>0.21923020432587792</v>
      </c>
      <c r="AH143" s="3"/>
      <c r="AK143">
        <f>ABS(100*(AD143-AD144)/(AVERAGE(AD143:AD144)))</f>
        <v>4.1514951049350115</v>
      </c>
      <c r="AQ143">
        <f>ABS(100*(AE143-AE144)/(AVERAGE(AE143:AE144)))</f>
        <v>2.0091345885166709</v>
      </c>
      <c r="AW143">
        <f>ABS(100*(AF143-AF144)/(AVERAGE(AF143:AF144)))</f>
        <v>0.320652332970355</v>
      </c>
      <c r="BC143">
        <f>ABS(100*(AG143-AG144)/(AVERAGE(AG143:AG144)))</f>
        <v>0.79902306896321618</v>
      </c>
      <c r="BG143" s="3">
        <f>AVERAGE(AD143:AD144)</f>
        <v>2.3684547671278597</v>
      </c>
      <c r="BH143" s="3">
        <f>AVERAGE(AE143:AE144)</f>
        <v>4.5463723832070606</v>
      </c>
      <c r="BI143" s="3">
        <f>AVERAGE(AF143:AF144)</f>
        <v>2.1779176160792009</v>
      </c>
      <c r="BJ143" s="3">
        <f>AVERAGE(AG143:AG144)</f>
        <v>0.22010956743628346</v>
      </c>
    </row>
    <row r="144" spans="1:62" x14ac:dyDescent="0.35">
      <c r="A144">
        <v>231</v>
      </c>
      <c r="B144">
        <v>28</v>
      </c>
      <c r="C144" t="s">
        <v>267</v>
      </c>
      <c r="D144" t="s">
        <v>27</v>
      </c>
      <c r="G144">
        <v>0.5</v>
      </c>
      <c r="H144">
        <v>0.5</v>
      </c>
      <c r="I144">
        <v>2480</v>
      </c>
      <c r="J144">
        <v>4597</v>
      </c>
      <c r="L144">
        <v>2461</v>
      </c>
      <c r="M144">
        <v>2.3180000000000001</v>
      </c>
      <c r="N144">
        <v>4.173</v>
      </c>
      <c r="O144">
        <v>1.855</v>
      </c>
      <c r="Q144">
        <v>0.14099999999999999</v>
      </c>
      <c r="R144">
        <v>1</v>
      </c>
      <c r="S144">
        <v>0</v>
      </c>
      <c r="T144">
        <v>0</v>
      </c>
      <c r="V144">
        <v>0</v>
      </c>
      <c r="Y144" s="1">
        <v>45152</v>
      </c>
      <c r="Z144" s="6">
        <v>0.38243055555555555</v>
      </c>
      <c r="AB144">
        <v>1</v>
      </c>
      <c r="AD144" s="3">
        <f t="shared" si="12"/>
        <v>2.3192916252679034</v>
      </c>
      <c r="AE144" s="3">
        <f t="shared" si="13"/>
        <v>4.5007010131701692</v>
      </c>
      <c r="AF144" s="3">
        <f t="shared" si="14"/>
        <v>2.1814093879022658</v>
      </c>
      <c r="AG144" s="3">
        <f t="shared" si="15"/>
        <v>0.22098893054668897</v>
      </c>
    </row>
    <row r="145" spans="1:62" x14ac:dyDescent="0.35">
      <c r="A145">
        <v>232</v>
      </c>
      <c r="B145">
        <v>29</v>
      </c>
      <c r="C145" t="s">
        <v>268</v>
      </c>
      <c r="D145" t="s">
        <v>27</v>
      </c>
      <c r="G145">
        <v>0.5</v>
      </c>
      <c r="H145">
        <v>0.5</v>
      </c>
      <c r="I145">
        <v>4599</v>
      </c>
      <c r="J145">
        <v>10437</v>
      </c>
      <c r="L145">
        <v>7188</v>
      </c>
      <c r="M145">
        <v>3.9430000000000001</v>
      </c>
      <c r="N145">
        <v>9.1210000000000004</v>
      </c>
      <c r="O145">
        <v>5.1779999999999999</v>
      </c>
      <c r="Q145">
        <v>0.63600000000000001</v>
      </c>
      <c r="R145">
        <v>1</v>
      </c>
      <c r="S145">
        <v>0</v>
      </c>
      <c r="T145">
        <v>0</v>
      </c>
      <c r="V145">
        <v>0</v>
      </c>
      <c r="Y145" s="1">
        <v>45152</v>
      </c>
      <c r="Z145" s="6">
        <v>0.39597222222222223</v>
      </c>
      <c r="AB145">
        <v>1</v>
      </c>
      <c r="AD145" s="3">
        <f t="shared" si="12"/>
        <v>4.2665196178145877</v>
      </c>
      <c r="AE145" s="3">
        <f t="shared" si="13"/>
        <v>9.9439826665465869</v>
      </c>
      <c r="AF145" s="3">
        <f t="shared" si="14"/>
        <v>5.6774630487319993</v>
      </c>
      <c r="AG145" s="3">
        <f t="shared" si="15"/>
        <v>0.63666387283538028</v>
      </c>
    </row>
    <row r="146" spans="1:62" x14ac:dyDescent="0.35">
      <c r="A146">
        <v>233</v>
      </c>
      <c r="B146">
        <v>29</v>
      </c>
      <c r="C146" t="s">
        <v>268</v>
      </c>
      <c r="D146" t="s">
        <v>27</v>
      </c>
      <c r="G146">
        <v>0.5</v>
      </c>
      <c r="H146">
        <v>0.5</v>
      </c>
      <c r="I146">
        <v>4586</v>
      </c>
      <c r="J146">
        <v>10502</v>
      </c>
      <c r="L146">
        <v>7430</v>
      </c>
      <c r="M146">
        <v>3.9329999999999998</v>
      </c>
      <c r="N146">
        <v>9.1760000000000002</v>
      </c>
      <c r="O146">
        <v>5.242</v>
      </c>
      <c r="Q146">
        <v>0.66100000000000003</v>
      </c>
      <c r="R146">
        <v>1</v>
      </c>
      <c r="S146">
        <v>0</v>
      </c>
      <c r="T146">
        <v>0</v>
      </c>
      <c r="V146">
        <v>0</v>
      </c>
      <c r="Y146" s="1">
        <v>45152</v>
      </c>
      <c r="Z146" s="6">
        <v>0.4033680555555556</v>
      </c>
      <c r="AB146">
        <v>1</v>
      </c>
      <c r="AD146" s="3">
        <f t="shared" si="12"/>
        <v>4.2545734338112338</v>
      </c>
      <c r="AE146" s="3">
        <f t="shared" si="13"/>
        <v>10.004567137003688</v>
      </c>
      <c r="AF146" s="3">
        <f t="shared" si="14"/>
        <v>5.7499937031924544</v>
      </c>
      <c r="AG146" s="3">
        <f t="shared" si="15"/>
        <v>0.65794446010719387</v>
      </c>
      <c r="AH146" s="3"/>
      <c r="AK146">
        <f>ABS(100*(AD146-AD147)/(AVERAGE(AD146:AD147)))</f>
        <v>1.2662616137926612</v>
      </c>
      <c r="AQ146">
        <f>ABS(100*(AE146-AE147)/(AVERAGE(AE146:AE147)))</f>
        <v>1.0011381449867574</v>
      </c>
      <c r="AW146">
        <f>ABS(100*(AF146-AF147)/(AVERAGE(AF146:AF147)))</f>
        <v>0.80451043267337785</v>
      </c>
      <c r="BC146">
        <f>ABS(100*(AG146-AG147)/(AVERAGE(AG146:AG147)))</f>
        <v>0.91797352544473176</v>
      </c>
      <c r="BG146" s="3">
        <f>AVERAGE(AD146:AD147)</f>
        <v>4.2816820821265367</v>
      </c>
      <c r="BH146" s="3">
        <f>AVERAGE(AE146:AE147)</f>
        <v>10.054898850921894</v>
      </c>
      <c r="BI146" s="3">
        <f>AVERAGE(AF146:AF147)</f>
        <v>5.7732167687953577</v>
      </c>
      <c r="BJ146" s="3">
        <f>AVERAGE(AG146:AG147)</f>
        <v>0.66097826283809291</v>
      </c>
    </row>
    <row r="147" spans="1:62" x14ac:dyDescent="0.35">
      <c r="A147">
        <v>234</v>
      </c>
      <c r="B147">
        <v>29</v>
      </c>
      <c r="C147" t="s">
        <v>268</v>
      </c>
      <c r="D147" t="s">
        <v>27</v>
      </c>
      <c r="G147">
        <v>0.5</v>
      </c>
      <c r="H147">
        <v>0.5</v>
      </c>
      <c r="I147">
        <v>4645</v>
      </c>
      <c r="J147">
        <v>10610</v>
      </c>
      <c r="L147">
        <v>7499</v>
      </c>
      <c r="M147">
        <v>3.9790000000000001</v>
      </c>
      <c r="N147">
        <v>9.2669999999999995</v>
      </c>
      <c r="O147">
        <v>5.2880000000000003</v>
      </c>
      <c r="Q147">
        <v>0.66800000000000004</v>
      </c>
      <c r="R147">
        <v>1</v>
      </c>
      <c r="S147">
        <v>0</v>
      </c>
      <c r="T147">
        <v>0</v>
      </c>
      <c r="V147">
        <v>0</v>
      </c>
      <c r="Y147" s="1">
        <v>45152</v>
      </c>
      <c r="Z147" s="6">
        <v>0.41151620370370368</v>
      </c>
      <c r="AB147">
        <v>1</v>
      </c>
      <c r="AD147" s="3">
        <f t="shared" si="12"/>
        <v>4.3087907304418405</v>
      </c>
      <c r="AE147" s="3">
        <f t="shared" si="13"/>
        <v>10.105230564840102</v>
      </c>
      <c r="AF147" s="3">
        <f t="shared" si="14"/>
        <v>5.7964398343982619</v>
      </c>
      <c r="AG147" s="3">
        <f t="shared" si="15"/>
        <v>0.66401206556899206</v>
      </c>
    </row>
    <row r="148" spans="1:62" x14ac:dyDescent="0.35">
      <c r="A148">
        <v>235</v>
      </c>
      <c r="B148">
        <v>30</v>
      </c>
      <c r="C148" t="s">
        <v>269</v>
      </c>
      <c r="D148" t="s">
        <v>27</v>
      </c>
      <c r="G148">
        <v>0.5</v>
      </c>
      <c r="H148">
        <v>0.5</v>
      </c>
      <c r="I148">
        <v>5009</v>
      </c>
      <c r="J148">
        <v>7079</v>
      </c>
      <c r="L148">
        <v>7309</v>
      </c>
      <c r="M148">
        <v>4.258</v>
      </c>
      <c r="N148">
        <v>6.2759999999999998</v>
      </c>
      <c r="O148">
        <v>2.0179999999999998</v>
      </c>
      <c r="Q148">
        <v>0.64800000000000002</v>
      </c>
      <c r="R148">
        <v>1</v>
      </c>
      <c r="S148">
        <v>0</v>
      </c>
      <c r="T148">
        <v>0</v>
      </c>
      <c r="V148">
        <v>0</v>
      </c>
      <c r="Y148" s="1">
        <v>45152</v>
      </c>
      <c r="Z148" s="6">
        <v>0.42482638888888885</v>
      </c>
      <c r="AB148">
        <v>1</v>
      </c>
      <c r="AD148" s="3">
        <f t="shared" si="12"/>
        <v>4.6432838825357488</v>
      </c>
      <c r="AE148" s="3">
        <f t="shared" si="13"/>
        <v>6.8140957158551467</v>
      </c>
      <c r="AF148" s="3">
        <f t="shared" si="14"/>
        <v>2.170811833319398</v>
      </c>
      <c r="AG148" s="3">
        <f t="shared" si="15"/>
        <v>0.64730416647128708</v>
      </c>
    </row>
    <row r="149" spans="1:62" x14ac:dyDescent="0.35">
      <c r="A149">
        <v>236</v>
      </c>
      <c r="B149">
        <v>30</v>
      </c>
      <c r="C149" t="s">
        <v>269</v>
      </c>
      <c r="D149" t="s">
        <v>27</v>
      </c>
      <c r="G149">
        <v>0.5</v>
      </c>
      <c r="H149">
        <v>0.5</v>
      </c>
      <c r="I149">
        <v>5040</v>
      </c>
      <c r="J149">
        <v>7046</v>
      </c>
      <c r="L149">
        <v>7380</v>
      </c>
      <c r="M149">
        <v>4.2809999999999997</v>
      </c>
      <c r="N149">
        <v>6.2480000000000002</v>
      </c>
      <c r="O149">
        <v>1.9670000000000001</v>
      </c>
      <c r="Q149">
        <v>0.65600000000000003</v>
      </c>
      <c r="R149">
        <v>1</v>
      </c>
      <c r="S149">
        <v>0</v>
      </c>
      <c r="T149">
        <v>0</v>
      </c>
      <c r="V149">
        <v>0</v>
      </c>
      <c r="Y149" s="1">
        <v>45152</v>
      </c>
      <c r="Z149" s="6">
        <v>0.43203703703703705</v>
      </c>
      <c r="AB149">
        <v>1</v>
      </c>
      <c r="AD149" s="3">
        <f t="shared" si="12"/>
        <v>4.6717709366975928</v>
      </c>
      <c r="AE149" s="3">
        <f t="shared" si="13"/>
        <v>6.7833374462384652</v>
      </c>
      <c r="AF149" s="3">
        <f t="shared" si="14"/>
        <v>2.1115665095408724</v>
      </c>
      <c r="AG149" s="3">
        <f t="shared" si="15"/>
        <v>0.65354764455516623</v>
      </c>
      <c r="AH149" s="3"/>
      <c r="AK149">
        <f>ABS(100*(AD149-AD150)/(AVERAGE(AD149:AD150)))</f>
        <v>0.17718681527137342</v>
      </c>
      <c r="AQ149">
        <f>ABS(100*(AE149-AE150)/(AVERAGE(AE149:AE150)))</f>
        <v>0.74475341818857399</v>
      </c>
      <c r="AW149">
        <f>ABS(100*(AF149-AF150)/(AVERAGE(AF149:AF150)))</f>
        <v>2.0119855124284314</v>
      </c>
      <c r="BC149">
        <f>ABS(100*(AG149-AG150)/(AVERAGE(AG149:AG150)))</f>
        <v>0.49908568566984346</v>
      </c>
      <c r="BG149" s="3">
        <f>AVERAGE(AD149:AD150)</f>
        <v>4.6676357191579703</v>
      </c>
      <c r="BH149" s="3">
        <f>AVERAGE(AE149:AE150)</f>
        <v>6.7581715892793621</v>
      </c>
      <c r="BI149" s="3">
        <f>AVERAGE(AF149:AF150)</f>
        <v>2.0905358701213914</v>
      </c>
      <c r="BJ149" s="3">
        <f>AVERAGE(AG149:AG150)</f>
        <v>0.65192082280091601</v>
      </c>
    </row>
    <row r="150" spans="1:62" x14ac:dyDescent="0.35">
      <c r="A150">
        <v>237</v>
      </c>
      <c r="B150">
        <v>30</v>
      </c>
      <c r="C150" t="s">
        <v>269</v>
      </c>
      <c r="D150" t="s">
        <v>27</v>
      </c>
      <c r="G150">
        <v>0.5</v>
      </c>
      <c r="H150">
        <v>0.5</v>
      </c>
      <c r="I150">
        <v>5031</v>
      </c>
      <c r="J150">
        <v>6992</v>
      </c>
      <c r="L150">
        <v>7343</v>
      </c>
      <c r="M150">
        <v>4.2750000000000004</v>
      </c>
      <c r="N150">
        <v>6.202</v>
      </c>
      <c r="O150">
        <v>1.9279999999999999</v>
      </c>
      <c r="Q150">
        <v>0.65200000000000002</v>
      </c>
      <c r="R150">
        <v>1</v>
      </c>
      <c r="S150">
        <v>0</v>
      </c>
      <c r="T150">
        <v>0</v>
      </c>
      <c r="V150">
        <v>0</v>
      </c>
      <c r="Y150" s="1">
        <v>45152</v>
      </c>
      <c r="Z150" s="6">
        <v>0.43965277777777773</v>
      </c>
      <c r="AB150">
        <v>1</v>
      </c>
      <c r="AD150" s="3">
        <f t="shared" si="12"/>
        <v>4.6635005016183477</v>
      </c>
      <c r="AE150" s="3">
        <f t="shared" si="13"/>
        <v>6.7330057323202581</v>
      </c>
      <c r="AF150" s="3">
        <f t="shared" si="14"/>
        <v>2.0695052307019104</v>
      </c>
      <c r="AG150" s="3">
        <f t="shared" si="15"/>
        <v>0.65029400104666579</v>
      </c>
    </row>
    <row r="151" spans="1:62" x14ac:dyDescent="0.35">
      <c r="A151">
        <v>238</v>
      </c>
      <c r="B151">
        <v>31</v>
      </c>
      <c r="C151" t="s">
        <v>253</v>
      </c>
      <c r="D151" t="s">
        <v>27</v>
      </c>
      <c r="G151">
        <v>0.5</v>
      </c>
      <c r="H151">
        <v>0.5</v>
      </c>
      <c r="I151">
        <v>8610</v>
      </c>
      <c r="J151">
        <v>14190</v>
      </c>
      <c r="L151">
        <v>10244</v>
      </c>
      <c r="M151">
        <v>7.0209999999999999</v>
      </c>
      <c r="N151">
        <v>12.3</v>
      </c>
      <c r="O151">
        <v>5.28</v>
      </c>
      <c r="Q151">
        <v>0.95499999999999996</v>
      </c>
      <c r="R151">
        <v>1</v>
      </c>
      <c r="S151">
        <v>0</v>
      </c>
      <c r="T151">
        <v>0</v>
      </c>
      <c r="V151">
        <v>0</v>
      </c>
      <c r="Y151" s="1">
        <v>45152</v>
      </c>
      <c r="Z151" s="6">
        <v>0.45358796296296294</v>
      </c>
      <c r="AB151">
        <v>1</v>
      </c>
      <c r="AD151" s="3">
        <f t="shared" si="12"/>
        <v>7.9523768514647779</v>
      </c>
      <c r="AE151" s="3">
        <f t="shared" si="13"/>
        <v>13.442036783861948</v>
      </c>
      <c r="AF151" s="3">
        <f t="shared" si="14"/>
        <v>5.4896599323971698</v>
      </c>
      <c r="AG151" s="3">
        <f t="shared" si="15"/>
        <v>0.90539723937530836</v>
      </c>
      <c r="AH151" s="3"/>
      <c r="BG151" s="3"/>
      <c r="BH151" s="3"/>
      <c r="BI151" s="3"/>
      <c r="BJ151" s="3"/>
    </row>
    <row r="152" spans="1:62" x14ac:dyDescent="0.35">
      <c r="A152">
        <v>239</v>
      </c>
      <c r="B152">
        <v>31</v>
      </c>
      <c r="C152" t="s">
        <v>253</v>
      </c>
      <c r="D152" t="s">
        <v>27</v>
      </c>
      <c r="G152">
        <v>0.5</v>
      </c>
      <c r="H152">
        <v>0.5</v>
      </c>
      <c r="I152">
        <v>9742</v>
      </c>
      <c r="J152">
        <v>14291</v>
      </c>
      <c r="L152">
        <v>10473</v>
      </c>
      <c r="M152">
        <v>7.8890000000000002</v>
      </c>
      <c r="N152">
        <v>12.385</v>
      </c>
      <c r="O152">
        <v>4.4969999999999999</v>
      </c>
      <c r="Q152">
        <v>0.97899999999999998</v>
      </c>
      <c r="R152">
        <v>1</v>
      </c>
      <c r="S152">
        <v>0</v>
      </c>
      <c r="T152">
        <v>0</v>
      </c>
      <c r="V152">
        <v>0</v>
      </c>
      <c r="Y152" s="1">
        <v>45152</v>
      </c>
      <c r="Z152" s="6">
        <v>0.46151620370370372</v>
      </c>
      <c r="AB152">
        <v>1</v>
      </c>
      <c r="AD152" s="3">
        <f t="shared" si="12"/>
        <v>8.9926137969875946</v>
      </c>
      <c r="AE152" s="3">
        <f t="shared" si="13"/>
        <v>13.536175730264517</v>
      </c>
      <c r="AF152" s="3">
        <f t="shared" si="14"/>
        <v>4.5435619332769228</v>
      </c>
      <c r="AG152" s="3">
        <f t="shared" si="15"/>
        <v>0.92553465460359485</v>
      </c>
      <c r="AH152" s="3"/>
      <c r="AK152">
        <f>ABS(100*(AD152-AD153)/(AVERAGE(AD152:AD153)))</f>
        <v>0.78995548348999645</v>
      </c>
      <c r="AM152">
        <f>100*((AVERAGE(AD152:AD153)*25.24)-(AVERAGE(AD149:AD150)*25))/(1000*0.08)</f>
        <v>136.737138990174</v>
      </c>
      <c r="AQ152">
        <f>ABS(100*(AE152-AE153)/(AVERAGE(AE152:AE153)))</f>
        <v>0.27505167173815548</v>
      </c>
      <c r="AS152">
        <f>100*((AVERAGE(AE152:AE153)*25.24)-(AVERAGE(AE149:AE150)*25))/(2000*0.08)</f>
        <v>108.23080876134375</v>
      </c>
      <c r="AW152">
        <f>ABS(100*(AF152-AF153)/(AVERAGE(AF152:AF153)))</f>
        <v>2.349950661525825</v>
      </c>
      <c r="AY152">
        <f>100*((AVERAGE(AF152:AF153)*25.24)-(AVERAGE(AF149:AF150)*25))/(1000*0.08)</f>
        <v>79.724478532513459</v>
      </c>
      <c r="BC152">
        <f>ABS(100*(AG152-AG153)/(AVERAGE(AG152:AG153)))</f>
        <v>1.6766376078217966</v>
      </c>
      <c r="BE152">
        <f>100*((AVERAGE(AG152:AG153)*25.24)-(AVERAGE(AG149:AG150)*25))/(100*0.08)</f>
        <v>85.853334615484698</v>
      </c>
      <c r="BG152" s="3">
        <f>AVERAGE(AD152:AD153)</f>
        <v>8.9572347135930457</v>
      </c>
      <c r="BH152" s="3">
        <f>AVERAGE(AE152:AE153)</f>
        <v>13.55481710578978</v>
      </c>
      <c r="BI152" s="3">
        <f>AVERAGE(AF152:AF153)</f>
        <v>4.5975823921967338</v>
      </c>
      <c r="BJ152" s="3">
        <f>AVERAGE(AG152:AG153)</f>
        <v>0.91784022738754656</v>
      </c>
    </row>
    <row r="153" spans="1:62" x14ac:dyDescent="0.35">
      <c r="A153">
        <v>240</v>
      </c>
      <c r="B153">
        <v>31</v>
      </c>
      <c r="C153" t="s">
        <v>253</v>
      </c>
      <c r="D153" t="s">
        <v>27</v>
      </c>
      <c r="G153">
        <v>0.5</v>
      </c>
      <c r="H153">
        <v>0.5</v>
      </c>
      <c r="I153">
        <v>9665</v>
      </c>
      <c r="J153">
        <v>14331</v>
      </c>
      <c r="L153">
        <v>10298</v>
      </c>
      <c r="M153">
        <v>7.83</v>
      </c>
      <c r="N153">
        <v>12.419</v>
      </c>
      <c r="O153">
        <v>4.59</v>
      </c>
      <c r="Q153">
        <v>0.96099999999999997</v>
      </c>
      <c r="R153">
        <v>1</v>
      </c>
      <c r="S153">
        <v>0</v>
      </c>
      <c r="T153">
        <v>0</v>
      </c>
      <c r="V153">
        <v>0</v>
      </c>
      <c r="Y153" s="1">
        <v>45152</v>
      </c>
      <c r="Z153" s="6">
        <v>0.4697453703703704</v>
      </c>
      <c r="AB153">
        <v>1</v>
      </c>
      <c r="AD153" s="3">
        <f t="shared" si="12"/>
        <v>8.9218556301984968</v>
      </c>
      <c r="AE153" s="3">
        <f t="shared" si="13"/>
        <v>13.573458481315042</v>
      </c>
      <c r="AF153" s="3">
        <f t="shared" si="14"/>
        <v>4.6516028511165448</v>
      </c>
      <c r="AG153" s="3">
        <f t="shared" si="15"/>
        <v>0.91014580017149815</v>
      </c>
      <c r="AH153" s="3"/>
    </row>
    <row r="154" spans="1:62" x14ac:dyDescent="0.35">
      <c r="A154">
        <v>241</v>
      </c>
      <c r="B154">
        <v>32</v>
      </c>
      <c r="C154" t="s">
        <v>157</v>
      </c>
      <c r="D154" t="s">
        <v>27</v>
      </c>
      <c r="G154">
        <v>0.5</v>
      </c>
      <c r="H154">
        <v>0.5</v>
      </c>
      <c r="I154">
        <v>4592</v>
      </c>
      <c r="J154">
        <v>6477</v>
      </c>
      <c r="L154">
        <v>2562</v>
      </c>
      <c r="M154">
        <v>3.9380000000000002</v>
      </c>
      <c r="N154">
        <v>5.766</v>
      </c>
      <c r="O154">
        <v>1.8280000000000001</v>
      </c>
      <c r="Q154">
        <v>0.152</v>
      </c>
      <c r="R154">
        <v>1</v>
      </c>
      <c r="S154">
        <v>0</v>
      </c>
      <c r="T154">
        <v>0</v>
      </c>
      <c r="V154">
        <v>0</v>
      </c>
      <c r="Y154" s="1">
        <v>45152</v>
      </c>
      <c r="Z154" s="6">
        <v>0.48328703703703701</v>
      </c>
      <c r="AB154">
        <v>1</v>
      </c>
      <c r="AD154" s="3">
        <f t="shared" si="12"/>
        <v>4.2600870571973974</v>
      </c>
      <c r="AE154" s="3">
        <f t="shared" si="13"/>
        <v>6.2529903125447692</v>
      </c>
      <c r="AF154" s="3">
        <f t="shared" si="14"/>
        <v>1.9929032553473718</v>
      </c>
      <c r="AG154" s="3">
        <f t="shared" si="15"/>
        <v>0.22987049796178474</v>
      </c>
      <c r="AH154" s="3"/>
      <c r="BG154" s="3"/>
      <c r="BH154" s="3"/>
      <c r="BI154" s="3"/>
      <c r="BJ154" s="3"/>
    </row>
    <row r="155" spans="1:62" x14ac:dyDescent="0.35">
      <c r="A155">
        <v>242</v>
      </c>
      <c r="B155">
        <v>32</v>
      </c>
      <c r="C155" t="s">
        <v>157</v>
      </c>
      <c r="D155" t="s">
        <v>27</v>
      </c>
      <c r="G155">
        <v>0.5</v>
      </c>
      <c r="H155">
        <v>0.5</v>
      </c>
      <c r="I155">
        <v>3153</v>
      </c>
      <c r="J155">
        <v>6431</v>
      </c>
      <c r="L155">
        <v>2552</v>
      </c>
      <c r="M155">
        <v>2.8340000000000001</v>
      </c>
      <c r="N155">
        <v>5.7270000000000003</v>
      </c>
      <c r="O155">
        <v>2.8929999999999998</v>
      </c>
      <c r="Q155">
        <v>0.151</v>
      </c>
      <c r="R155">
        <v>1</v>
      </c>
      <c r="S155">
        <v>0</v>
      </c>
      <c r="T155">
        <v>0</v>
      </c>
      <c r="V155">
        <v>0</v>
      </c>
      <c r="Y155" s="1">
        <v>45152</v>
      </c>
      <c r="Z155" s="6">
        <v>0.49033564814814817</v>
      </c>
      <c r="AB155">
        <v>1</v>
      </c>
      <c r="AD155" s="3">
        <f t="shared" si="12"/>
        <v>2.9377363817492244</v>
      </c>
      <c r="AE155" s="3">
        <f t="shared" si="13"/>
        <v>6.2101151488366684</v>
      </c>
      <c r="AF155" s="3">
        <f t="shared" si="14"/>
        <v>3.272378767087444</v>
      </c>
      <c r="AG155" s="3">
        <f t="shared" si="15"/>
        <v>0.22899113485137923</v>
      </c>
      <c r="AH155" s="3"/>
      <c r="AK155">
        <f>ABS(100*(AD155-AD156)/(AVERAGE(AD155:AD156)))</f>
        <v>1.613461377201769</v>
      </c>
      <c r="AL155">
        <f>ABS(100*((AVERAGE(AD155:AD156)-AVERAGE(AD113:AD114))/(AVERAGE(AD113:AD114,AD155:AD156))))</f>
        <v>16.254927135233206</v>
      </c>
      <c r="AQ155">
        <f>ABS(100*(AE155-AE156)/(AVERAGE(AE155:AE156)))</f>
        <v>9.0012754695556904E-2</v>
      </c>
      <c r="AR155">
        <f>ABS(100*((AVERAGE(AE155:AE156)-AVERAGE(AE113:AE114))/(AVERAGE(AE113:AE114,AE155:AE156))))</f>
        <v>6.4818681078991833</v>
      </c>
      <c r="AW155">
        <f>ABS(100*(AF155-AF156)/(AVERAGE(AF155:AF156)))</f>
        <v>1.2977131943448408</v>
      </c>
      <c r="AX155">
        <f>ABS(100*((AVERAGE(AF155:AF156)-AVERAGE(AF113:AF114))/(AVERAGE(AF113:AF114,AF155:AF156))))</f>
        <v>1.6821184690432409</v>
      </c>
      <c r="BC155">
        <f>ABS(100*(AG155-AG156)/(AVERAGE(AG155:AG156)))</f>
        <v>1.5999654760054938</v>
      </c>
      <c r="BD155">
        <f>ABS(100*((AVERAGE(AG155:AG156)-AVERAGE(AG113:AG114))/(AVERAGE(AG113:AG114,AG155:AG156))))</f>
        <v>6.8556389605456776</v>
      </c>
      <c r="BG155" s="3">
        <f>AVERAGE(AD155:AD156)</f>
        <v>2.9616287497559322</v>
      </c>
      <c r="BH155" s="3">
        <f>AVERAGE(AE155:AE156)</f>
        <v>6.2129113551654571</v>
      </c>
      <c r="BI155" s="3">
        <f>AVERAGE(AF155:AF156)</f>
        <v>3.251282605409525</v>
      </c>
      <c r="BJ155" s="3">
        <f>AVERAGE(AG155:AG156)</f>
        <v>0.23083779738323085</v>
      </c>
    </row>
    <row r="156" spans="1:62" x14ac:dyDescent="0.35">
      <c r="A156">
        <v>243</v>
      </c>
      <c r="B156">
        <v>32</v>
      </c>
      <c r="C156" t="s">
        <v>157</v>
      </c>
      <c r="D156" t="s">
        <v>27</v>
      </c>
      <c r="G156">
        <v>0.5</v>
      </c>
      <c r="H156">
        <v>0.5</v>
      </c>
      <c r="I156">
        <v>3205</v>
      </c>
      <c r="J156">
        <v>6437</v>
      </c>
      <c r="L156">
        <v>2594</v>
      </c>
      <c r="M156">
        <v>2.8730000000000002</v>
      </c>
      <c r="N156">
        <v>5.7320000000000002</v>
      </c>
      <c r="O156">
        <v>2.859</v>
      </c>
      <c r="Q156">
        <v>0.155</v>
      </c>
      <c r="R156">
        <v>1</v>
      </c>
      <c r="S156">
        <v>0</v>
      </c>
      <c r="T156">
        <v>0</v>
      </c>
      <c r="V156">
        <v>0</v>
      </c>
      <c r="Y156" s="1">
        <v>45152</v>
      </c>
      <c r="Z156" s="6">
        <v>0.49793981481481481</v>
      </c>
      <c r="AB156">
        <v>1</v>
      </c>
      <c r="AD156" s="3">
        <f t="shared" si="12"/>
        <v>2.98552111776264</v>
      </c>
      <c r="AE156" s="3">
        <f t="shared" si="13"/>
        <v>6.2157075614942459</v>
      </c>
      <c r="AF156" s="3">
        <f t="shared" si="14"/>
        <v>3.2301864437316059</v>
      </c>
      <c r="AG156" s="3">
        <f t="shared" si="15"/>
        <v>0.23268445991508244</v>
      </c>
      <c r="AH156" s="3"/>
      <c r="BG156" s="3"/>
      <c r="BH156" s="3"/>
      <c r="BI156" s="3"/>
      <c r="BJ156" s="3"/>
    </row>
    <row r="157" spans="1:62" x14ac:dyDescent="0.35">
      <c r="A157">
        <v>244</v>
      </c>
      <c r="B157">
        <v>28</v>
      </c>
      <c r="C157" t="s">
        <v>267</v>
      </c>
      <c r="D157" t="s">
        <v>27</v>
      </c>
      <c r="G157">
        <v>0.5</v>
      </c>
      <c r="H157">
        <v>0.5</v>
      </c>
      <c r="I157">
        <v>3695</v>
      </c>
      <c r="J157">
        <v>6441</v>
      </c>
      <c r="L157">
        <v>2362</v>
      </c>
      <c r="M157">
        <v>3.25</v>
      </c>
      <c r="N157">
        <v>5.7359999999999998</v>
      </c>
      <c r="O157">
        <v>2.4860000000000002</v>
      </c>
      <c r="Q157">
        <v>0.13100000000000001</v>
      </c>
      <c r="R157">
        <v>1</v>
      </c>
      <c r="S157">
        <v>0</v>
      </c>
      <c r="T157">
        <v>0</v>
      </c>
      <c r="V157">
        <v>0</v>
      </c>
      <c r="Y157" s="1">
        <v>45152</v>
      </c>
      <c r="Z157" s="6">
        <v>0.51164351851851853</v>
      </c>
    </row>
    <row r="158" spans="1:62" x14ac:dyDescent="0.35">
      <c r="Y158" s="1"/>
      <c r="Z158" s="6"/>
    </row>
    <row r="159" spans="1:62" x14ac:dyDescent="0.35">
      <c r="Y159" s="1"/>
      <c r="Z159" s="6"/>
    </row>
    <row r="160" spans="1:62" x14ac:dyDescent="0.35">
      <c r="Y160" s="1"/>
      <c r="Z160" s="6"/>
    </row>
    <row r="161" spans="1:62" x14ac:dyDescent="0.35">
      <c r="Y161" s="1"/>
      <c r="Z161" s="6"/>
    </row>
    <row r="162" spans="1:62" x14ac:dyDescent="0.35">
      <c r="A162" t="s">
        <v>270</v>
      </c>
      <c r="Y162" s="1"/>
      <c r="Z162" s="6"/>
    </row>
    <row r="163" spans="1:62" x14ac:dyDescent="0.35">
      <c r="A163">
        <v>97</v>
      </c>
      <c r="B163">
        <v>28</v>
      </c>
      <c r="C163" t="s">
        <v>235</v>
      </c>
      <c r="D163" t="s">
        <v>27</v>
      </c>
      <c r="G163">
        <v>0.5</v>
      </c>
      <c r="H163">
        <v>0.5</v>
      </c>
      <c r="I163">
        <v>3325</v>
      </c>
      <c r="J163">
        <v>6354</v>
      </c>
      <c r="L163">
        <v>2557</v>
      </c>
      <c r="M163">
        <v>2.9649999999999999</v>
      </c>
      <c r="N163">
        <v>5.6619999999999999</v>
      </c>
      <c r="O163">
        <v>2.6960000000000002</v>
      </c>
      <c r="Q163">
        <v>0.151</v>
      </c>
      <c r="R163">
        <v>1</v>
      </c>
      <c r="S163">
        <v>0</v>
      </c>
      <c r="T163">
        <v>0</v>
      </c>
      <c r="V163">
        <v>0</v>
      </c>
      <c r="Y163" s="1">
        <v>45149</v>
      </c>
      <c r="Z163" s="6">
        <v>0.47887731481481483</v>
      </c>
      <c r="AB163">
        <v>1</v>
      </c>
      <c r="AD163" s="3">
        <v>3.1516424744846168</v>
      </c>
      <c r="AE163" s="3">
        <v>6.3564451556425547</v>
      </c>
      <c r="AF163" s="3">
        <v>3.204802681157938</v>
      </c>
      <c r="AG163" s="3">
        <v>0.23788636942862118</v>
      </c>
    </row>
    <row r="164" spans="1:62" x14ac:dyDescent="0.35">
      <c r="A164">
        <v>98</v>
      </c>
      <c r="B164">
        <v>28</v>
      </c>
      <c r="C164" t="s">
        <v>235</v>
      </c>
      <c r="D164" t="s">
        <v>27</v>
      </c>
      <c r="G164">
        <v>0.5</v>
      </c>
      <c r="H164">
        <v>0.5</v>
      </c>
      <c r="I164">
        <v>3495</v>
      </c>
      <c r="J164">
        <v>6296</v>
      </c>
      <c r="L164">
        <v>2559</v>
      </c>
      <c r="M164">
        <v>3.0960000000000001</v>
      </c>
      <c r="N164">
        <v>5.6130000000000004</v>
      </c>
      <c r="O164">
        <v>2.5169999999999999</v>
      </c>
      <c r="Q164">
        <v>0.152</v>
      </c>
      <c r="R164">
        <v>1</v>
      </c>
      <c r="S164">
        <v>0</v>
      </c>
      <c r="T164">
        <v>0</v>
      </c>
      <c r="V164">
        <v>0</v>
      </c>
      <c r="Y164" s="1">
        <v>45149</v>
      </c>
      <c r="Z164" s="6">
        <v>0.48605324074074074</v>
      </c>
      <c r="AB164">
        <v>1</v>
      </c>
      <c r="AD164" s="3">
        <v>3.3137372794047173</v>
      </c>
      <c r="AE164" s="3">
        <v>6.300331176423291</v>
      </c>
      <c r="AF164" s="3">
        <v>2.9865938970185737</v>
      </c>
      <c r="AG164" s="3">
        <v>0.23806156065973769</v>
      </c>
      <c r="AH164" s="3"/>
      <c r="AK164">
        <v>1.0590052538291346</v>
      </c>
      <c r="AL164">
        <f>ABS(100*((AVERAGE(AD164:AD165)-AVERAGE(AD180:AD181))/(AVERAGE(AD180:AD181,AD164:AD165))))</f>
        <v>2.8318175020233562</v>
      </c>
      <c r="AQ164">
        <v>1.2205317538768896</v>
      </c>
      <c r="AR164">
        <f>ABS(100*((AVERAGE(AE164:AE165)-AVERAGE(AE180:AE181))/(AVERAGE(AE180:AE181,AE164:AE165))))</f>
        <v>4.3151421632314788</v>
      </c>
      <c r="AW164">
        <v>3.8116864689188219</v>
      </c>
      <c r="AX164">
        <f>ABS(100*((AVERAGE(AF164:AF165)-AVERAGE(AF180:AF181))/(AVERAGE(AF180:AF181,AF164:AF165))))</f>
        <v>13.095357854537943</v>
      </c>
      <c r="BC164">
        <v>1.819374200984986</v>
      </c>
      <c r="BD164">
        <f>ABS(100*((AVERAGE(AG164:AG165)-AVERAGE(AG180:AG181))/(AVERAGE(AG180:AG181,AG164:AG165))))</f>
        <v>3.8076284374635447</v>
      </c>
      <c r="BG164" s="3">
        <v>3.3313770081754344</v>
      </c>
      <c r="BH164" s="3">
        <v>6.2621156216101728</v>
      </c>
      <c r="BI164" s="3">
        <v>2.9307386134347384</v>
      </c>
      <c r="BJ164" s="3">
        <v>0.23591546807856054</v>
      </c>
    </row>
    <row r="165" spans="1:62" x14ac:dyDescent="0.35">
      <c r="A165">
        <v>99</v>
      </c>
      <c r="B165">
        <v>28</v>
      </c>
      <c r="C165" t="s">
        <v>235</v>
      </c>
      <c r="D165" t="s">
        <v>27</v>
      </c>
      <c r="G165">
        <v>0.5</v>
      </c>
      <c r="H165">
        <v>0.5</v>
      </c>
      <c r="I165">
        <v>3532</v>
      </c>
      <c r="J165">
        <v>6217</v>
      </c>
      <c r="L165">
        <v>2510</v>
      </c>
      <c r="M165">
        <v>3.1240000000000001</v>
      </c>
      <c r="N165">
        <v>5.5460000000000003</v>
      </c>
      <c r="O165">
        <v>2.4220000000000002</v>
      </c>
      <c r="Q165">
        <v>0.14599999999999999</v>
      </c>
      <c r="R165">
        <v>1</v>
      </c>
      <c r="S165">
        <v>0</v>
      </c>
      <c r="T165">
        <v>0</v>
      </c>
      <c r="V165">
        <v>0</v>
      </c>
      <c r="Y165" s="1">
        <v>45149</v>
      </c>
      <c r="Z165" s="6">
        <v>0.49359953703703702</v>
      </c>
      <c r="AB165">
        <v>1</v>
      </c>
      <c r="AD165" s="3">
        <v>3.349016736946151</v>
      </c>
      <c r="AE165" s="3">
        <v>6.2239000667970537</v>
      </c>
      <c r="AF165" s="3">
        <v>2.8748833298509027</v>
      </c>
      <c r="AG165" s="3">
        <v>0.23376937549738339</v>
      </c>
    </row>
    <row r="166" spans="1:62" x14ac:dyDescent="0.35">
      <c r="A166">
        <v>100</v>
      </c>
      <c r="B166">
        <v>29</v>
      </c>
      <c r="C166" t="s">
        <v>236</v>
      </c>
      <c r="D166" t="s">
        <v>27</v>
      </c>
      <c r="G166">
        <v>0.5</v>
      </c>
      <c r="H166">
        <v>0.5</v>
      </c>
      <c r="I166">
        <v>3141</v>
      </c>
      <c r="J166">
        <v>6141</v>
      </c>
      <c r="L166">
        <v>2193</v>
      </c>
      <c r="M166">
        <v>2.8250000000000002</v>
      </c>
      <c r="N166">
        <v>5.4809999999999999</v>
      </c>
      <c r="O166">
        <v>2.657</v>
      </c>
      <c r="Q166">
        <v>0.113</v>
      </c>
      <c r="R166">
        <v>1</v>
      </c>
      <c r="S166">
        <v>0</v>
      </c>
      <c r="T166">
        <v>0</v>
      </c>
      <c r="V166">
        <v>0</v>
      </c>
      <c r="Y166" s="1">
        <v>45149</v>
      </c>
      <c r="Z166" s="6">
        <v>0.50658564814814822</v>
      </c>
      <c r="AB166">
        <v>1</v>
      </c>
      <c r="AD166" s="3">
        <v>2.9761986856299192</v>
      </c>
      <c r="AE166" s="3">
        <v>6.1503714043718123</v>
      </c>
      <c r="AF166" s="3">
        <v>3.1741727187418931</v>
      </c>
      <c r="AG166" s="3">
        <v>0.20600156536541797</v>
      </c>
    </row>
    <row r="167" spans="1:62" x14ac:dyDescent="0.35">
      <c r="A167">
        <v>101</v>
      </c>
      <c r="B167">
        <v>29</v>
      </c>
      <c r="C167" t="s">
        <v>236</v>
      </c>
      <c r="D167" t="s">
        <v>27</v>
      </c>
      <c r="G167">
        <v>0.5</v>
      </c>
      <c r="H167">
        <v>0.5</v>
      </c>
      <c r="I167">
        <v>2996</v>
      </c>
      <c r="J167">
        <v>6217</v>
      </c>
      <c r="L167">
        <v>2240</v>
      </c>
      <c r="M167">
        <v>2.714</v>
      </c>
      <c r="N167">
        <v>5.5449999999999999</v>
      </c>
      <c r="O167">
        <v>2.8319999999999999</v>
      </c>
      <c r="Q167">
        <v>0.11799999999999999</v>
      </c>
      <c r="R167">
        <v>1</v>
      </c>
      <c r="S167">
        <v>0</v>
      </c>
      <c r="T167">
        <v>0</v>
      </c>
      <c r="V167">
        <v>0</v>
      </c>
      <c r="Y167" s="1">
        <v>45149</v>
      </c>
      <c r="Z167" s="6">
        <v>0.513738425925926</v>
      </c>
      <c r="AB167">
        <v>1</v>
      </c>
      <c r="AD167" s="3">
        <v>2.8379413520215984</v>
      </c>
      <c r="AE167" s="3">
        <v>6.2239000667970537</v>
      </c>
      <c r="AF167" s="3">
        <v>3.3859587147754553</v>
      </c>
      <c r="AG167" s="3">
        <v>0.21011855929665574</v>
      </c>
      <c r="AH167" s="3"/>
      <c r="AK167">
        <v>3.466668215416437</v>
      </c>
      <c r="AL167">
        <f>ABS(100*((AVERAGE(AD167:AD168)-AVERAGE(AD183:AD184))/(AVERAGE(AD183:AD184,AD167:AD168))))</f>
        <v>2.159968175647812</v>
      </c>
      <c r="AQ167">
        <v>0.67066061504450203</v>
      </c>
      <c r="AR167">
        <f>ABS(100*((AVERAGE(AE167:AE168)-AVERAGE(AE183:AE184))/(AVERAGE(AE183:AE184,AE167:AE168))))</f>
        <v>3.79673552659531</v>
      </c>
      <c r="AW167">
        <v>4.2749587920417351</v>
      </c>
      <c r="AX167">
        <f>ABS(100*((AVERAGE(AF167:AF168)-AVERAGE(AF183:AF184))/(AVERAGE(AF183:AF184,AF167:AF168))))</f>
        <v>9.2862403857610722</v>
      </c>
      <c r="BC167">
        <v>2.7546694486028747</v>
      </c>
      <c r="BD167">
        <f>ABS(100*((AVERAGE(AG167:AG168)-AVERAGE(AG183:AG184))/(AVERAGE(AG183:AG184,AG167:AG168))))</f>
        <v>9.6597173524788342</v>
      </c>
      <c r="BG167" s="3">
        <v>2.8880000417763352</v>
      </c>
      <c r="BH167" s="3">
        <v>6.203099195189913</v>
      </c>
      <c r="BI167" s="3">
        <v>3.3150991534135779</v>
      </c>
      <c r="BJ167" s="3">
        <v>0.21305301241785712</v>
      </c>
    </row>
    <row r="168" spans="1:62" x14ac:dyDescent="0.35">
      <c r="A168">
        <v>102</v>
      </c>
      <c r="B168">
        <v>29</v>
      </c>
      <c r="C168" t="s">
        <v>236</v>
      </c>
      <c r="D168" t="s">
        <v>27</v>
      </c>
      <c r="G168">
        <v>0.5</v>
      </c>
      <c r="H168">
        <v>0.5</v>
      </c>
      <c r="I168">
        <v>3101</v>
      </c>
      <c r="J168">
        <v>6174</v>
      </c>
      <c r="L168">
        <v>2307</v>
      </c>
      <c r="M168">
        <v>2.794</v>
      </c>
      <c r="N168">
        <v>5.5090000000000003</v>
      </c>
      <c r="O168">
        <v>2.7149999999999999</v>
      </c>
      <c r="Q168">
        <v>0.125</v>
      </c>
      <c r="R168">
        <v>1</v>
      </c>
      <c r="S168">
        <v>0</v>
      </c>
      <c r="T168">
        <v>0</v>
      </c>
      <c r="V168">
        <v>0</v>
      </c>
      <c r="Y168" s="1">
        <v>45149</v>
      </c>
      <c r="Z168" s="6">
        <v>0.52135416666666667</v>
      </c>
      <c r="AB168">
        <v>1</v>
      </c>
      <c r="AD168" s="3">
        <v>2.938058731531072</v>
      </c>
      <c r="AE168" s="3">
        <v>6.1822983235827724</v>
      </c>
      <c r="AF168" s="3">
        <v>3.2442395920517004</v>
      </c>
      <c r="AG168" s="3">
        <v>0.21598746553905854</v>
      </c>
    </row>
    <row r="169" spans="1:62" x14ac:dyDescent="0.35">
      <c r="A169">
        <v>103</v>
      </c>
      <c r="B169">
        <v>30</v>
      </c>
      <c r="C169" t="s">
        <v>237</v>
      </c>
      <c r="D169" t="s">
        <v>27</v>
      </c>
      <c r="G169">
        <v>0.5</v>
      </c>
      <c r="H169">
        <v>0.5</v>
      </c>
      <c r="I169">
        <v>4212</v>
      </c>
      <c r="J169">
        <v>6745</v>
      </c>
      <c r="L169">
        <v>5283</v>
      </c>
      <c r="M169">
        <v>3.6459999999999999</v>
      </c>
      <c r="N169">
        <v>5.9930000000000003</v>
      </c>
      <c r="O169">
        <v>2.347</v>
      </c>
      <c r="Q169">
        <v>0.437</v>
      </c>
      <c r="R169">
        <v>1</v>
      </c>
      <c r="S169">
        <v>0</v>
      </c>
      <c r="T169">
        <v>0</v>
      </c>
      <c r="V169">
        <v>0</v>
      </c>
      <c r="Y169" s="1">
        <v>45149</v>
      </c>
      <c r="Z169" s="6">
        <v>0.53413194444444445</v>
      </c>
      <c r="AB169">
        <v>1</v>
      </c>
      <c r="AD169" s="3">
        <v>3.997395956626554</v>
      </c>
      <c r="AE169" s="3">
        <v>6.7347307741724149</v>
      </c>
      <c r="AF169" s="3">
        <v>2.7373348175458609</v>
      </c>
      <c r="AG169" s="3">
        <v>0.47667201744041221</v>
      </c>
    </row>
    <row r="170" spans="1:62" x14ac:dyDescent="0.35">
      <c r="A170">
        <v>104</v>
      </c>
      <c r="B170">
        <v>30</v>
      </c>
      <c r="C170" t="s">
        <v>237</v>
      </c>
      <c r="D170" t="s">
        <v>27</v>
      </c>
      <c r="G170">
        <v>0.5</v>
      </c>
      <c r="H170">
        <v>0.5</v>
      </c>
      <c r="I170">
        <v>4656</v>
      </c>
      <c r="J170">
        <v>6819</v>
      </c>
      <c r="L170">
        <v>5332</v>
      </c>
      <c r="M170">
        <v>3.9870000000000001</v>
      </c>
      <c r="N170">
        <v>6.056</v>
      </c>
      <c r="O170">
        <v>2.069</v>
      </c>
      <c r="Q170">
        <v>0.442</v>
      </c>
      <c r="R170">
        <v>1</v>
      </c>
      <c r="S170">
        <v>0</v>
      </c>
      <c r="T170">
        <v>0</v>
      </c>
      <c r="V170">
        <v>0</v>
      </c>
      <c r="Y170" s="1">
        <v>45149</v>
      </c>
      <c r="Z170" s="6">
        <v>0.54121527777777778</v>
      </c>
      <c r="AB170">
        <v>1</v>
      </c>
      <c r="AD170" s="3">
        <v>4.4207494471237583</v>
      </c>
      <c r="AE170" s="3">
        <v>6.8063244717969917</v>
      </c>
      <c r="AF170" s="3">
        <v>2.3855750246732335</v>
      </c>
      <c r="AG170" s="3">
        <v>0.48096420260276651</v>
      </c>
      <c r="AH170" s="3"/>
      <c r="AK170">
        <v>4.6557241552878361</v>
      </c>
      <c r="AL170">
        <f>ABS(100*((AVERAGE(AD170:AD171)-AVERAGE(AD186:AD187))/(AVERAGE(AD186:AD187,AD170:AD171))))</f>
        <v>3.6802514371306425</v>
      </c>
      <c r="AQ170">
        <v>1.1447810746500837</v>
      </c>
      <c r="AR170">
        <f>ABS(100*((AVERAGE(AE170:AE171)-AVERAGE(AE186:AE187))/(AVERAGE(AE186:AE187,AE170:AE171))))</f>
        <v>3.7055571762666109</v>
      </c>
      <c r="AW170">
        <v>5.706535103764427</v>
      </c>
      <c r="AX170">
        <f>ABS(100*((AVERAGE(AF170:AF171)-AVERAGE(AF186:AF187))/(AVERAGE(AF186:AF187,AF170:AF171))))</f>
        <v>3.7549573537892922</v>
      </c>
      <c r="BC170">
        <v>0.74393505824469075</v>
      </c>
      <c r="BD170">
        <f>ABS(100*((AVERAGE(AG170:AG171)-AVERAGE(AG186:AG187))/(AVERAGE(AG186:AG187,AG170:AG171))))</f>
        <v>4.4945958463757387</v>
      </c>
      <c r="BG170" s="3">
        <v>4.5261110703218232</v>
      </c>
      <c r="BH170" s="3">
        <v>6.8455075090104422</v>
      </c>
      <c r="BI170" s="3">
        <v>2.3193964386886194</v>
      </c>
      <c r="BJ170" s="3">
        <v>0.48275991272171065</v>
      </c>
    </row>
    <row r="171" spans="1:62" x14ac:dyDescent="0.35">
      <c r="A171">
        <v>105</v>
      </c>
      <c r="B171">
        <v>30</v>
      </c>
      <c r="C171" t="s">
        <v>237</v>
      </c>
      <c r="D171" t="s">
        <v>27</v>
      </c>
      <c r="G171">
        <v>0.5</v>
      </c>
      <c r="H171">
        <v>0.5</v>
      </c>
      <c r="I171">
        <v>4877</v>
      </c>
      <c r="J171">
        <v>6900</v>
      </c>
      <c r="L171">
        <v>5373</v>
      </c>
      <c r="M171">
        <v>4.157</v>
      </c>
      <c r="N171">
        <v>6.1239999999999997</v>
      </c>
      <c r="O171">
        <v>1.968</v>
      </c>
      <c r="Q171">
        <v>0.44600000000000001</v>
      </c>
      <c r="R171">
        <v>1</v>
      </c>
      <c r="S171">
        <v>0</v>
      </c>
      <c r="T171">
        <v>0</v>
      </c>
      <c r="V171">
        <v>0</v>
      </c>
      <c r="Y171" s="1">
        <v>45149</v>
      </c>
      <c r="Z171" s="6">
        <v>0.54983796296296295</v>
      </c>
      <c r="AB171">
        <v>1</v>
      </c>
      <c r="AD171" s="3">
        <v>4.6314726935198882</v>
      </c>
      <c r="AE171" s="3">
        <v>6.8846905462238936</v>
      </c>
      <c r="AF171" s="3">
        <v>2.2532178527040054</v>
      </c>
      <c r="AG171" s="3">
        <v>0.48455562284065479</v>
      </c>
    </row>
    <row r="172" spans="1:62" x14ac:dyDescent="0.35">
      <c r="A172">
        <v>106</v>
      </c>
      <c r="B172">
        <v>31</v>
      </c>
      <c r="C172" t="s">
        <v>156</v>
      </c>
      <c r="D172" t="s">
        <v>27</v>
      </c>
      <c r="G172">
        <v>0.5</v>
      </c>
      <c r="H172">
        <v>0.5</v>
      </c>
      <c r="I172">
        <v>8195</v>
      </c>
      <c r="J172">
        <v>14239</v>
      </c>
      <c r="L172">
        <v>8519</v>
      </c>
      <c r="M172">
        <v>6.702</v>
      </c>
      <c r="N172">
        <v>12.342000000000001</v>
      </c>
      <c r="O172">
        <v>5.64</v>
      </c>
      <c r="Q172">
        <v>0.77500000000000002</v>
      </c>
      <c r="R172">
        <v>1</v>
      </c>
      <c r="S172">
        <v>0</v>
      </c>
      <c r="T172">
        <v>0</v>
      </c>
      <c r="V172">
        <v>0</v>
      </c>
      <c r="Y172" s="1">
        <v>45149</v>
      </c>
      <c r="Z172" s="6">
        <v>0.56858796296296299</v>
      </c>
      <c r="AB172">
        <v>1</v>
      </c>
      <c r="AD172" s="3">
        <v>7.7951818860192637</v>
      </c>
      <c r="AE172" s="3">
        <v>13.985043882261344</v>
      </c>
      <c r="AF172" s="3">
        <v>6.1898619962420804</v>
      </c>
      <c r="AG172" s="3">
        <v>0.76013142938691103</v>
      </c>
      <c r="AH172" s="3"/>
      <c r="BG172" s="3"/>
      <c r="BH172" s="3"/>
      <c r="BI172" s="3"/>
      <c r="BJ172" s="3"/>
    </row>
    <row r="173" spans="1:62" x14ac:dyDescent="0.35">
      <c r="A173">
        <v>107</v>
      </c>
      <c r="B173">
        <v>31</v>
      </c>
      <c r="C173" t="s">
        <v>156</v>
      </c>
      <c r="D173" t="s">
        <v>27</v>
      </c>
      <c r="G173">
        <v>0.5</v>
      </c>
      <c r="H173">
        <v>0.5</v>
      </c>
      <c r="I173">
        <v>9212</v>
      </c>
      <c r="J173">
        <v>14390</v>
      </c>
      <c r="L173">
        <v>8780</v>
      </c>
      <c r="M173">
        <v>7.4820000000000002</v>
      </c>
      <c r="N173">
        <v>12.468999999999999</v>
      </c>
      <c r="O173">
        <v>4.9870000000000001</v>
      </c>
      <c r="Q173">
        <v>0.80200000000000005</v>
      </c>
      <c r="R173">
        <v>1</v>
      </c>
      <c r="S173">
        <v>0</v>
      </c>
      <c r="T173">
        <v>0</v>
      </c>
      <c r="V173">
        <v>0</v>
      </c>
      <c r="Y173" s="1">
        <v>45149</v>
      </c>
      <c r="Z173" s="6">
        <v>0.57603009259259264</v>
      </c>
      <c r="AB173">
        <v>1</v>
      </c>
      <c r="AD173" s="3">
        <v>8.7648902189824547</v>
      </c>
      <c r="AE173" s="3">
        <v>14.131133724711495</v>
      </c>
      <c r="AF173" s="3">
        <v>5.3662435057290399</v>
      </c>
      <c r="AG173" s="3">
        <v>0.78299388504761447</v>
      </c>
      <c r="AH173" s="3"/>
      <c r="AK173">
        <v>2.2587093896344999</v>
      </c>
      <c r="AL173">
        <f>ABS(100*((AVERAGE(AD173:AD174)-AVERAGE(AD189:AD190))/(AVERAGE(AD189:AD190,AD173:AD174))))</f>
        <v>4.3167258505330075</v>
      </c>
      <c r="AM173">
        <v>138.25001878486336</v>
      </c>
      <c r="AQ173">
        <v>1.8719366533984305</v>
      </c>
      <c r="AR173">
        <f>ABS(100*((AVERAGE(AE173:AE174)-AVERAGE(AE189:AE190))/(AVERAGE(AE189:AE190,AE173:AE174))))</f>
        <v>3.7955488365348322</v>
      </c>
      <c r="AS173">
        <v>118.06374049043863</v>
      </c>
      <c r="AW173">
        <v>1.236941714342281</v>
      </c>
      <c r="AX173">
        <f>ABS(100*((AVERAGE(AF173:AF174)-AVERAGE(AF189:AF190))/(AVERAGE(AF189:AF190,AF173:AF174))))</f>
        <v>2.945633910217154</v>
      </c>
      <c r="AY173">
        <v>97.877462196013951</v>
      </c>
      <c r="BC173">
        <v>0.56892760082441229</v>
      </c>
      <c r="BD173">
        <f>ABS(100*((AVERAGE(AG173:AG174)-AVERAGE(AG189:AG190))/(AVERAGE(AG189:AG190,AG173:AG174))))</f>
        <v>2.4651627960412466</v>
      </c>
      <c r="BE173">
        <v>96.876826633057817</v>
      </c>
      <c r="BG173" s="3">
        <v>8.8650075984919283</v>
      </c>
      <c r="BH173" s="3">
        <v>14.264646295957327</v>
      </c>
      <c r="BI173" s="3">
        <v>5.3996386974653987</v>
      </c>
      <c r="BJ173" s="3">
        <v>0.78522757324434989</v>
      </c>
    </row>
    <row r="174" spans="1:62" x14ac:dyDescent="0.35">
      <c r="A174">
        <v>108</v>
      </c>
      <c r="B174">
        <v>31</v>
      </c>
      <c r="C174" t="s">
        <v>156</v>
      </c>
      <c r="D174" t="s">
        <v>27</v>
      </c>
      <c r="G174">
        <v>0.5</v>
      </c>
      <c r="H174">
        <v>0.5</v>
      </c>
      <c r="I174">
        <v>9422</v>
      </c>
      <c r="J174">
        <v>14666</v>
      </c>
      <c r="L174">
        <v>8831</v>
      </c>
      <c r="M174">
        <v>7.6440000000000001</v>
      </c>
      <c r="N174">
        <v>12.704000000000001</v>
      </c>
      <c r="O174">
        <v>5.0599999999999996</v>
      </c>
      <c r="Q174">
        <v>0.80800000000000005</v>
      </c>
      <c r="R174">
        <v>1</v>
      </c>
      <c r="S174">
        <v>0</v>
      </c>
      <c r="T174">
        <v>0</v>
      </c>
      <c r="V174">
        <v>0</v>
      </c>
      <c r="Y174" s="1">
        <v>45149</v>
      </c>
      <c r="Z174" s="6">
        <v>0.58480324074074075</v>
      </c>
      <c r="AB174">
        <v>1</v>
      </c>
      <c r="AD174" s="3">
        <v>8.9651249780014037</v>
      </c>
      <c r="AE174" s="3">
        <v>14.398158867203161</v>
      </c>
      <c r="AF174" s="3">
        <v>5.4330338892017576</v>
      </c>
      <c r="AG174" s="3">
        <v>0.7874612614410853</v>
      </c>
      <c r="AH174" s="3"/>
    </row>
    <row r="175" spans="1:62" x14ac:dyDescent="0.35">
      <c r="A175">
        <v>109</v>
      </c>
      <c r="B175">
        <v>32</v>
      </c>
      <c r="C175" t="s">
        <v>157</v>
      </c>
      <c r="D175" t="s">
        <v>27</v>
      </c>
      <c r="G175">
        <v>0.5</v>
      </c>
      <c r="H175">
        <v>0.5</v>
      </c>
      <c r="I175">
        <v>5107</v>
      </c>
      <c r="J175">
        <v>7865</v>
      </c>
      <c r="L175">
        <v>3423</v>
      </c>
      <c r="M175">
        <v>4.3330000000000002</v>
      </c>
      <c r="N175">
        <v>6.9420000000000002</v>
      </c>
      <c r="O175">
        <v>2.609</v>
      </c>
      <c r="Q175">
        <v>0.24199999999999999</v>
      </c>
      <c r="R175">
        <v>1</v>
      </c>
      <c r="S175">
        <v>0</v>
      </c>
      <c r="T175">
        <v>0</v>
      </c>
      <c r="V175">
        <v>0</v>
      </c>
      <c r="Y175" s="1">
        <v>45149</v>
      </c>
      <c r="Z175" s="6">
        <v>0.59818287037037032</v>
      </c>
      <c r="AB175">
        <v>1</v>
      </c>
      <c r="AD175" s="3">
        <v>4.85077742958826</v>
      </c>
      <c r="AE175" s="3">
        <v>7.8183110625443915</v>
      </c>
      <c r="AF175" s="3">
        <v>2.9675336329561315</v>
      </c>
      <c r="AG175" s="3">
        <v>0.31374417250206615</v>
      </c>
      <c r="AH175" s="3"/>
      <c r="BG175" s="3"/>
      <c r="BH175" s="3"/>
      <c r="BI175" s="3"/>
      <c r="BJ175" s="3"/>
    </row>
    <row r="176" spans="1:62" x14ac:dyDescent="0.35">
      <c r="A176">
        <v>110</v>
      </c>
      <c r="B176">
        <v>32</v>
      </c>
      <c r="C176" t="s">
        <v>157</v>
      </c>
      <c r="D176" t="s">
        <v>27</v>
      </c>
      <c r="G176">
        <v>0.5</v>
      </c>
      <c r="H176">
        <v>0.5</v>
      </c>
      <c r="I176">
        <v>4024</v>
      </c>
      <c r="J176">
        <v>7852</v>
      </c>
      <c r="L176">
        <v>3459</v>
      </c>
      <c r="M176">
        <v>3.5019999999999998</v>
      </c>
      <c r="N176">
        <v>6.931</v>
      </c>
      <c r="O176">
        <v>3.4289999999999998</v>
      </c>
      <c r="Q176">
        <v>0.246</v>
      </c>
      <c r="R176">
        <v>1</v>
      </c>
      <c r="S176">
        <v>0</v>
      </c>
      <c r="T176">
        <v>0</v>
      </c>
      <c r="V176">
        <v>0</v>
      </c>
      <c r="Y176" s="1">
        <v>45149</v>
      </c>
      <c r="Z176" s="6">
        <v>0.60531250000000003</v>
      </c>
      <c r="AB176">
        <v>1</v>
      </c>
      <c r="AD176" s="3">
        <v>3.8181381723619721</v>
      </c>
      <c r="AE176" s="3">
        <v>7.8057337913400744</v>
      </c>
      <c r="AF176" s="3">
        <v>3.9875956189781023</v>
      </c>
      <c r="AG176" s="3">
        <v>0.31689761466216321</v>
      </c>
      <c r="AH176" s="3"/>
      <c r="AK176">
        <v>1.9290959303442252</v>
      </c>
      <c r="AL176">
        <f>ABS(100*((AVERAGE(AD176:AD177)-AVERAGE(AD192:AD193))/(AVERAGE(AD192:AD193,AD176:AD177))))</f>
        <v>1.6656535541013535</v>
      </c>
      <c r="AQ176">
        <v>8.7470930906886935</v>
      </c>
      <c r="AR176">
        <f>ABS(100*((AVERAGE(AE176:AE177)-AVERAGE(AE192:AE193))/(AVERAGE(AE192:AE193,AE176:AE177))))</f>
        <v>6.5377625791295833</v>
      </c>
      <c r="AW176">
        <v>14.849505289471715</v>
      </c>
      <c r="AX176">
        <f>ABS(100*((AVERAGE(AF176:AF177)-AVERAGE(AF192:AF193))/(AVERAGE(AF192:AF193,AF176:AF177))))</f>
        <v>14.477825318437681</v>
      </c>
      <c r="BC176">
        <v>0.9163526252616111</v>
      </c>
      <c r="BD176">
        <f>ABS(100*((AVERAGE(AG176:AG177)-AVERAGE(AG192:AG193))/(AVERAGE(AG192:AG193,AG176:AG177))))</f>
        <v>4.9336957107397081</v>
      </c>
      <c r="BG176" s="3">
        <v>3.8553246276083479</v>
      </c>
      <c r="BH176" s="3">
        <v>8.1627347970626278</v>
      </c>
      <c r="BI176" s="3">
        <v>4.3074101694542808</v>
      </c>
      <c r="BJ176" s="3">
        <v>0.31545228700545208</v>
      </c>
    </row>
    <row r="177" spans="1:62" x14ac:dyDescent="0.35">
      <c r="A177">
        <v>111</v>
      </c>
      <c r="B177">
        <v>32</v>
      </c>
      <c r="C177" t="s">
        <v>157</v>
      </c>
      <c r="D177" t="s">
        <v>27</v>
      </c>
      <c r="G177">
        <v>0.5</v>
      </c>
      <c r="H177">
        <v>0.5</v>
      </c>
      <c r="I177">
        <v>4102</v>
      </c>
      <c r="J177">
        <v>8590</v>
      </c>
      <c r="L177">
        <v>3426</v>
      </c>
      <c r="M177">
        <v>3.5619999999999998</v>
      </c>
      <c r="N177">
        <v>7.556</v>
      </c>
      <c r="O177">
        <v>3.9929999999999999</v>
      </c>
      <c r="Q177">
        <v>0.24199999999999999</v>
      </c>
      <c r="R177">
        <v>1</v>
      </c>
      <c r="S177">
        <v>0</v>
      </c>
      <c r="T177">
        <v>0</v>
      </c>
      <c r="V177">
        <v>0</v>
      </c>
      <c r="X177" t="s">
        <v>100</v>
      </c>
      <c r="Y177" s="1">
        <v>45149</v>
      </c>
      <c r="Z177" s="6">
        <v>0.61663194444444447</v>
      </c>
      <c r="AB177">
        <v>1</v>
      </c>
      <c r="AD177" s="3">
        <v>3.8925110828547234</v>
      </c>
      <c r="AE177" s="3">
        <v>8.5197358027851813</v>
      </c>
      <c r="AF177" s="3">
        <v>4.6272247199304584</v>
      </c>
      <c r="AG177" s="3">
        <v>0.31400695934874095</v>
      </c>
      <c r="AH177" s="3"/>
      <c r="BG177" s="3"/>
      <c r="BH177" s="3"/>
      <c r="BI177" s="3"/>
      <c r="BJ177" s="3"/>
    </row>
    <row r="178" spans="1:62" x14ac:dyDescent="0.35">
      <c r="Y178" s="1"/>
      <c r="Z178" s="6"/>
      <c r="AD178" s="3"/>
      <c r="AE178" s="3"/>
      <c r="AF178" s="3"/>
      <c r="AG178" s="3"/>
      <c r="AH178" s="3"/>
      <c r="BG178" s="3"/>
      <c r="BH178" s="3"/>
      <c r="BI178" s="3"/>
      <c r="BJ178" s="3"/>
    </row>
    <row r="179" spans="1:62" x14ac:dyDescent="0.35">
      <c r="A179">
        <v>208</v>
      </c>
      <c r="B179">
        <v>28</v>
      </c>
      <c r="C179" t="s">
        <v>262</v>
      </c>
      <c r="D179" t="s">
        <v>27</v>
      </c>
      <c r="G179">
        <v>0.5</v>
      </c>
      <c r="H179">
        <v>0.5</v>
      </c>
      <c r="I179">
        <v>3627</v>
      </c>
      <c r="J179">
        <v>6235</v>
      </c>
      <c r="L179">
        <v>2499</v>
      </c>
      <c r="M179">
        <v>3.198</v>
      </c>
      <c r="N179">
        <v>5.5609999999999999</v>
      </c>
      <c r="O179">
        <v>2.3639999999999999</v>
      </c>
      <c r="Q179">
        <v>0.14499999999999999</v>
      </c>
      <c r="R179">
        <v>1</v>
      </c>
      <c r="S179">
        <v>0</v>
      </c>
      <c r="T179">
        <v>0</v>
      </c>
      <c r="V179">
        <v>0</v>
      </c>
      <c r="Y179" s="1">
        <v>45150</v>
      </c>
      <c r="Z179" s="6">
        <v>0.52527777777777784</v>
      </c>
      <c r="AB179">
        <v>1</v>
      </c>
      <c r="AD179" s="3">
        <v>3.373312629256128</v>
      </c>
      <c r="AE179" s="3">
        <v>6.0274296686891029</v>
      </c>
      <c r="AF179" s="3">
        <v>2.6541170394329749</v>
      </c>
      <c r="AG179" s="3">
        <v>0.22433051036622995</v>
      </c>
    </row>
    <row r="180" spans="1:62" x14ac:dyDescent="0.35">
      <c r="A180">
        <v>209</v>
      </c>
      <c r="B180">
        <v>28</v>
      </c>
      <c r="C180" t="s">
        <v>262</v>
      </c>
      <c r="D180" t="s">
        <v>27</v>
      </c>
      <c r="G180">
        <v>0.5</v>
      </c>
      <c r="H180">
        <v>0.5</v>
      </c>
      <c r="I180">
        <v>3643</v>
      </c>
      <c r="J180">
        <v>6217</v>
      </c>
      <c r="L180">
        <v>2553</v>
      </c>
      <c r="M180">
        <v>3.21</v>
      </c>
      <c r="N180">
        <v>5.5449999999999999</v>
      </c>
      <c r="O180">
        <v>2.335</v>
      </c>
      <c r="Q180">
        <v>0.151</v>
      </c>
      <c r="R180">
        <v>1</v>
      </c>
      <c r="S180">
        <v>0</v>
      </c>
      <c r="T180">
        <v>0</v>
      </c>
      <c r="V180">
        <v>0</v>
      </c>
      <c r="Y180" s="1">
        <v>45150</v>
      </c>
      <c r="Z180" s="6">
        <v>0.53244212962962967</v>
      </c>
      <c r="AB180">
        <v>1</v>
      </c>
      <c r="AD180" s="3">
        <v>3.3880156249525637</v>
      </c>
      <c r="AE180" s="3">
        <v>6.0106524307163678</v>
      </c>
      <c r="AF180" s="3">
        <v>2.6226368057638041</v>
      </c>
      <c r="AG180" s="3">
        <v>0.2290790711624198</v>
      </c>
      <c r="AH180" s="3"/>
      <c r="AK180">
        <v>2.2791963460099929</v>
      </c>
      <c r="AQ180">
        <v>0.43513923311652081</v>
      </c>
      <c r="AW180">
        <v>4.0539292801873126</v>
      </c>
      <c r="BC180">
        <v>1.7424593623830464</v>
      </c>
      <c r="BG180" s="3">
        <v>3.4270704572712205</v>
      </c>
      <c r="BH180" s="3">
        <v>5.997603467848684</v>
      </c>
      <c r="BI180" s="3">
        <v>2.570533010577464</v>
      </c>
      <c r="BJ180" s="3">
        <v>0.22710050416400737</v>
      </c>
    </row>
    <row r="181" spans="1:62" x14ac:dyDescent="0.35">
      <c r="A181">
        <v>210</v>
      </c>
      <c r="B181">
        <v>28</v>
      </c>
      <c r="C181" t="s">
        <v>262</v>
      </c>
      <c r="D181" t="s">
        <v>27</v>
      </c>
      <c r="G181">
        <v>0.5</v>
      </c>
      <c r="H181">
        <v>0.5</v>
      </c>
      <c r="I181">
        <v>3728</v>
      </c>
      <c r="J181">
        <v>6189</v>
      </c>
      <c r="L181">
        <v>2508</v>
      </c>
      <c r="M181">
        <v>3.2749999999999999</v>
      </c>
      <c r="N181">
        <v>5.5209999999999999</v>
      </c>
      <c r="O181">
        <v>2.246</v>
      </c>
      <c r="Q181">
        <v>0.14599999999999999</v>
      </c>
      <c r="R181">
        <v>1</v>
      </c>
      <c r="S181">
        <v>0</v>
      </c>
      <c r="T181">
        <v>0</v>
      </c>
      <c r="V181">
        <v>0</v>
      </c>
      <c r="Y181" s="1">
        <v>45150</v>
      </c>
      <c r="Z181" s="6">
        <v>0.53997685185185185</v>
      </c>
      <c r="AB181">
        <v>1</v>
      </c>
      <c r="AD181" s="3">
        <v>3.4661252895898773</v>
      </c>
      <c r="AE181" s="3">
        <v>5.9845545049810012</v>
      </c>
      <c r="AF181" s="3">
        <v>2.5184292153911239</v>
      </c>
      <c r="AG181" s="3">
        <v>0.22512193716559495</v>
      </c>
    </row>
    <row r="182" spans="1:62" x14ac:dyDescent="0.35">
      <c r="A182">
        <v>211</v>
      </c>
      <c r="B182">
        <v>29</v>
      </c>
      <c r="C182" t="s">
        <v>263</v>
      </c>
      <c r="D182" t="s">
        <v>27</v>
      </c>
      <c r="G182">
        <v>0.5</v>
      </c>
      <c r="H182">
        <v>0.5</v>
      </c>
      <c r="I182">
        <v>2959</v>
      </c>
      <c r="J182">
        <v>6152</v>
      </c>
      <c r="L182">
        <v>2225</v>
      </c>
      <c r="M182">
        <v>2.6850000000000001</v>
      </c>
      <c r="N182">
        <v>5.49</v>
      </c>
      <c r="O182">
        <v>2.8050000000000002</v>
      </c>
      <c r="Q182">
        <v>0.11700000000000001</v>
      </c>
      <c r="R182">
        <v>1</v>
      </c>
      <c r="S182">
        <v>0</v>
      </c>
      <c r="T182">
        <v>0</v>
      </c>
      <c r="V182">
        <v>0</v>
      </c>
      <c r="Y182" s="1">
        <v>45150</v>
      </c>
      <c r="Z182" s="6">
        <v>0.55296296296296299</v>
      </c>
      <c r="AB182">
        <v>1</v>
      </c>
      <c r="AD182" s="3">
        <v>2.7594625589299433</v>
      </c>
      <c r="AE182" s="3">
        <v>5.9500679602592665</v>
      </c>
      <c r="AF182" s="3">
        <v>3.1906054013293232</v>
      </c>
      <c r="AG182" s="3">
        <v>0.20023596114111861</v>
      </c>
    </row>
    <row r="183" spans="1:62" x14ac:dyDescent="0.35">
      <c r="A183">
        <v>212</v>
      </c>
      <c r="B183">
        <v>29</v>
      </c>
      <c r="C183" t="s">
        <v>263</v>
      </c>
      <c r="D183" t="s">
        <v>27</v>
      </c>
      <c r="G183">
        <v>0.5</v>
      </c>
      <c r="H183">
        <v>0.5</v>
      </c>
      <c r="I183">
        <v>3169</v>
      </c>
      <c r="J183">
        <v>6176</v>
      </c>
      <c r="L183">
        <v>2162</v>
      </c>
      <c r="M183">
        <v>2.8460000000000001</v>
      </c>
      <c r="N183">
        <v>5.5110000000000001</v>
      </c>
      <c r="O183">
        <v>2.665</v>
      </c>
      <c r="Q183">
        <v>0.11</v>
      </c>
      <c r="R183">
        <v>1</v>
      </c>
      <c r="S183">
        <v>0</v>
      </c>
      <c r="T183">
        <v>0</v>
      </c>
      <c r="V183">
        <v>0</v>
      </c>
      <c r="Y183" s="1">
        <v>45150</v>
      </c>
      <c r="Z183" s="6">
        <v>0.56004629629629632</v>
      </c>
      <c r="AB183">
        <v>1</v>
      </c>
      <c r="AD183" s="3">
        <v>2.9524393774456601</v>
      </c>
      <c r="AE183" s="3">
        <v>5.9724376108895809</v>
      </c>
      <c r="AF183" s="3">
        <v>3.0199982334439208</v>
      </c>
      <c r="AG183" s="3">
        <v>0.19469597354556378</v>
      </c>
      <c r="AH183" s="3"/>
      <c r="AK183">
        <v>9.3417646047075073E-2</v>
      </c>
      <c r="AQ183">
        <v>1.5607388017888897E-2</v>
      </c>
      <c r="AW183">
        <v>6.0403737663008994E-2</v>
      </c>
      <c r="BC183">
        <v>1.3184475200258583</v>
      </c>
      <c r="BG183" s="3">
        <v>2.9510609715991194</v>
      </c>
      <c r="BH183" s="3">
        <v>5.9719715765014492</v>
      </c>
      <c r="BI183" s="3">
        <v>3.0209106049023307</v>
      </c>
      <c r="BJ183" s="3">
        <v>0.19342089703547577</v>
      </c>
    </row>
    <row r="184" spans="1:62" x14ac:dyDescent="0.35">
      <c r="A184">
        <v>213</v>
      </c>
      <c r="B184">
        <v>29</v>
      </c>
      <c r="C184" t="s">
        <v>263</v>
      </c>
      <c r="D184" t="s">
        <v>27</v>
      </c>
      <c r="G184">
        <v>0.5</v>
      </c>
      <c r="H184">
        <v>0.5</v>
      </c>
      <c r="I184">
        <v>3166</v>
      </c>
      <c r="J184">
        <v>6175</v>
      </c>
      <c r="L184">
        <v>2133</v>
      </c>
      <c r="M184">
        <v>2.8439999999999999</v>
      </c>
      <c r="N184">
        <v>5.51</v>
      </c>
      <c r="O184">
        <v>2.6659999999999999</v>
      </c>
      <c r="Q184">
        <v>0.107</v>
      </c>
      <c r="R184">
        <v>1</v>
      </c>
      <c r="S184">
        <v>0</v>
      </c>
      <c r="T184">
        <v>0</v>
      </c>
      <c r="V184">
        <v>0</v>
      </c>
      <c r="Y184" s="1">
        <v>45150</v>
      </c>
      <c r="Z184" s="6">
        <v>0.56763888888888892</v>
      </c>
      <c r="AB184">
        <v>1</v>
      </c>
      <c r="AD184" s="3">
        <v>2.9496825657525783</v>
      </c>
      <c r="AE184" s="3">
        <v>5.9715055421133183</v>
      </c>
      <c r="AF184" s="3">
        <v>3.02182297636074</v>
      </c>
      <c r="AG184" s="3">
        <v>0.19214582052538778</v>
      </c>
    </row>
    <row r="185" spans="1:62" x14ac:dyDescent="0.35">
      <c r="A185">
        <v>214</v>
      </c>
      <c r="B185">
        <v>30</v>
      </c>
      <c r="C185" t="s">
        <v>264</v>
      </c>
      <c r="D185" t="s">
        <v>27</v>
      </c>
      <c r="G185">
        <v>0.5</v>
      </c>
      <c r="H185">
        <v>0.5</v>
      </c>
      <c r="I185">
        <v>4319</v>
      </c>
      <c r="J185">
        <v>6846</v>
      </c>
      <c r="L185">
        <v>5313</v>
      </c>
      <c r="M185">
        <v>3.7280000000000002</v>
      </c>
      <c r="N185">
        <v>6.0789999999999997</v>
      </c>
      <c r="O185">
        <v>2.351</v>
      </c>
      <c r="Q185">
        <v>0.44</v>
      </c>
      <c r="R185">
        <v>1</v>
      </c>
      <c r="S185">
        <v>0</v>
      </c>
      <c r="T185">
        <v>0</v>
      </c>
      <c r="V185">
        <v>0</v>
      </c>
      <c r="Y185" s="1">
        <v>45150</v>
      </c>
      <c r="Z185" s="6">
        <v>0.58068287037037036</v>
      </c>
      <c r="AB185">
        <v>1</v>
      </c>
      <c r="AD185" s="3">
        <v>4.0092171931269656</v>
      </c>
      <c r="AE185" s="3">
        <v>6.5969236909858484</v>
      </c>
      <c r="AF185" s="3">
        <v>2.5877064978588828</v>
      </c>
      <c r="AG185" s="3">
        <v>0.4717832896343444</v>
      </c>
    </row>
    <row r="186" spans="1:62" x14ac:dyDescent="0.35">
      <c r="A186">
        <v>215</v>
      </c>
      <c r="B186">
        <v>30</v>
      </c>
      <c r="C186" t="s">
        <v>264</v>
      </c>
      <c r="D186" t="s">
        <v>27</v>
      </c>
      <c r="G186">
        <v>0.5</v>
      </c>
      <c r="H186">
        <v>0.5</v>
      </c>
      <c r="I186">
        <v>4641</v>
      </c>
      <c r="J186">
        <v>6835</v>
      </c>
      <c r="L186">
        <v>5190</v>
      </c>
      <c r="M186">
        <v>3.9750000000000001</v>
      </c>
      <c r="N186">
        <v>6.069</v>
      </c>
      <c r="O186">
        <v>2.0939999999999999</v>
      </c>
      <c r="Q186">
        <v>0.42699999999999999</v>
      </c>
      <c r="R186">
        <v>1</v>
      </c>
      <c r="S186">
        <v>0</v>
      </c>
      <c r="T186">
        <v>0</v>
      </c>
      <c r="V186">
        <v>0</v>
      </c>
      <c r="Y186" s="1">
        <v>45150</v>
      </c>
      <c r="Z186" s="6">
        <v>0.58819444444444446</v>
      </c>
      <c r="AB186">
        <v>1</v>
      </c>
      <c r="AD186" s="3">
        <v>4.3051149815177316</v>
      </c>
      <c r="AE186" s="3">
        <v>6.5866709344469543</v>
      </c>
      <c r="AF186" s="3">
        <v>2.2815559529292226</v>
      </c>
      <c r="AG186" s="3">
        <v>0.46096712337635648</v>
      </c>
      <c r="AH186" s="3"/>
      <c r="AK186">
        <v>2.6330286606375624</v>
      </c>
      <c r="AQ186">
        <v>0.2967265966142838</v>
      </c>
      <c r="AW186">
        <v>4.2657827776513919</v>
      </c>
      <c r="BC186">
        <v>0.24768714308230641</v>
      </c>
      <c r="BG186" s="3">
        <v>4.3625485584569326</v>
      </c>
      <c r="BH186" s="3">
        <v>6.5964576565977167</v>
      </c>
      <c r="BI186" s="3">
        <v>2.2339090981407841</v>
      </c>
      <c r="BJ186" s="3">
        <v>0.46153870939812003</v>
      </c>
    </row>
    <row r="187" spans="1:62" x14ac:dyDescent="0.35">
      <c r="A187">
        <v>216</v>
      </c>
      <c r="B187">
        <v>30</v>
      </c>
      <c r="C187" t="s">
        <v>264</v>
      </c>
      <c r="D187" t="s">
        <v>27</v>
      </c>
      <c r="G187">
        <v>0.5</v>
      </c>
      <c r="H187">
        <v>0.5</v>
      </c>
      <c r="I187">
        <v>4766</v>
      </c>
      <c r="J187">
        <v>6856</v>
      </c>
      <c r="L187">
        <v>5203</v>
      </c>
      <c r="M187">
        <v>4.0720000000000001</v>
      </c>
      <c r="N187">
        <v>6.0869999999999997</v>
      </c>
      <c r="O187">
        <v>2.016</v>
      </c>
      <c r="Q187">
        <v>0.42799999999999999</v>
      </c>
      <c r="R187">
        <v>1</v>
      </c>
      <c r="S187">
        <v>0</v>
      </c>
      <c r="T187">
        <v>0</v>
      </c>
      <c r="V187">
        <v>0</v>
      </c>
      <c r="Y187" s="1">
        <v>45150</v>
      </c>
      <c r="Z187" s="6">
        <v>0.5960185185185185</v>
      </c>
      <c r="AB187">
        <v>1</v>
      </c>
      <c r="AD187" s="3">
        <v>4.4199821353961335</v>
      </c>
      <c r="AE187" s="3">
        <v>6.606244378748479</v>
      </c>
      <c r="AF187" s="3">
        <v>2.1862622433523455</v>
      </c>
      <c r="AG187" s="3">
        <v>0.46211029541988363</v>
      </c>
    </row>
    <row r="188" spans="1:62" x14ac:dyDescent="0.35">
      <c r="A188">
        <v>217</v>
      </c>
      <c r="B188">
        <v>31</v>
      </c>
      <c r="C188" t="s">
        <v>266</v>
      </c>
      <c r="D188" t="s">
        <v>27</v>
      </c>
      <c r="G188">
        <v>0.5</v>
      </c>
      <c r="H188">
        <v>0.5</v>
      </c>
      <c r="I188">
        <v>8176</v>
      </c>
      <c r="J188">
        <v>14372</v>
      </c>
      <c r="L188">
        <v>8475</v>
      </c>
      <c r="M188">
        <v>6.6870000000000003</v>
      </c>
      <c r="N188">
        <v>12.454000000000001</v>
      </c>
      <c r="O188">
        <v>5.7670000000000003</v>
      </c>
      <c r="Q188">
        <v>0.77</v>
      </c>
      <c r="R188">
        <v>1</v>
      </c>
      <c r="S188">
        <v>0</v>
      </c>
      <c r="T188">
        <v>0</v>
      </c>
      <c r="V188">
        <v>0</v>
      </c>
      <c r="Y188" s="1">
        <v>45150</v>
      </c>
      <c r="Z188" s="6">
        <v>0.61006944444444444</v>
      </c>
      <c r="AB188">
        <v>1</v>
      </c>
      <c r="AD188" s="3">
        <v>7.553558093198963</v>
      </c>
      <c r="AE188" s="3">
        <v>13.611673301141828</v>
      </c>
      <c r="AF188" s="3">
        <v>6.0581152079428646</v>
      </c>
      <c r="AG188" s="3">
        <v>0.74983790514457116</v>
      </c>
      <c r="AH188" s="3"/>
      <c r="BG188" s="3"/>
      <c r="BH188" s="3"/>
      <c r="BI188" s="3"/>
      <c r="BJ188" s="3"/>
    </row>
    <row r="189" spans="1:62" x14ac:dyDescent="0.35">
      <c r="A189">
        <v>218</v>
      </c>
      <c r="B189">
        <v>31</v>
      </c>
      <c r="C189" t="s">
        <v>266</v>
      </c>
      <c r="D189" t="s">
        <v>27</v>
      </c>
      <c r="G189">
        <v>0.5</v>
      </c>
      <c r="H189">
        <v>0.5</v>
      </c>
      <c r="I189">
        <v>9139</v>
      </c>
      <c r="J189">
        <v>14499</v>
      </c>
      <c r="L189">
        <v>8632</v>
      </c>
      <c r="M189">
        <v>7.4260000000000002</v>
      </c>
      <c r="N189">
        <v>12.561999999999999</v>
      </c>
      <c r="O189">
        <v>5.1360000000000001</v>
      </c>
      <c r="Q189">
        <v>0.78700000000000003</v>
      </c>
      <c r="R189">
        <v>1</v>
      </c>
      <c r="S189">
        <v>0</v>
      </c>
      <c r="T189">
        <v>0</v>
      </c>
      <c r="V189">
        <v>0</v>
      </c>
      <c r="Y189" s="1">
        <v>45150</v>
      </c>
      <c r="Z189" s="6">
        <v>0.61812500000000004</v>
      </c>
      <c r="AB189">
        <v>1</v>
      </c>
      <c r="AD189" s="3">
        <v>8.4384946466781781</v>
      </c>
      <c r="AE189" s="3">
        <v>13.73004603572724</v>
      </c>
      <c r="AF189" s="3">
        <v>5.2915513890490615</v>
      </c>
      <c r="AG189" s="3">
        <v>0.76364390597793785</v>
      </c>
      <c r="AH189" s="3"/>
      <c r="AK189">
        <v>1.2230251642039562</v>
      </c>
      <c r="AM189">
        <v>131.54293818551565</v>
      </c>
      <c r="AQ189">
        <v>4.7508446635775324E-2</v>
      </c>
      <c r="AS189">
        <v>113.57328717656726</v>
      </c>
      <c r="AW189">
        <v>1.8561395992780563</v>
      </c>
      <c r="AY189">
        <v>95.603636167618902</v>
      </c>
      <c r="BC189">
        <v>0.64278737272048048</v>
      </c>
      <c r="BE189">
        <v>97.475635020859102</v>
      </c>
      <c r="BG189" s="3">
        <v>8.4904146002312153</v>
      </c>
      <c r="BH189" s="3">
        <v>13.733308276444159</v>
      </c>
      <c r="BI189" s="3">
        <v>5.2428936762129448</v>
      </c>
      <c r="BJ189" s="3">
        <v>0.76610612268707334</v>
      </c>
    </row>
    <row r="190" spans="1:62" x14ac:dyDescent="0.35">
      <c r="A190">
        <v>219</v>
      </c>
      <c r="B190">
        <v>31</v>
      </c>
      <c r="C190" t="s">
        <v>266</v>
      </c>
      <c r="D190" t="s">
        <v>27</v>
      </c>
      <c r="G190">
        <v>0.5</v>
      </c>
      <c r="H190">
        <v>0.5</v>
      </c>
      <c r="I190">
        <v>9252</v>
      </c>
      <c r="J190">
        <v>14506</v>
      </c>
      <c r="L190">
        <v>8688</v>
      </c>
      <c r="M190">
        <v>7.5129999999999999</v>
      </c>
      <c r="N190">
        <v>12.568</v>
      </c>
      <c r="O190">
        <v>5.056</v>
      </c>
      <c r="Q190">
        <v>0.79300000000000004</v>
      </c>
      <c r="R190">
        <v>1</v>
      </c>
      <c r="S190">
        <v>0</v>
      </c>
      <c r="T190">
        <v>0</v>
      </c>
      <c r="V190">
        <v>0</v>
      </c>
      <c r="Y190" s="1">
        <v>45150</v>
      </c>
      <c r="Z190" s="6">
        <v>0.62630787037037039</v>
      </c>
      <c r="AB190">
        <v>1</v>
      </c>
      <c r="AD190" s="3">
        <v>8.5423345537842525</v>
      </c>
      <c r="AE190" s="3">
        <v>13.736570517161081</v>
      </c>
      <c r="AF190" s="3">
        <v>5.194235963376828</v>
      </c>
      <c r="AG190" s="3">
        <v>0.76856833939620883</v>
      </c>
      <c r="AH190" s="3"/>
    </row>
    <row r="191" spans="1:62" x14ac:dyDescent="0.35">
      <c r="A191">
        <v>220</v>
      </c>
      <c r="B191">
        <v>32</v>
      </c>
      <c r="C191" t="s">
        <v>265</v>
      </c>
      <c r="D191" t="s">
        <v>27</v>
      </c>
      <c r="G191">
        <v>0.5</v>
      </c>
      <c r="H191">
        <v>0.5</v>
      </c>
      <c r="I191">
        <v>5220</v>
      </c>
      <c r="J191">
        <v>8000</v>
      </c>
      <c r="L191">
        <v>3319</v>
      </c>
      <c r="M191">
        <v>4.4189999999999996</v>
      </c>
      <c r="N191">
        <v>7.056</v>
      </c>
      <c r="O191">
        <v>2.637</v>
      </c>
      <c r="Q191">
        <v>0.23100000000000001</v>
      </c>
      <c r="R191">
        <v>1</v>
      </c>
      <c r="S191">
        <v>0</v>
      </c>
      <c r="T191">
        <v>0</v>
      </c>
      <c r="V191">
        <v>0</v>
      </c>
      <c r="Y191" s="1">
        <v>45150</v>
      </c>
      <c r="Z191" s="6">
        <v>0.63980324074074069</v>
      </c>
      <c r="AB191">
        <v>1</v>
      </c>
      <c r="AD191" s="3">
        <v>4.8371796382824934</v>
      </c>
      <c r="AE191" s="3">
        <v>7.6725310587934494</v>
      </c>
      <c r="AF191" s="3">
        <v>2.835351420510956</v>
      </c>
      <c r="AG191" s="3">
        <v>0.29643828541948292</v>
      </c>
      <c r="AH191" s="3"/>
      <c r="BG191" s="3"/>
      <c r="BH191" s="3"/>
      <c r="BI191" s="3"/>
      <c r="BJ191" s="3"/>
    </row>
    <row r="192" spans="1:62" x14ac:dyDescent="0.35">
      <c r="A192">
        <v>221</v>
      </c>
      <c r="B192">
        <v>32</v>
      </c>
      <c r="C192" t="s">
        <v>265</v>
      </c>
      <c r="D192" t="s">
        <v>27</v>
      </c>
      <c r="G192">
        <v>0.5</v>
      </c>
      <c r="H192">
        <v>0.5</v>
      </c>
      <c r="I192">
        <v>4139</v>
      </c>
      <c r="J192">
        <v>7945</v>
      </c>
      <c r="L192">
        <v>3355</v>
      </c>
      <c r="M192">
        <v>3.59</v>
      </c>
      <c r="N192">
        <v>7.01</v>
      </c>
      <c r="O192">
        <v>3.419</v>
      </c>
      <c r="Q192">
        <v>0.23499999999999999</v>
      </c>
      <c r="R192">
        <v>1</v>
      </c>
      <c r="S192">
        <v>0</v>
      </c>
      <c r="T192">
        <v>0</v>
      </c>
      <c r="V192">
        <v>0</v>
      </c>
      <c r="Y192" s="1">
        <v>45150</v>
      </c>
      <c r="Z192" s="6">
        <v>0.64718750000000003</v>
      </c>
      <c r="AB192">
        <v>1</v>
      </c>
      <c r="AD192" s="3">
        <v>3.8438084915420654</v>
      </c>
      <c r="AE192" s="3">
        <v>7.6212672760989788</v>
      </c>
      <c r="AF192" s="3">
        <v>3.7774587845569134</v>
      </c>
      <c r="AG192" s="3">
        <v>0.29960399261694282</v>
      </c>
      <c r="AH192" s="3"/>
      <c r="AK192">
        <v>3.8913381713624591</v>
      </c>
      <c r="AQ192">
        <v>0.64608759761125434</v>
      </c>
      <c r="AW192">
        <v>2.7683056484505966</v>
      </c>
      <c r="BC192">
        <v>0.43929568526800256</v>
      </c>
      <c r="BD192" s="60"/>
      <c r="BG192" s="3">
        <v>3.920080281717325</v>
      </c>
      <c r="BH192" s="3">
        <v>7.6459670986699511</v>
      </c>
      <c r="BI192" s="3">
        <v>3.7258868169526256</v>
      </c>
      <c r="BJ192" s="3">
        <v>0.30026351494974696</v>
      </c>
    </row>
    <row r="193" spans="1:62" x14ac:dyDescent="0.35">
      <c r="A193">
        <v>222</v>
      </c>
      <c r="B193">
        <v>32</v>
      </c>
      <c r="C193" t="s">
        <v>265</v>
      </c>
      <c r="D193" t="s">
        <v>27</v>
      </c>
      <c r="G193">
        <v>0.5</v>
      </c>
      <c r="H193">
        <v>0.5</v>
      </c>
      <c r="I193">
        <v>4305</v>
      </c>
      <c r="J193">
        <v>7998</v>
      </c>
      <c r="L193">
        <v>3370</v>
      </c>
      <c r="M193">
        <v>3.7170000000000001</v>
      </c>
      <c r="N193">
        <v>7.0540000000000003</v>
      </c>
      <c r="O193">
        <v>3.3370000000000002</v>
      </c>
      <c r="Q193">
        <v>0.23599999999999999</v>
      </c>
      <c r="R193">
        <v>1</v>
      </c>
      <c r="S193">
        <v>0</v>
      </c>
      <c r="T193">
        <v>0</v>
      </c>
      <c r="V193">
        <v>0</v>
      </c>
      <c r="Y193" s="1">
        <v>45150</v>
      </c>
      <c r="Z193" s="6">
        <v>0.65501157407407407</v>
      </c>
      <c r="AB193">
        <v>1</v>
      </c>
      <c r="AD193" s="3">
        <v>3.9963520718925847</v>
      </c>
      <c r="AE193" s="3">
        <v>7.6706669212409224</v>
      </c>
      <c r="AF193" s="3">
        <v>3.6743148493483377</v>
      </c>
      <c r="AG193" s="3">
        <v>0.3009230372825511</v>
      </c>
      <c r="AH193" s="3"/>
      <c r="BG193" s="3"/>
      <c r="BH193" s="3"/>
      <c r="BI193" s="3"/>
      <c r="BJ193" s="3"/>
    </row>
  </sheetData>
  <conditionalFormatting sqref="AK139 AK136">
    <cfRule type="cellIs" dxfId="1281" priority="983" operator="greaterThan">
      <formula>20</formula>
    </cfRule>
  </conditionalFormatting>
  <conditionalFormatting sqref="AQ139 AQ136">
    <cfRule type="cellIs" dxfId="1280" priority="982" operator="greaterThan">
      <formula>20</formula>
    </cfRule>
  </conditionalFormatting>
  <conditionalFormatting sqref="AK137">
    <cfRule type="cellIs" dxfId="1279" priority="991" operator="greaterThan">
      <formula>20</formula>
    </cfRule>
  </conditionalFormatting>
  <conditionalFormatting sqref="AQ137">
    <cfRule type="cellIs" dxfId="1278" priority="990" operator="greaterThan">
      <formula>20</formula>
    </cfRule>
  </conditionalFormatting>
  <conditionalFormatting sqref="AW137">
    <cfRule type="cellIs" dxfId="1277" priority="989" operator="greaterThan">
      <formula>20</formula>
    </cfRule>
  </conditionalFormatting>
  <conditionalFormatting sqref="BC140 BC137">
    <cfRule type="cellIs" dxfId="1276" priority="988" operator="greaterThan">
      <formula>20</formula>
    </cfRule>
  </conditionalFormatting>
  <conditionalFormatting sqref="AQ138">
    <cfRule type="cellIs" dxfId="1275" priority="986" operator="greaterThan">
      <formula>20</formula>
    </cfRule>
  </conditionalFormatting>
  <conditionalFormatting sqref="AW138">
    <cfRule type="cellIs" dxfId="1274" priority="985" operator="greaterThan">
      <formula>20</formula>
    </cfRule>
  </conditionalFormatting>
  <conditionalFormatting sqref="AW139 AW136">
    <cfRule type="cellIs" dxfId="1273" priority="981" operator="greaterThan">
      <formula>20</formula>
    </cfRule>
  </conditionalFormatting>
  <conditionalFormatting sqref="AQ137">
    <cfRule type="cellIs" dxfId="1272" priority="978" operator="greaterThan">
      <formula>20</formula>
    </cfRule>
  </conditionalFormatting>
  <conditionalFormatting sqref="AS141:AT141">
    <cfRule type="cellIs" dxfId="1271" priority="974" operator="between">
      <formula>80</formula>
      <formula>120</formula>
    </cfRule>
  </conditionalFormatting>
  <conditionalFormatting sqref="BE141">
    <cfRule type="cellIs" dxfId="1270" priority="971" operator="between">
      <formula>80</formula>
      <formula>120</formula>
    </cfRule>
  </conditionalFormatting>
  <conditionalFormatting sqref="AK138">
    <cfRule type="cellIs" dxfId="1269" priority="987" operator="greaterThan">
      <formula>20</formula>
    </cfRule>
  </conditionalFormatting>
  <conditionalFormatting sqref="BC138">
    <cfRule type="cellIs" dxfId="1268" priority="984" operator="greaterThan">
      <formula>20</formula>
    </cfRule>
  </conditionalFormatting>
  <conditionalFormatting sqref="AK137">
    <cfRule type="cellIs" dxfId="1267" priority="979" operator="greaterThan">
      <formula>20</formula>
    </cfRule>
  </conditionalFormatting>
  <conditionalFormatting sqref="AW137">
    <cfRule type="cellIs" dxfId="1266" priority="977" operator="greaterThan">
      <formula>20</formula>
    </cfRule>
  </conditionalFormatting>
  <conditionalFormatting sqref="BC139 BC136">
    <cfRule type="cellIs" dxfId="1265" priority="980" operator="greaterThan">
      <formula>20</formula>
    </cfRule>
  </conditionalFormatting>
  <conditionalFormatting sqref="BC140 BC137">
    <cfRule type="cellIs" dxfId="1264" priority="976" operator="greaterThan">
      <formula>20</formula>
    </cfRule>
  </conditionalFormatting>
  <conditionalFormatting sqref="AM141:AN141">
    <cfRule type="cellIs" dxfId="1263" priority="975" operator="between">
      <formula>80</formula>
      <formula>120</formula>
    </cfRule>
  </conditionalFormatting>
  <conditionalFormatting sqref="AS141:AT141">
    <cfRule type="cellIs" dxfId="1262" priority="973" operator="between">
      <formula>80</formula>
      <formula>120</formula>
    </cfRule>
  </conditionalFormatting>
  <conditionalFormatting sqref="AY141:AZ141">
    <cfRule type="cellIs" dxfId="1261" priority="972" operator="between">
      <formula>80</formula>
      <formula>120</formula>
    </cfRule>
  </conditionalFormatting>
  <conditionalFormatting sqref="BA140">
    <cfRule type="cellIs" dxfId="1260" priority="965" operator="between">
      <formula>80</formula>
      <formula>120</formula>
    </cfRule>
  </conditionalFormatting>
  <conditionalFormatting sqref="AK140">
    <cfRule type="cellIs" dxfId="1259" priority="970" operator="greaterThan">
      <formula>20</formula>
    </cfRule>
  </conditionalFormatting>
  <conditionalFormatting sqref="AQ140">
    <cfRule type="cellIs" dxfId="1258" priority="969" operator="greaterThan">
      <formula>20</formula>
    </cfRule>
  </conditionalFormatting>
  <conditionalFormatting sqref="AO140">
    <cfRule type="cellIs" dxfId="1257" priority="967" operator="between">
      <formula>80</formula>
      <formula>120</formula>
    </cfRule>
  </conditionalFormatting>
  <conditionalFormatting sqref="AU140">
    <cfRule type="cellIs" dxfId="1256" priority="966" operator="between">
      <formula>80</formula>
      <formula>120</formula>
    </cfRule>
  </conditionalFormatting>
  <conditionalFormatting sqref="AW140">
    <cfRule type="cellIs" dxfId="1255" priority="968" operator="greaterThan">
      <formula>20</formula>
    </cfRule>
  </conditionalFormatting>
  <conditionalFormatting sqref="AI140">
    <cfRule type="cellIs" dxfId="1254" priority="964" operator="between">
      <formula>80</formula>
      <formula>120</formula>
    </cfRule>
  </conditionalFormatting>
  <conditionalFormatting sqref="BC37:BD38 AK40:AL41 AW40:AX41 AQ40:AR41 AK43:AL44 AL42 AQ43:AR44 AR42 AW43:AX44 AX42 BD42 BC40:BD41 BD39 BD36">
    <cfRule type="cellIs" dxfId="1253" priority="963" operator="greaterThan">
      <formula>20</formula>
    </cfRule>
  </conditionalFormatting>
  <conditionalFormatting sqref="AS53:AT53 AY53:AZ53 BE53 AM53:AN53 BE36:BE42 AM47:AN48 BE47:BE48 AY47:AZ48 AS47:AT48 AM40:AN44 AY40:AZ44 AS40:AT44">
    <cfRule type="cellIs" dxfId="1252" priority="962" operator="between">
      <formula>80</formula>
      <formula>120</formula>
    </cfRule>
  </conditionalFormatting>
  <conditionalFormatting sqref="BC44">
    <cfRule type="cellIs" dxfId="1251" priority="961" operator="greaterThan">
      <formula>20</formula>
    </cfRule>
  </conditionalFormatting>
  <conditionalFormatting sqref="AL48 AX48 BD48 BC53:BD53 AW53:AX53 AK53:AL53">
    <cfRule type="cellIs" dxfId="1250" priority="960" operator="greaterThan">
      <formula>20</formula>
    </cfRule>
  </conditionalFormatting>
  <conditionalFormatting sqref="AK53">
    <cfRule type="cellIs" dxfId="1249" priority="958" operator="greaterThan">
      <formula>20</formula>
    </cfRule>
  </conditionalFormatting>
  <conditionalFormatting sqref="BC53">
    <cfRule type="cellIs" dxfId="1248" priority="955" operator="greaterThan">
      <formula>20</formula>
    </cfRule>
  </conditionalFormatting>
  <conditionalFormatting sqref="AM35:AN40 AY35:AZ40">
    <cfRule type="cellIs" dxfId="1247" priority="953" operator="between">
      <formula>80</formula>
      <formula>120</formula>
    </cfRule>
  </conditionalFormatting>
  <conditionalFormatting sqref="AR48 AQ53:AR53">
    <cfRule type="cellIs" dxfId="1246" priority="959" operator="greaterThan">
      <formula>20</formula>
    </cfRule>
  </conditionalFormatting>
  <conditionalFormatting sqref="AQ35:AR35 AQ40:AR40 AR39 AQ37:AR38 AR36">
    <cfRule type="cellIs" dxfId="1245" priority="952" operator="greaterThan">
      <formula>20</formula>
    </cfRule>
  </conditionalFormatting>
  <conditionalFormatting sqref="AS35:AT40">
    <cfRule type="cellIs" dxfId="1244" priority="951" operator="between">
      <formula>80</formula>
      <formula>120</formula>
    </cfRule>
  </conditionalFormatting>
  <conditionalFormatting sqref="AQ53">
    <cfRule type="cellIs" dxfId="1243" priority="957" operator="greaterThan">
      <formula>20</formula>
    </cfRule>
  </conditionalFormatting>
  <conditionalFormatting sqref="AW53">
    <cfRule type="cellIs" dxfId="1242" priority="956" operator="greaterThan">
      <formula>20</formula>
    </cfRule>
  </conditionalFormatting>
  <conditionalFormatting sqref="AK35:AL35 AW35:AX35 AK40:AL40 AL39 AK37:AL38 AL36 AW40:AX40 AX39 AW37:AX38 AX36">
    <cfRule type="cellIs" dxfId="1241" priority="954" operator="greaterThan">
      <formula>20</formula>
    </cfRule>
  </conditionalFormatting>
  <conditionalFormatting sqref="BC53">
    <cfRule type="cellIs" dxfId="1240" priority="949" operator="greaterThan">
      <formula>20</formula>
    </cfRule>
  </conditionalFormatting>
  <conditionalFormatting sqref="AW53">
    <cfRule type="cellIs" dxfId="1239" priority="950" operator="greaterThan">
      <formula>20</formula>
    </cfRule>
  </conditionalFormatting>
  <conditionalFormatting sqref="BE85">
    <cfRule type="cellIs" dxfId="1238" priority="845" operator="between">
      <formula>80</formula>
      <formula>120</formula>
    </cfRule>
  </conditionalFormatting>
  <conditionalFormatting sqref="AK49">
    <cfRule type="cellIs" dxfId="1237" priority="948" operator="greaterThan">
      <formula>20</formula>
    </cfRule>
  </conditionalFormatting>
  <conditionalFormatting sqref="AQ49">
    <cfRule type="cellIs" dxfId="1236" priority="947" operator="greaterThan">
      <formula>20</formula>
    </cfRule>
  </conditionalFormatting>
  <conditionalFormatting sqref="AW49">
    <cfRule type="cellIs" dxfId="1235" priority="946" operator="greaterThan">
      <formula>20</formula>
    </cfRule>
  </conditionalFormatting>
  <conditionalFormatting sqref="BC49">
    <cfRule type="cellIs" dxfId="1234" priority="945" operator="greaterThan">
      <formula>20</formula>
    </cfRule>
  </conditionalFormatting>
  <conditionalFormatting sqref="AK46">
    <cfRule type="cellIs" dxfId="1233" priority="944" operator="greaterThan">
      <formula>20</formula>
    </cfRule>
  </conditionalFormatting>
  <conditionalFormatting sqref="AQ46">
    <cfRule type="cellIs" dxfId="1232" priority="943" operator="greaterThan">
      <formula>20</formula>
    </cfRule>
  </conditionalFormatting>
  <conditionalFormatting sqref="AW46">
    <cfRule type="cellIs" dxfId="1231" priority="942" operator="greaterThan">
      <formula>20</formula>
    </cfRule>
  </conditionalFormatting>
  <conditionalFormatting sqref="BC46">
    <cfRule type="cellIs" dxfId="1230" priority="941" operator="greaterThan">
      <formula>20</formula>
    </cfRule>
  </conditionalFormatting>
  <conditionalFormatting sqref="AK47">
    <cfRule type="cellIs" dxfId="1229" priority="940" operator="greaterThan">
      <formula>20</formula>
    </cfRule>
  </conditionalFormatting>
  <conditionalFormatting sqref="AQ47">
    <cfRule type="cellIs" dxfId="1228" priority="939" operator="greaterThan">
      <formula>20</formula>
    </cfRule>
  </conditionalFormatting>
  <conditionalFormatting sqref="AW47">
    <cfRule type="cellIs" dxfId="1227" priority="938" operator="greaterThan">
      <formula>20</formula>
    </cfRule>
  </conditionalFormatting>
  <conditionalFormatting sqref="BC47">
    <cfRule type="cellIs" dxfId="1226" priority="937" operator="greaterThan">
      <formula>20</formula>
    </cfRule>
  </conditionalFormatting>
  <conditionalFormatting sqref="AX133">
    <cfRule type="cellIs" dxfId="1225" priority="363" operator="greaterThan">
      <formula>20</formula>
    </cfRule>
  </conditionalFormatting>
  <conditionalFormatting sqref="AK96 AK93">
    <cfRule type="cellIs" dxfId="1224" priority="837" operator="greaterThan">
      <formula>20</formula>
    </cfRule>
  </conditionalFormatting>
  <conditionalFormatting sqref="AQ96 AQ93">
    <cfRule type="cellIs" dxfId="1223" priority="836" operator="greaterThan">
      <formula>20</formula>
    </cfRule>
  </conditionalFormatting>
  <conditionalFormatting sqref="AK52">
    <cfRule type="cellIs" dxfId="1222" priority="936" operator="greaterThan">
      <formula>20</formula>
    </cfRule>
  </conditionalFormatting>
  <conditionalFormatting sqref="AQ52">
    <cfRule type="cellIs" dxfId="1221" priority="935" operator="greaterThan">
      <formula>20</formula>
    </cfRule>
  </conditionalFormatting>
  <conditionalFormatting sqref="AW52">
    <cfRule type="cellIs" dxfId="1220" priority="934" operator="greaterThan">
      <formula>20</formula>
    </cfRule>
  </conditionalFormatting>
  <conditionalFormatting sqref="BC52">
    <cfRule type="cellIs" dxfId="1219" priority="933" operator="greaterThan">
      <formula>20</formula>
    </cfRule>
  </conditionalFormatting>
  <conditionalFormatting sqref="AK87 AK84 AK81 AK78 AK75 AK72 AK69 AK66 AK63 AK60 AK57">
    <cfRule type="cellIs" dxfId="1218" priority="932" operator="greaterThan">
      <formula>20</formula>
    </cfRule>
  </conditionalFormatting>
  <conditionalFormatting sqref="AQ87 AQ84 AQ81 AQ78 AQ75 AQ72 AQ69 AQ66 AQ63 AQ60 AQ57">
    <cfRule type="cellIs" dxfId="1217" priority="931" operator="greaterThan">
      <formula>20</formula>
    </cfRule>
  </conditionalFormatting>
  <conditionalFormatting sqref="AW87 AW84 AW81 AW78 AW75 AW72 AW69 AW66 AW63 AW60 AW57">
    <cfRule type="cellIs" dxfId="1216" priority="930" operator="greaterThan">
      <formula>20</formula>
    </cfRule>
  </conditionalFormatting>
  <conditionalFormatting sqref="BC87 BC84 BC81 BC78 BC75 BC72 BC69 BC66 BC63 BC60 BC57">
    <cfRule type="cellIs" dxfId="1215" priority="929" operator="greaterThan">
      <formula>20</formula>
    </cfRule>
  </conditionalFormatting>
  <conditionalFormatting sqref="AK94">
    <cfRule type="cellIs" dxfId="1214" priority="928" operator="greaterThan">
      <formula>20</formula>
    </cfRule>
  </conditionalFormatting>
  <conditionalFormatting sqref="AQ94">
    <cfRule type="cellIs" dxfId="1213" priority="927" operator="greaterThan">
      <formula>20</formula>
    </cfRule>
  </conditionalFormatting>
  <conditionalFormatting sqref="AW94">
    <cfRule type="cellIs" dxfId="1212" priority="926" operator="greaterThan">
      <formula>20</formula>
    </cfRule>
  </conditionalFormatting>
  <conditionalFormatting sqref="BC97 BC94">
    <cfRule type="cellIs" dxfId="1211" priority="925" operator="greaterThan">
      <formula>20</formula>
    </cfRule>
  </conditionalFormatting>
  <conditionalFormatting sqref="AL87">
    <cfRule type="cellIs" dxfId="1210" priority="923" operator="greaterThan">
      <formula>20</formula>
    </cfRule>
  </conditionalFormatting>
  <conditionalFormatting sqref="AM87:AN87">
    <cfRule type="cellIs" dxfId="1209" priority="922" operator="between">
      <formula>80</formula>
      <formula>120</formula>
    </cfRule>
  </conditionalFormatting>
  <conditionalFormatting sqref="AM87:AN87">
    <cfRule type="cellIs" dxfId="1208" priority="921" operator="between">
      <formula>80</formula>
      <formula>120</formula>
    </cfRule>
  </conditionalFormatting>
  <conditionalFormatting sqref="AR85">
    <cfRule type="cellIs" dxfId="1207" priority="860" operator="greaterThan">
      <formula>20</formula>
    </cfRule>
  </conditionalFormatting>
  <conditionalFormatting sqref="AY90:AZ90">
    <cfRule type="cellIs" dxfId="1206" priority="444" operator="between">
      <formula>80</formula>
      <formula>120</formula>
    </cfRule>
  </conditionalFormatting>
  <conditionalFormatting sqref="AK85 AK82 AK79 AK76 AK73 AK70 AK67 AK64 AK61 AK58 AK54">
    <cfRule type="cellIs" dxfId="1205" priority="875" operator="greaterThan">
      <formula>20</formula>
    </cfRule>
  </conditionalFormatting>
  <conditionalFormatting sqref="AQ85 AQ82 AQ79 AQ76 AQ73 AQ70 AQ67 AQ64 AQ61 AQ58 AQ54">
    <cfRule type="cellIs" dxfId="1204" priority="874" operator="greaterThan">
      <formula>20</formula>
    </cfRule>
  </conditionalFormatting>
  <conditionalFormatting sqref="AW85 AW82 AW79 AW76 AW73 AW70 AW67 AW64 AW61 AW58 AW54">
    <cfRule type="cellIs" dxfId="1203" priority="873" operator="greaterThan">
      <formula>20</formula>
    </cfRule>
  </conditionalFormatting>
  <conditionalFormatting sqref="BC85 BC82 BC79 BC76 BC73 BC70 BC67 BC64 BC61 BC58 BC54">
    <cfRule type="cellIs" dxfId="1202" priority="872" operator="greaterThan">
      <formula>20</formula>
    </cfRule>
  </conditionalFormatting>
  <conditionalFormatting sqref="AQ95 AQ92">
    <cfRule type="cellIs" dxfId="1201" priority="870" operator="greaterThan">
      <formula>20</formula>
    </cfRule>
  </conditionalFormatting>
  <conditionalFormatting sqref="AW95 AW92">
    <cfRule type="cellIs" dxfId="1200" priority="869" operator="greaterThan">
      <formula>20</formula>
    </cfRule>
  </conditionalFormatting>
  <conditionalFormatting sqref="AY90:AZ90">
    <cfRule type="cellIs" dxfId="1199" priority="443" operator="between">
      <formula>80</formula>
      <formula>120</formula>
    </cfRule>
  </conditionalFormatting>
  <conditionalFormatting sqref="AY90:AZ90">
    <cfRule type="cellIs" dxfId="1198" priority="442" operator="between">
      <formula>80</formula>
      <formula>120</formula>
    </cfRule>
  </conditionalFormatting>
  <conditionalFormatting sqref="AR87">
    <cfRule type="cellIs" dxfId="1197" priority="917" operator="greaterThan">
      <formula>20</formula>
    </cfRule>
  </conditionalFormatting>
  <conditionalFormatting sqref="AS87:AT87">
    <cfRule type="cellIs" dxfId="1196" priority="916" operator="between">
      <formula>80</formula>
      <formula>120</formula>
    </cfRule>
  </conditionalFormatting>
  <conditionalFormatting sqref="AS87:AT87">
    <cfRule type="cellIs" dxfId="1195" priority="915" operator="between">
      <formula>80</formula>
      <formula>120</formula>
    </cfRule>
  </conditionalFormatting>
  <conditionalFormatting sqref="AS87:AT87">
    <cfRule type="cellIs" dxfId="1194" priority="914" operator="between">
      <formula>80</formula>
      <formula>120</formula>
    </cfRule>
  </conditionalFormatting>
  <conditionalFormatting sqref="AY90:AZ91">
    <cfRule type="cellIs" dxfId="1193" priority="436" operator="between">
      <formula>80</formula>
      <formula>120</formula>
    </cfRule>
  </conditionalFormatting>
  <conditionalFormatting sqref="AX87">
    <cfRule type="cellIs" dxfId="1192" priority="910" operator="greaterThan">
      <formula>20</formula>
    </cfRule>
  </conditionalFormatting>
  <conditionalFormatting sqref="AY87:AZ87">
    <cfRule type="cellIs" dxfId="1191" priority="909" operator="between">
      <formula>80</formula>
      <formula>120</formula>
    </cfRule>
  </conditionalFormatting>
  <conditionalFormatting sqref="AY87:AZ87">
    <cfRule type="cellIs" dxfId="1190" priority="907" operator="between">
      <formula>80</formula>
      <formula>120</formula>
    </cfRule>
  </conditionalFormatting>
  <conditionalFormatting sqref="AY87:AZ87">
    <cfRule type="cellIs" dxfId="1189" priority="908" operator="between">
      <formula>80</formula>
      <formula>120</formula>
    </cfRule>
  </conditionalFormatting>
  <conditionalFormatting sqref="BE90">
    <cfRule type="cellIs" dxfId="1188" priority="430" operator="between">
      <formula>80</formula>
      <formula>120</formula>
    </cfRule>
  </conditionalFormatting>
  <conditionalFormatting sqref="BE90">
    <cfRule type="cellIs" dxfId="1187" priority="429" operator="between">
      <formula>80</formula>
      <formula>120</formula>
    </cfRule>
  </conditionalFormatting>
  <conditionalFormatting sqref="BD87">
    <cfRule type="cellIs" dxfId="1186" priority="904" operator="greaterThan">
      <formula>20</formula>
    </cfRule>
  </conditionalFormatting>
  <conditionalFormatting sqref="BE87">
    <cfRule type="cellIs" dxfId="1185" priority="903" operator="between">
      <formula>80</formula>
      <formula>120</formula>
    </cfRule>
  </conditionalFormatting>
  <conditionalFormatting sqref="BE87">
    <cfRule type="cellIs" dxfId="1184" priority="902" operator="between">
      <formula>80</formula>
      <formula>120</formula>
    </cfRule>
  </conditionalFormatting>
  <conditionalFormatting sqref="BE87">
    <cfRule type="cellIs" dxfId="1183" priority="900" operator="between">
      <formula>80</formula>
      <formula>120</formula>
    </cfRule>
  </conditionalFormatting>
  <conditionalFormatting sqref="BE87">
    <cfRule type="cellIs" dxfId="1182" priority="901" operator="between">
      <formula>80</formula>
      <formula>120</formula>
    </cfRule>
  </conditionalFormatting>
  <conditionalFormatting sqref="BE88">
    <cfRule type="cellIs" dxfId="1181" priority="423" operator="between">
      <formula>80</formula>
      <formula>120</formula>
    </cfRule>
  </conditionalFormatting>
  <conditionalFormatting sqref="AW96 AW93">
    <cfRule type="cellIs" dxfId="1180" priority="835" operator="greaterThan">
      <formula>20</formula>
    </cfRule>
  </conditionalFormatting>
  <conditionalFormatting sqref="AQ94">
    <cfRule type="cellIs" dxfId="1179" priority="832" operator="greaterThan">
      <formula>20</formula>
    </cfRule>
  </conditionalFormatting>
  <conditionalFormatting sqref="AS98:AT99">
    <cfRule type="cellIs" dxfId="1178" priority="828" operator="between">
      <formula>80</formula>
      <formula>120</formula>
    </cfRule>
  </conditionalFormatting>
  <conditionalFormatting sqref="BE98:BE99">
    <cfRule type="cellIs" dxfId="1177" priority="825" operator="between">
      <formula>80</formula>
      <formula>120</formula>
    </cfRule>
  </conditionalFormatting>
  <conditionalFormatting sqref="AS100:AT100 AY100:AZ100 BE100 AM100:AN100">
    <cfRule type="cellIs" dxfId="1176" priority="824" operator="between">
      <formula>80</formula>
      <formula>120</formula>
    </cfRule>
  </conditionalFormatting>
  <conditionalFormatting sqref="BC100:BD100 AW100:AX100 AK100:AL100">
    <cfRule type="cellIs" dxfId="1175" priority="823" operator="greaterThan">
      <formula>20</formula>
    </cfRule>
  </conditionalFormatting>
  <conditionalFormatting sqref="BC43">
    <cfRule type="cellIs" dxfId="1174" priority="898" operator="greaterThan">
      <formula>20</formula>
    </cfRule>
  </conditionalFormatting>
  <conditionalFormatting sqref="AK47:AL47 AW47:AX47 BC47:BD47">
    <cfRule type="cellIs" dxfId="1173" priority="897" operator="greaterThan">
      <formula>20</formula>
    </cfRule>
  </conditionalFormatting>
  <conditionalFormatting sqref="AQ47:AR47">
    <cfRule type="cellIs" dxfId="1172" priority="896" operator="greaterThan">
      <formula>20</formula>
    </cfRule>
  </conditionalFormatting>
  <conditionalFormatting sqref="AQ47">
    <cfRule type="cellIs" dxfId="1171" priority="894" operator="greaterThan">
      <formula>20</formula>
    </cfRule>
  </conditionalFormatting>
  <conditionalFormatting sqref="BC47 BC49">
    <cfRule type="cellIs" dxfId="1170" priority="892" operator="greaterThan">
      <formula>20</formula>
    </cfRule>
  </conditionalFormatting>
  <conditionalFormatting sqref="AK47">
    <cfRule type="cellIs" dxfId="1169" priority="895" operator="greaterThan">
      <formula>20</formula>
    </cfRule>
  </conditionalFormatting>
  <conditionalFormatting sqref="AW47 AW49">
    <cfRule type="cellIs" dxfId="1168" priority="893" operator="greaterThan">
      <formula>20</formula>
    </cfRule>
  </conditionalFormatting>
  <conditionalFormatting sqref="AK49:AL49 AW49:AX49 BC49:BD49">
    <cfRule type="cellIs" dxfId="1167" priority="891" operator="greaterThan">
      <formula>20</formula>
    </cfRule>
  </conditionalFormatting>
  <conditionalFormatting sqref="AM49:AN49 BE49 AY49:AZ49">
    <cfRule type="cellIs" dxfId="1166" priority="890" operator="between">
      <formula>80</formula>
      <formula>120</formula>
    </cfRule>
  </conditionalFormatting>
  <conditionalFormatting sqref="AQ49:AR49">
    <cfRule type="cellIs" dxfId="1165" priority="889" operator="greaterThan">
      <formula>20</formula>
    </cfRule>
  </conditionalFormatting>
  <conditionalFormatting sqref="AS49:AT49">
    <cfRule type="cellIs" dxfId="1164" priority="888" operator="between">
      <formula>80</formula>
      <formula>120</formula>
    </cfRule>
  </conditionalFormatting>
  <conditionalFormatting sqref="AK46">
    <cfRule type="cellIs" dxfId="1163" priority="887" operator="greaterThan">
      <formula>20</formula>
    </cfRule>
  </conditionalFormatting>
  <conditionalFormatting sqref="AQ46">
    <cfRule type="cellIs" dxfId="1162" priority="886" operator="greaterThan">
      <formula>20</formula>
    </cfRule>
  </conditionalFormatting>
  <conditionalFormatting sqref="AW46">
    <cfRule type="cellIs" dxfId="1161" priority="885" operator="greaterThan">
      <formula>20</formula>
    </cfRule>
  </conditionalFormatting>
  <conditionalFormatting sqref="BC46">
    <cfRule type="cellIs" dxfId="1160" priority="884" operator="greaterThan">
      <formula>20</formula>
    </cfRule>
  </conditionalFormatting>
  <conditionalFormatting sqref="AK50">
    <cfRule type="cellIs" dxfId="1159" priority="883" operator="greaterThan">
      <formula>20</formula>
    </cfRule>
  </conditionalFormatting>
  <conditionalFormatting sqref="AQ50">
    <cfRule type="cellIs" dxfId="1158" priority="882" operator="greaterThan">
      <formula>20</formula>
    </cfRule>
  </conditionalFormatting>
  <conditionalFormatting sqref="AW50">
    <cfRule type="cellIs" dxfId="1157" priority="881" operator="greaterThan">
      <formula>20</formula>
    </cfRule>
  </conditionalFormatting>
  <conditionalFormatting sqref="BC50">
    <cfRule type="cellIs" dxfId="1156" priority="880" operator="greaterThan">
      <formula>20</formula>
    </cfRule>
  </conditionalFormatting>
  <conditionalFormatting sqref="AK51">
    <cfRule type="cellIs" dxfId="1155" priority="879" operator="greaterThan">
      <formula>20</formula>
    </cfRule>
  </conditionalFormatting>
  <conditionalFormatting sqref="AQ51">
    <cfRule type="cellIs" dxfId="1154" priority="878" operator="greaterThan">
      <formula>20</formula>
    </cfRule>
  </conditionalFormatting>
  <conditionalFormatting sqref="AW51">
    <cfRule type="cellIs" dxfId="1153" priority="877" operator="greaterThan">
      <formula>20</formula>
    </cfRule>
  </conditionalFormatting>
  <conditionalFormatting sqref="BC51">
    <cfRule type="cellIs" dxfId="1152" priority="876" operator="greaterThan">
      <formula>20</formula>
    </cfRule>
  </conditionalFormatting>
  <conditionalFormatting sqref="AK95 AK92">
    <cfRule type="cellIs" dxfId="1151" priority="871" operator="greaterThan">
      <formula>20</formula>
    </cfRule>
  </conditionalFormatting>
  <conditionalFormatting sqref="BC95 BC92">
    <cfRule type="cellIs" dxfId="1150" priority="868" operator="greaterThan">
      <formula>20</formula>
    </cfRule>
  </conditionalFormatting>
  <conditionalFormatting sqref="AM86:AN86">
    <cfRule type="cellIs" dxfId="1149" priority="867" operator="between">
      <formula>80</formula>
      <formula>120</formula>
    </cfRule>
  </conditionalFormatting>
  <conditionalFormatting sqref="AL85">
    <cfRule type="cellIs" dxfId="1148" priority="866" operator="greaterThan">
      <formula>20</formula>
    </cfRule>
  </conditionalFormatting>
  <conditionalFormatting sqref="AM85:AN85">
    <cfRule type="cellIs" dxfId="1147" priority="865" operator="between">
      <formula>80</formula>
      <formula>120</formula>
    </cfRule>
  </conditionalFormatting>
  <conditionalFormatting sqref="AM85:AN85">
    <cfRule type="cellIs" dxfId="1146" priority="864" operator="between">
      <formula>80</formula>
      <formula>120</formula>
    </cfRule>
  </conditionalFormatting>
  <conditionalFormatting sqref="AM87:AN87">
    <cfRule type="cellIs" dxfId="1145" priority="863" operator="between">
      <formula>80</formula>
      <formula>120</formula>
    </cfRule>
  </conditionalFormatting>
  <conditionalFormatting sqref="AS86:AT86">
    <cfRule type="cellIs" dxfId="1144" priority="862" operator="between">
      <formula>80</formula>
      <formula>120</formula>
    </cfRule>
  </conditionalFormatting>
  <conditionalFormatting sqref="AS86:AT86">
    <cfRule type="cellIs" dxfId="1143" priority="861" operator="between">
      <formula>80</formula>
      <formula>120</formula>
    </cfRule>
  </conditionalFormatting>
  <conditionalFormatting sqref="AS85:AT85">
    <cfRule type="cellIs" dxfId="1142" priority="859" operator="between">
      <formula>80</formula>
      <formula>120</formula>
    </cfRule>
  </conditionalFormatting>
  <conditionalFormatting sqref="AS85:AT85">
    <cfRule type="cellIs" dxfId="1141" priority="858" operator="between">
      <formula>80</formula>
      <formula>120</formula>
    </cfRule>
  </conditionalFormatting>
  <conditionalFormatting sqref="AS85:AT85">
    <cfRule type="cellIs" dxfId="1140" priority="857" operator="between">
      <formula>80</formula>
      <formula>120</formula>
    </cfRule>
  </conditionalFormatting>
  <conditionalFormatting sqref="AS87:AT87">
    <cfRule type="cellIs" dxfId="1139" priority="856" operator="between">
      <formula>80</formula>
      <formula>120</formula>
    </cfRule>
  </conditionalFormatting>
  <conditionalFormatting sqref="AS87:AT87">
    <cfRule type="cellIs" dxfId="1138" priority="855" operator="between">
      <formula>80</formula>
      <formula>120</formula>
    </cfRule>
  </conditionalFormatting>
  <conditionalFormatting sqref="BD85">
    <cfRule type="cellIs" dxfId="1137" priority="847" operator="greaterThan">
      <formula>20</formula>
    </cfRule>
  </conditionalFormatting>
  <conditionalFormatting sqref="AY86:AZ86">
    <cfRule type="cellIs" dxfId="1136" priority="854" operator="between">
      <formula>80</formula>
      <formula>120</formula>
    </cfRule>
  </conditionalFormatting>
  <conditionalFormatting sqref="AX85">
    <cfRule type="cellIs" dxfId="1135" priority="853" operator="greaterThan">
      <formula>20</formula>
    </cfRule>
  </conditionalFormatting>
  <conditionalFormatting sqref="AY85:AZ85">
    <cfRule type="cellIs" dxfId="1134" priority="852" operator="between">
      <formula>80</formula>
      <formula>120</formula>
    </cfRule>
  </conditionalFormatting>
  <conditionalFormatting sqref="AY85:AZ85">
    <cfRule type="cellIs" dxfId="1133" priority="850" operator="between">
      <formula>80</formula>
      <formula>120</formula>
    </cfRule>
  </conditionalFormatting>
  <conditionalFormatting sqref="AY85:AZ85">
    <cfRule type="cellIs" dxfId="1132" priority="851" operator="between">
      <formula>80</formula>
      <formula>120</formula>
    </cfRule>
  </conditionalFormatting>
  <conditionalFormatting sqref="AY87:AZ87">
    <cfRule type="cellIs" dxfId="1131" priority="849" operator="between">
      <formula>80</formula>
      <formula>120</formula>
    </cfRule>
  </conditionalFormatting>
  <conditionalFormatting sqref="BE86">
    <cfRule type="cellIs" dxfId="1130" priority="848" operator="between">
      <formula>80</formula>
      <formula>120</formula>
    </cfRule>
  </conditionalFormatting>
  <conditionalFormatting sqref="BE85">
    <cfRule type="cellIs" dxfId="1129" priority="846" operator="between">
      <formula>80</formula>
      <formula>120</formula>
    </cfRule>
  </conditionalFormatting>
  <conditionalFormatting sqref="BE85">
    <cfRule type="cellIs" dxfId="1128" priority="843" operator="between">
      <formula>80</formula>
      <formula>120</formula>
    </cfRule>
  </conditionalFormatting>
  <conditionalFormatting sqref="BE85">
    <cfRule type="cellIs" dxfId="1127" priority="844" operator="between">
      <formula>80</formula>
      <formula>120</formula>
    </cfRule>
  </conditionalFormatting>
  <conditionalFormatting sqref="AK94">
    <cfRule type="cellIs" dxfId="1126" priority="833" operator="greaterThan">
      <formula>20</formula>
    </cfRule>
  </conditionalFormatting>
  <conditionalFormatting sqref="BE87">
    <cfRule type="cellIs" dxfId="1125" priority="842" operator="between">
      <formula>80</formula>
      <formula>120</formula>
    </cfRule>
  </conditionalFormatting>
  <conditionalFormatting sqref="AW94">
    <cfRule type="cellIs" dxfId="1124" priority="831" operator="greaterThan">
      <formula>20</formula>
    </cfRule>
  </conditionalFormatting>
  <conditionalFormatting sqref="BC96 BC93">
    <cfRule type="cellIs" dxfId="1123" priority="834" operator="greaterThan">
      <formula>20</formula>
    </cfRule>
  </conditionalFormatting>
  <conditionalFormatting sqref="BC97 BC94">
    <cfRule type="cellIs" dxfId="1122" priority="830" operator="greaterThan">
      <formula>20</formula>
    </cfRule>
  </conditionalFormatting>
  <conditionalFormatting sqref="AM98:AN99">
    <cfRule type="cellIs" dxfId="1121" priority="829" operator="between">
      <formula>80</formula>
      <formula>120</formula>
    </cfRule>
  </conditionalFormatting>
  <conditionalFormatting sqref="AS98:AT99">
    <cfRule type="cellIs" dxfId="1120" priority="827" operator="between">
      <formula>80</formula>
      <formula>120</formula>
    </cfRule>
  </conditionalFormatting>
  <conditionalFormatting sqref="AY98:AZ99">
    <cfRule type="cellIs" dxfId="1119" priority="826" operator="between">
      <formula>80</formula>
      <formula>120</formula>
    </cfRule>
  </conditionalFormatting>
  <conditionalFormatting sqref="AK100">
    <cfRule type="cellIs" dxfId="1118" priority="821" operator="greaterThan">
      <formula>20</formula>
    </cfRule>
  </conditionalFormatting>
  <conditionalFormatting sqref="BC100">
    <cfRule type="cellIs" dxfId="1117" priority="818" operator="greaterThan">
      <formula>20</formula>
    </cfRule>
  </conditionalFormatting>
  <conditionalFormatting sqref="AQ100:AR100">
    <cfRule type="cellIs" dxfId="1116" priority="822" operator="greaterThan">
      <formula>20</formula>
    </cfRule>
  </conditionalFormatting>
  <conditionalFormatting sqref="AQ100">
    <cfRule type="cellIs" dxfId="1115" priority="820" operator="greaterThan">
      <formula>20</formula>
    </cfRule>
  </conditionalFormatting>
  <conditionalFormatting sqref="AW100">
    <cfRule type="cellIs" dxfId="1114" priority="819" operator="greaterThan">
      <formula>20</formula>
    </cfRule>
  </conditionalFormatting>
  <conditionalFormatting sqref="BC100">
    <cfRule type="cellIs" dxfId="1113" priority="816" operator="greaterThan">
      <formula>20</formula>
    </cfRule>
  </conditionalFormatting>
  <conditionalFormatting sqref="AW100">
    <cfRule type="cellIs" dxfId="1112" priority="817" operator="greaterThan">
      <formula>20</formula>
    </cfRule>
  </conditionalFormatting>
  <conditionalFormatting sqref="AK109 AK106 AK103">
    <cfRule type="cellIs" dxfId="1111" priority="815" operator="greaterThan">
      <formula>20</formula>
    </cfRule>
  </conditionalFormatting>
  <conditionalFormatting sqref="AQ109 AQ106 AQ103">
    <cfRule type="cellIs" dxfId="1110" priority="814" operator="greaterThan">
      <formula>20</formula>
    </cfRule>
  </conditionalFormatting>
  <conditionalFormatting sqref="AW109 AW106 AW103">
    <cfRule type="cellIs" dxfId="1109" priority="813" operator="greaterThan">
      <formula>20</formula>
    </cfRule>
  </conditionalFormatting>
  <conditionalFormatting sqref="BC109 BC106 BC103">
    <cfRule type="cellIs" dxfId="1108" priority="812" operator="greaterThan">
      <formula>20</formula>
    </cfRule>
  </conditionalFormatting>
  <conditionalFormatting sqref="AK110 AK107 AK104 AK101">
    <cfRule type="cellIs" dxfId="1107" priority="811" operator="greaterThan">
      <formula>20</formula>
    </cfRule>
  </conditionalFormatting>
  <conditionalFormatting sqref="AQ110 AQ107 AQ104 AQ101">
    <cfRule type="cellIs" dxfId="1106" priority="810" operator="greaterThan">
      <formula>20</formula>
    </cfRule>
  </conditionalFormatting>
  <conditionalFormatting sqref="AW110 AW107 AW104 AW101">
    <cfRule type="cellIs" dxfId="1105" priority="809" operator="greaterThan">
      <formula>20</formula>
    </cfRule>
  </conditionalFormatting>
  <conditionalFormatting sqref="BC110 BC107 BC104 BC101">
    <cfRule type="cellIs" dxfId="1104" priority="808" operator="greaterThan">
      <formula>20</formula>
    </cfRule>
  </conditionalFormatting>
  <conditionalFormatting sqref="AS153:AT153">
    <cfRule type="cellIs" dxfId="1103" priority="331" operator="between">
      <formula>80</formula>
      <formula>120</formula>
    </cfRule>
  </conditionalFormatting>
  <conditionalFormatting sqref="AY153:AZ153">
    <cfRule type="cellIs" dxfId="1102" priority="329" operator="between">
      <formula>80</formula>
      <formula>120</formula>
    </cfRule>
  </conditionalFormatting>
  <conditionalFormatting sqref="BE152">
    <cfRule type="cellIs" dxfId="1101" priority="328" operator="between">
      <formula>80</formula>
      <formula>120</formula>
    </cfRule>
  </conditionalFormatting>
  <conditionalFormatting sqref="BE153">
    <cfRule type="cellIs" dxfId="1100" priority="327" operator="between">
      <formula>80</formula>
      <formula>120</formula>
    </cfRule>
  </conditionalFormatting>
  <conditionalFormatting sqref="AW152">
    <cfRule type="cellIs" dxfId="1099" priority="324" operator="greaterThan">
      <formula>20</formula>
    </cfRule>
  </conditionalFormatting>
  <conditionalFormatting sqref="AS152:AT152">
    <cfRule type="cellIs" dxfId="1098" priority="320" operator="between">
      <formula>80</formula>
      <formula>120</formula>
    </cfRule>
  </conditionalFormatting>
  <conditionalFormatting sqref="AY152:AZ152">
    <cfRule type="cellIs" dxfId="1097" priority="319" operator="between">
      <formula>80</formula>
      <formula>120</formula>
    </cfRule>
  </conditionalFormatting>
  <conditionalFormatting sqref="AM154:AN154">
    <cfRule type="cellIs" dxfId="1096" priority="307" operator="between">
      <formula>80</formula>
      <formula>120</formula>
    </cfRule>
  </conditionalFormatting>
  <conditionalFormatting sqref="AM152:AN152">
    <cfRule type="cellIs" dxfId="1095" priority="304" operator="between">
      <formula>80</formula>
      <formula>120</formula>
    </cfRule>
  </conditionalFormatting>
  <conditionalFormatting sqref="AM154:AN155">
    <cfRule type="cellIs" dxfId="1094" priority="301" operator="between">
      <formula>80</formula>
      <formula>120</formula>
    </cfRule>
  </conditionalFormatting>
  <conditionalFormatting sqref="AS155:AT155">
    <cfRule type="cellIs" dxfId="1093" priority="298" operator="between">
      <formula>80</formula>
      <formula>120</formula>
    </cfRule>
  </conditionalFormatting>
  <conditionalFormatting sqref="AS155:AT155">
    <cfRule type="cellIs" dxfId="1092" priority="297" operator="between">
      <formula>80</formula>
      <formula>120</formula>
    </cfRule>
  </conditionalFormatting>
  <conditionalFormatting sqref="AS154:AT154">
    <cfRule type="cellIs" dxfId="1091" priority="294" operator="between">
      <formula>80</formula>
      <formula>120</formula>
    </cfRule>
  </conditionalFormatting>
  <conditionalFormatting sqref="AS153:AT153">
    <cfRule type="cellIs" dxfId="1090" priority="291" operator="between">
      <formula>80</formula>
      <formula>120</formula>
    </cfRule>
  </conditionalFormatting>
  <conditionalFormatting sqref="AS152:AT152">
    <cfRule type="cellIs" dxfId="1089" priority="289" operator="between">
      <formula>80</formula>
      <formula>120</formula>
    </cfRule>
  </conditionalFormatting>
  <conditionalFormatting sqref="AS152:AT152">
    <cfRule type="cellIs" dxfId="1088" priority="288" operator="between">
      <formula>80</formula>
      <formula>120</formula>
    </cfRule>
  </conditionalFormatting>
  <conditionalFormatting sqref="AS154:AT155">
    <cfRule type="cellIs" dxfId="1087" priority="286" operator="between">
      <formula>80</formula>
      <formula>120</formula>
    </cfRule>
  </conditionalFormatting>
  <conditionalFormatting sqref="AS154:AT155">
    <cfRule type="cellIs" dxfId="1086" priority="285" operator="between">
      <formula>80</formula>
      <formula>120</formula>
    </cfRule>
  </conditionalFormatting>
  <conditionalFormatting sqref="AY155:AZ155">
    <cfRule type="cellIs" dxfId="1085" priority="282" operator="between">
      <formula>80</formula>
      <formula>120</formula>
    </cfRule>
  </conditionalFormatting>
  <conditionalFormatting sqref="AY154:AZ154">
    <cfRule type="cellIs" dxfId="1084" priority="279" operator="between">
      <formula>80</formula>
      <formula>120</formula>
    </cfRule>
  </conditionalFormatting>
  <conditionalFormatting sqref="AK26 AK33 AK36 AK39 AK42 AK45 AK48">
    <cfRule type="cellIs" dxfId="1083" priority="752" operator="greaterThan">
      <formula>20</formula>
    </cfRule>
  </conditionalFormatting>
  <conditionalFormatting sqref="AQ26 AQ33 AQ36 AQ39 AQ42 AQ45 AQ48">
    <cfRule type="cellIs" dxfId="1082" priority="751" operator="greaterThan">
      <formula>20</formula>
    </cfRule>
  </conditionalFormatting>
  <conditionalFormatting sqref="AW26 AW33 AW36 AW39 AW42 AW45 AW48">
    <cfRule type="cellIs" dxfId="1081" priority="750" operator="greaterThan">
      <formula>20</formula>
    </cfRule>
  </conditionalFormatting>
  <conditionalFormatting sqref="BC26 BC33 BC36 BC39 BC42 BC45 BC48">
    <cfRule type="cellIs" dxfId="1080" priority="749" operator="greaterThan">
      <formula>20</formula>
    </cfRule>
  </conditionalFormatting>
  <conditionalFormatting sqref="AJ36 AJ39 AJ42 AJ45 AJ48">
    <cfRule type="cellIs" dxfId="1079" priority="748" operator="lessThan">
      <formula>20.1</formula>
    </cfRule>
  </conditionalFormatting>
  <conditionalFormatting sqref="AP36 AP39 AP42 AP45 AP48">
    <cfRule type="cellIs" dxfId="1078" priority="747" operator="lessThan">
      <formula>20.1</formula>
    </cfRule>
  </conditionalFormatting>
  <conditionalFormatting sqref="AV36 AV39 AV42 AV45 AV48">
    <cfRule type="cellIs" dxfId="1077" priority="746" operator="lessThan">
      <formula>20.1</formula>
    </cfRule>
  </conditionalFormatting>
  <conditionalFormatting sqref="BB36 BB39 BB42 BB45 BB48">
    <cfRule type="cellIs" dxfId="1076" priority="745" operator="lessThan">
      <formula>20.1</formula>
    </cfRule>
  </conditionalFormatting>
  <conditionalFormatting sqref="AI26">
    <cfRule type="cellIs" dxfId="1075" priority="744" operator="between">
      <formula>80</formula>
      <formula>120</formula>
    </cfRule>
  </conditionalFormatting>
  <conditionalFormatting sqref="AO26">
    <cfRule type="cellIs" dxfId="1074" priority="743" operator="between">
      <formula>80</formula>
      <formula>120</formula>
    </cfRule>
  </conditionalFormatting>
  <conditionalFormatting sqref="AU26">
    <cfRule type="cellIs" dxfId="1073" priority="742" operator="between">
      <formula>80</formula>
      <formula>120</formula>
    </cfRule>
  </conditionalFormatting>
  <conditionalFormatting sqref="BA26">
    <cfRule type="cellIs" dxfId="1072" priority="741" operator="between">
      <formula>80</formula>
      <formula>120</formula>
    </cfRule>
  </conditionalFormatting>
  <conditionalFormatting sqref="BA97">
    <cfRule type="cellIs" dxfId="1071" priority="731" operator="between">
      <formula>80</formula>
      <formula>120</formula>
    </cfRule>
  </conditionalFormatting>
  <conditionalFormatting sqref="AK97">
    <cfRule type="cellIs" dxfId="1070" priority="736" operator="greaterThan">
      <formula>20</formula>
    </cfRule>
  </conditionalFormatting>
  <conditionalFormatting sqref="AQ97">
    <cfRule type="cellIs" dxfId="1069" priority="735" operator="greaterThan">
      <formula>20</formula>
    </cfRule>
  </conditionalFormatting>
  <conditionalFormatting sqref="AO97">
    <cfRule type="cellIs" dxfId="1068" priority="733" operator="between">
      <formula>80</formula>
      <formula>120</formula>
    </cfRule>
  </conditionalFormatting>
  <conditionalFormatting sqref="AU97">
    <cfRule type="cellIs" dxfId="1067" priority="732" operator="between">
      <formula>80</formula>
      <formula>120</formula>
    </cfRule>
  </conditionalFormatting>
  <conditionalFormatting sqref="AO51">
    <cfRule type="cellIs" dxfId="1066" priority="740" operator="between">
      <formula>80</formula>
      <formula>120</formula>
    </cfRule>
  </conditionalFormatting>
  <conditionalFormatting sqref="AU51">
    <cfRule type="cellIs" dxfId="1065" priority="739" operator="between">
      <formula>80</formula>
      <formula>120</formula>
    </cfRule>
  </conditionalFormatting>
  <conditionalFormatting sqref="BA51">
    <cfRule type="cellIs" dxfId="1064" priority="738" operator="between">
      <formula>80</formula>
      <formula>120</formula>
    </cfRule>
  </conditionalFormatting>
  <conditionalFormatting sqref="AI51">
    <cfRule type="cellIs" dxfId="1063" priority="737" operator="between">
      <formula>80</formula>
      <formula>120</formula>
    </cfRule>
  </conditionalFormatting>
  <conditionalFormatting sqref="AW97">
    <cfRule type="cellIs" dxfId="1062" priority="734" operator="greaterThan">
      <formula>20</formula>
    </cfRule>
  </conditionalFormatting>
  <conditionalFormatting sqref="AI97">
    <cfRule type="cellIs" dxfId="1061" priority="730" operator="between">
      <formula>80</formula>
      <formula>120</formula>
    </cfRule>
  </conditionalFormatting>
  <conditionalFormatting sqref="AK29">
    <cfRule type="cellIs" dxfId="1060" priority="729" operator="greaterThan">
      <formula>20</formula>
    </cfRule>
  </conditionalFormatting>
  <conditionalFormatting sqref="AQ29">
    <cfRule type="cellIs" dxfId="1059" priority="728" operator="greaterThan">
      <formula>20</formula>
    </cfRule>
  </conditionalFormatting>
  <conditionalFormatting sqref="AW29">
    <cfRule type="cellIs" dxfId="1058" priority="727" operator="greaterThan">
      <formula>20</formula>
    </cfRule>
  </conditionalFormatting>
  <conditionalFormatting sqref="BC29">
    <cfRule type="cellIs" dxfId="1057" priority="726" operator="greaterThan">
      <formula>20</formula>
    </cfRule>
  </conditionalFormatting>
  <conditionalFormatting sqref="AI29">
    <cfRule type="cellIs" dxfId="1056" priority="725" operator="between">
      <formula>80</formula>
      <formula>120</formula>
    </cfRule>
  </conditionalFormatting>
  <conditionalFormatting sqref="AO29">
    <cfRule type="cellIs" dxfId="1055" priority="724" operator="between">
      <formula>80</formula>
      <formula>120</formula>
    </cfRule>
  </conditionalFormatting>
  <conditionalFormatting sqref="AU29">
    <cfRule type="cellIs" dxfId="1054" priority="723" operator="between">
      <formula>80</formula>
      <formula>120</formula>
    </cfRule>
  </conditionalFormatting>
  <conditionalFormatting sqref="BA29">
    <cfRule type="cellIs" dxfId="1053" priority="722" operator="between">
      <formula>80</formula>
      <formula>120</formula>
    </cfRule>
  </conditionalFormatting>
  <conditionalFormatting sqref="AI110">
    <cfRule type="cellIs" dxfId="1052" priority="721" operator="between">
      <formula>80</formula>
      <formula>120</formula>
    </cfRule>
  </conditionalFormatting>
  <conditionalFormatting sqref="AX154">
    <cfRule type="cellIs" dxfId="1051" priority="281" operator="greaterThan">
      <formula>20</formula>
    </cfRule>
  </conditionalFormatting>
  <conditionalFormatting sqref="AK130">
    <cfRule type="cellIs" dxfId="1050" priority="720" operator="greaterThan">
      <formula>20</formula>
    </cfRule>
  </conditionalFormatting>
  <conditionalFormatting sqref="AQ130">
    <cfRule type="cellIs" dxfId="1049" priority="719" operator="greaterThan">
      <formula>20</formula>
    </cfRule>
  </conditionalFormatting>
  <conditionalFormatting sqref="AW130">
    <cfRule type="cellIs" dxfId="1048" priority="718" operator="greaterThan">
      <formula>20</formula>
    </cfRule>
  </conditionalFormatting>
  <conditionalFormatting sqref="BC130">
    <cfRule type="cellIs" dxfId="1047" priority="717" operator="greaterThan">
      <formula>20</formula>
    </cfRule>
  </conditionalFormatting>
  <conditionalFormatting sqref="AM152:AN152">
    <cfRule type="cellIs" dxfId="1046" priority="322" operator="between">
      <formula>80</formula>
      <formula>120</formula>
    </cfRule>
  </conditionalFormatting>
  <conditionalFormatting sqref="AL130">
    <cfRule type="cellIs" dxfId="1045" priority="715" operator="greaterThan">
      <formula>20</formula>
    </cfRule>
  </conditionalFormatting>
  <conditionalFormatting sqref="AM130:AN130">
    <cfRule type="cellIs" dxfId="1044" priority="714" operator="between">
      <formula>80</formula>
      <formula>120</formula>
    </cfRule>
  </conditionalFormatting>
  <conditionalFormatting sqref="AM130:AN130">
    <cfRule type="cellIs" dxfId="1043" priority="713" operator="between">
      <formula>80</formula>
      <formula>120</formula>
    </cfRule>
  </conditionalFormatting>
  <conditionalFormatting sqref="BE152">
    <cfRule type="cellIs" dxfId="1042" priority="318" operator="between">
      <formula>80</formula>
      <formula>120</formula>
    </cfRule>
  </conditionalFormatting>
  <conditionalFormatting sqref="AR154">
    <cfRule type="cellIs" dxfId="1041" priority="296" operator="greaterThan">
      <formula>20</formula>
    </cfRule>
  </conditionalFormatting>
  <conditionalFormatting sqref="AQ135">
    <cfRule type="cellIs" dxfId="1040" priority="685" operator="greaterThan">
      <formula>20</formula>
    </cfRule>
  </conditionalFormatting>
  <conditionalFormatting sqref="AW135">
    <cfRule type="cellIs" dxfId="1039" priority="684" operator="greaterThan">
      <formula>20</formula>
    </cfRule>
  </conditionalFormatting>
  <conditionalFormatting sqref="AR130">
    <cfRule type="cellIs" dxfId="1038" priority="709" operator="greaterThan">
      <formula>20</formula>
    </cfRule>
  </conditionalFormatting>
  <conditionalFormatting sqref="AS130:AT130">
    <cfRule type="cellIs" dxfId="1037" priority="708" operator="between">
      <formula>80</formula>
      <formula>120</formula>
    </cfRule>
  </conditionalFormatting>
  <conditionalFormatting sqref="AS130:AT130">
    <cfRule type="cellIs" dxfId="1036" priority="707" operator="between">
      <formula>80</formula>
      <formula>120</formula>
    </cfRule>
  </conditionalFormatting>
  <conditionalFormatting sqref="AS130:AT130">
    <cfRule type="cellIs" dxfId="1035" priority="706" operator="between">
      <formula>80</formula>
      <formula>120</formula>
    </cfRule>
  </conditionalFormatting>
  <conditionalFormatting sqref="AM155:AN155">
    <cfRule type="cellIs" dxfId="1034" priority="309" operator="between">
      <formula>80</formula>
      <formula>120</formula>
    </cfRule>
  </conditionalFormatting>
  <conditionalFormatting sqref="AX130">
    <cfRule type="cellIs" dxfId="1033" priority="702" operator="greaterThan">
      <formula>20</formula>
    </cfRule>
  </conditionalFormatting>
  <conditionalFormatting sqref="AY130:AZ130">
    <cfRule type="cellIs" dxfId="1032" priority="701" operator="between">
      <formula>80</formula>
      <formula>120</formula>
    </cfRule>
  </conditionalFormatting>
  <conditionalFormatting sqref="AY130:AZ130">
    <cfRule type="cellIs" dxfId="1031" priority="699" operator="between">
      <formula>80</formula>
      <formula>120</formula>
    </cfRule>
  </conditionalFormatting>
  <conditionalFormatting sqref="AY130:AZ130">
    <cfRule type="cellIs" dxfId="1030" priority="700" operator="between">
      <formula>80</formula>
      <formula>120</formula>
    </cfRule>
  </conditionalFormatting>
  <conditionalFormatting sqref="AM152:AN152">
    <cfRule type="cellIs" dxfId="1029" priority="303" operator="between">
      <formula>80</formula>
      <formula>120</formula>
    </cfRule>
  </conditionalFormatting>
  <conditionalFormatting sqref="BD130">
    <cfRule type="cellIs" dxfId="1028" priority="696" operator="greaterThan">
      <formula>20</formula>
    </cfRule>
  </conditionalFormatting>
  <conditionalFormatting sqref="BE130">
    <cfRule type="cellIs" dxfId="1027" priority="695" operator="between">
      <formula>80</formula>
      <formula>120</formula>
    </cfRule>
  </conditionalFormatting>
  <conditionalFormatting sqref="BE130">
    <cfRule type="cellIs" dxfId="1026" priority="694" operator="between">
      <formula>80</formula>
      <formula>120</formula>
    </cfRule>
  </conditionalFormatting>
  <conditionalFormatting sqref="BE130">
    <cfRule type="cellIs" dxfId="1025" priority="692" operator="between">
      <formula>80</formula>
      <formula>120</formula>
    </cfRule>
  </conditionalFormatting>
  <conditionalFormatting sqref="BE130">
    <cfRule type="cellIs" dxfId="1024" priority="693" operator="between">
      <formula>80</formula>
      <formula>120</formula>
    </cfRule>
  </conditionalFormatting>
  <conditionalFormatting sqref="AK135">
    <cfRule type="cellIs" dxfId="1023" priority="686" operator="greaterThan">
      <formula>20</formula>
    </cfRule>
  </conditionalFormatting>
  <conditionalFormatting sqref="BC135">
    <cfRule type="cellIs" dxfId="1022" priority="683" operator="greaterThan">
      <formula>20</formula>
    </cfRule>
  </conditionalFormatting>
  <conditionalFormatting sqref="AM130:AN130">
    <cfRule type="cellIs" dxfId="1021" priority="682" operator="between">
      <formula>80</formula>
      <formula>120</formula>
    </cfRule>
  </conditionalFormatting>
  <conditionalFormatting sqref="AS130:AT130">
    <cfRule type="cellIs" dxfId="1020" priority="681" operator="between">
      <formula>80</formula>
      <formula>120</formula>
    </cfRule>
  </conditionalFormatting>
  <conditionalFormatting sqref="AS130:AT130">
    <cfRule type="cellIs" dxfId="1019" priority="680" operator="between">
      <formula>80</formula>
      <formula>120</formula>
    </cfRule>
  </conditionalFormatting>
  <conditionalFormatting sqref="AY130:AZ130">
    <cfRule type="cellIs" dxfId="1018" priority="679" operator="between">
      <formula>80</formula>
      <formula>120</formula>
    </cfRule>
  </conditionalFormatting>
  <conditionalFormatting sqref="BE130">
    <cfRule type="cellIs" dxfId="1017" priority="678" operator="between">
      <formula>80</formula>
      <formula>120</formula>
    </cfRule>
  </conditionalFormatting>
  <conditionalFormatting sqref="AY152:AZ152">
    <cfRule type="cellIs" dxfId="1016" priority="275" operator="between">
      <formula>80</formula>
      <formula>120</formula>
    </cfRule>
  </conditionalFormatting>
  <conditionalFormatting sqref="AY154:AZ155">
    <cfRule type="cellIs" dxfId="1015" priority="272" operator="between">
      <formula>80</formula>
      <formula>120</formula>
    </cfRule>
  </conditionalFormatting>
  <conditionalFormatting sqref="BE155">
    <cfRule type="cellIs" dxfId="1014" priority="269" operator="between">
      <formula>80</formula>
      <formula>120</formula>
    </cfRule>
  </conditionalFormatting>
  <conditionalFormatting sqref="BD154">
    <cfRule type="cellIs" dxfId="1013" priority="268" operator="greaterThan">
      <formula>20</formula>
    </cfRule>
  </conditionalFormatting>
  <conditionalFormatting sqref="BE154">
    <cfRule type="cellIs" dxfId="1012" priority="267" operator="between">
      <formula>80</formula>
      <formula>120</formula>
    </cfRule>
  </conditionalFormatting>
  <conditionalFormatting sqref="BE154">
    <cfRule type="cellIs" dxfId="1011" priority="264" operator="between">
      <formula>80</formula>
      <formula>120</formula>
    </cfRule>
  </conditionalFormatting>
  <conditionalFormatting sqref="BE153">
    <cfRule type="cellIs" dxfId="1010" priority="263" operator="between">
      <formula>80</formula>
      <formula>120</formula>
    </cfRule>
  </conditionalFormatting>
  <conditionalFormatting sqref="BE152">
    <cfRule type="cellIs" dxfId="1009" priority="261" operator="between">
      <formula>80</formula>
      <formula>120</formula>
    </cfRule>
  </conditionalFormatting>
  <conditionalFormatting sqref="BE152">
    <cfRule type="cellIs" dxfId="1008" priority="260" operator="between">
      <formula>80</formula>
      <formula>120</formula>
    </cfRule>
  </conditionalFormatting>
  <conditionalFormatting sqref="BE152">
    <cfRule type="cellIs" dxfId="1007" priority="259" operator="between">
      <formula>80</formula>
      <formula>120</formula>
    </cfRule>
  </conditionalFormatting>
  <conditionalFormatting sqref="BE154:BE155">
    <cfRule type="cellIs" dxfId="1006" priority="257" operator="between">
      <formula>80</formula>
      <formula>120</formula>
    </cfRule>
  </conditionalFormatting>
  <conditionalFormatting sqref="AQ188">
    <cfRule type="cellIs" dxfId="1005" priority="253" operator="greaterThan">
      <formula>20</formula>
    </cfRule>
  </conditionalFormatting>
  <conditionalFormatting sqref="AL188">
    <cfRule type="cellIs" dxfId="1004" priority="250" operator="greaterThan">
      <formula>20</formula>
    </cfRule>
  </conditionalFormatting>
  <conditionalFormatting sqref="AM188:AN188">
    <cfRule type="cellIs" dxfId="1003" priority="248" operator="between">
      <formula>80</formula>
      <formula>120</formula>
    </cfRule>
  </conditionalFormatting>
  <conditionalFormatting sqref="AR188">
    <cfRule type="cellIs" dxfId="1002" priority="247" operator="greaterThan">
      <formula>20</formula>
    </cfRule>
  </conditionalFormatting>
  <conditionalFormatting sqref="AS188:AT188">
    <cfRule type="cellIs" dxfId="1001" priority="246" operator="between">
      <formula>80</formula>
      <formula>120</formula>
    </cfRule>
  </conditionalFormatting>
  <conditionalFormatting sqref="AS188:AT188">
    <cfRule type="cellIs" dxfId="1000" priority="244" operator="between">
      <formula>80</formula>
      <formula>120</formula>
    </cfRule>
  </conditionalFormatting>
  <conditionalFormatting sqref="AS188:AT188">
    <cfRule type="cellIs" dxfId="999" priority="245" operator="between">
      <formula>80</formula>
      <formula>120</formula>
    </cfRule>
  </conditionalFormatting>
  <conditionalFormatting sqref="AY188:AZ188">
    <cfRule type="cellIs" dxfId="998" priority="242" operator="between">
      <formula>80</formula>
      <formula>120</formula>
    </cfRule>
  </conditionalFormatting>
  <conditionalFormatting sqref="AY188:AZ188">
    <cfRule type="cellIs" dxfId="997" priority="240" operator="between">
      <formula>80</formula>
      <formula>120</formula>
    </cfRule>
  </conditionalFormatting>
  <conditionalFormatting sqref="AY188:AZ188">
    <cfRule type="cellIs" dxfId="996" priority="241" operator="between">
      <formula>80</formula>
      <formula>120</formula>
    </cfRule>
  </conditionalFormatting>
  <conditionalFormatting sqref="BD188">
    <cfRule type="cellIs" dxfId="995" priority="239" operator="greaterThan">
      <formula>20</formula>
    </cfRule>
  </conditionalFormatting>
  <conditionalFormatting sqref="BE188">
    <cfRule type="cellIs" dxfId="994" priority="238" operator="between">
      <formula>80</formula>
      <formula>120</formula>
    </cfRule>
  </conditionalFormatting>
  <conditionalFormatting sqref="AY188:AZ188">
    <cfRule type="cellIs" dxfId="993" priority="227" operator="between">
      <formula>80</formula>
      <formula>120</formula>
    </cfRule>
  </conditionalFormatting>
  <conditionalFormatting sqref="BE188">
    <cfRule type="cellIs" dxfId="992" priority="235" operator="between">
      <formula>80</formula>
      <formula>120</formula>
    </cfRule>
  </conditionalFormatting>
  <conditionalFormatting sqref="AK193">
    <cfRule type="cellIs" dxfId="991" priority="234" operator="greaterThan">
      <formula>20</formula>
    </cfRule>
  </conditionalFormatting>
  <conditionalFormatting sqref="AM188:AN188">
    <cfRule type="cellIs" dxfId="990" priority="230" operator="between">
      <formula>80</formula>
      <formula>120</formula>
    </cfRule>
  </conditionalFormatting>
  <conditionalFormatting sqref="AS188:AT188">
    <cfRule type="cellIs" dxfId="989" priority="229" operator="between">
      <formula>80</formula>
      <formula>120</formula>
    </cfRule>
  </conditionalFormatting>
  <conditionalFormatting sqref="AS188:AT188">
    <cfRule type="cellIs" dxfId="988" priority="228" operator="between">
      <formula>80</formula>
      <formula>120</formula>
    </cfRule>
  </conditionalFormatting>
  <conditionalFormatting sqref="BE188">
    <cfRule type="cellIs" dxfId="987" priority="226" operator="between">
      <formula>80</formula>
      <formula>120</formula>
    </cfRule>
  </conditionalFormatting>
  <conditionalFormatting sqref="AQ186 AQ183 AQ180">
    <cfRule type="cellIs" dxfId="986" priority="224" operator="greaterThan">
      <formula>20</formula>
    </cfRule>
  </conditionalFormatting>
  <conditionalFormatting sqref="BC186 BC183 BC180">
    <cfRule type="cellIs" dxfId="985" priority="222" operator="greaterThan">
      <formula>20</formula>
    </cfRule>
  </conditionalFormatting>
  <conditionalFormatting sqref="AK128 AK125 AK122 AK119 AK116 AK113">
    <cfRule type="cellIs" dxfId="984" priority="614" operator="greaterThan">
      <formula>20</formula>
    </cfRule>
  </conditionalFormatting>
  <conditionalFormatting sqref="AQ128 AQ125 AQ122 AQ119 AQ116 AQ113">
    <cfRule type="cellIs" dxfId="983" priority="613" operator="greaterThan">
      <formula>20</formula>
    </cfRule>
  </conditionalFormatting>
  <conditionalFormatting sqref="AW128 AW125 AW122 AW119 AW116 AW113">
    <cfRule type="cellIs" dxfId="982" priority="612" operator="greaterThan">
      <formula>20</formula>
    </cfRule>
  </conditionalFormatting>
  <conditionalFormatting sqref="BC128 BC125 BC122 BC119 BC116 BC113">
    <cfRule type="cellIs" dxfId="981" priority="611" operator="greaterThan">
      <formula>20</formula>
    </cfRule>
  </conditionalFormatting>
  <conditionalFormatting sqref="AW188">
    <cfRule type="cellIs" dxfId="980" priority="252" operator="greaterThan">
      <formula>20</formula>
    </cfRule>
  </conditionalFormatting>
  <conditionalFormatting sqref="AK151">
    <cfRule type="cellIs" dxfId="979" priority="610" operator="greaterThan">
      <formula>20</formula>
    </cfRule>
  </conditionalFormatting>
  <conditionalFormatting sqref="AQ151">
    <cfRule type="cellIs" dxfId="978" priority="609" operator="greaterThan">
      <formula>20</formula>
    </cfRule>
  </conditionalFormatting>
  <conditionalFormatting sqref="AW151">
    <cfRule type="cellIs" dxfId="977" priority="608" operator="greaterThan">
      <formula>20</formula>
    </cfRule>
  </conditionalFormatting>
  <conditionalFormatting sqref="BC151">
    <cfRule type="cellIs" dxfId="976" priority="607" operator="greaterThan">
      <formula>20</formula>
    </cfRule>
  </conditionalFormatting>
  <conditionalFormatting sqref="AL151">
    <cfRule type="cellIs" dxfId="975" priority="605" operator="greaterThan">
      <formula>20</formula>
    </cfRule>
  </conditionalFormatting>
  <conditionalFormatting sqref="AM151:AN151">
    <cfRule type="cellIs" dxfId="974" priority="604" operator="between">
      <formula>80</formula>
      <formula>120</formula>
    </cfRule>
  </conditionalFormatting>
  <conditionalFormatting sqref="AM151:AN151">
    <cfRule type="cellIs" dxfId="973" priority="603" operator="between">
      <formula>80</formula>
      <formula>120</formula>
    </cfRule>
  </conditionalFormatting>
  <conditionalFormatting sqref="AS152:AT152">
    <cfRule type="cellIs" dxfId="972" priority="290" operator="between">
      <formula>80</formula>
      <formula>120</formula>
    </cfRule>
  </conditionalFormatting>
  <conditionalFormatting sqref="AQ156">
    <cfRule type="cellIs" dxfId="971" priority="575" operator="greaterThan">
      <formula>20</formula>
    </cfRule>
  </conditionalFormatting>
  <conditionalFormatting sqref="AW156">
    <cfRule type="cellIs" dxfId="970" priority="574" operator="greaterThan">
      <formula>20</formula>
    </cfRule>
  </conditionalFormatting>
  <conditionalFormatting sqref="AR151">
    <cfRule type="cellIs" dxfId="969" priority="599" operator="greaterThan">
      <formula>20</formula>
    </cfRule>
  </conditionalFormatting>
  <conditionalFormatting sqref="AS151:AT151">
    <cfRule type="cellIs" dxfId="968" priority="598" operator="between">
      <formula>80</formula>
      <formula>120</formula>
    </cfRule>
  </conditionalFormatting>
  <conditionalFormatting sqref="AS151:AT151">
    <cfRule type="cellIs" dxfId="967" priority="597" operator="between">
      <formula>80</formula>
      <formula>120</formula>
    </cfRule>
  </conditionalFormatting>
  <conditionalFormatting sqref="AS151:AT151">
    <cfRule type="cellIs" dxfId="966" priority="596" operator="between">
      <formula>80</formula>
      <formula>120</formula>
    </cfRule>
  </conditionalFormatting>
  <conditionalFormatting sqref="AX151">
    <cfRule type="cellIs" dxfId="965" priority="592" operator="greaterThan">
      <formula>20</formula>
    </cfRule>
  </conditionalFormatting>
  <conditionalFormatting sqref="AY151:AZ151">
    <cfRule type="cellIs" dxfId="964" priority="591" operator="between">
      <formula>80</formula>
      <formula>120</formula>
    </cfRule>
  </conditionalFormatting>
  <conditionalFormatting sqref="AY151:AZ151">
    <cfRule type="cellIs" dxfId="963" priority="589" operator="between">
      <formula>80</formula>
      <formula>120</formula>
    </cfRule>
  </conditionalFormatting>
  <conditionalFormatting sqref="AY151:AZ151">
    <cfRule type="cellIs" dxfId="962" priority="590" operator="between">
      <formula>80</formula>
      <formula>120</formula>
    </cfRule>
  </conditionalFormatting>
  <conditionalFormatting sqref="AY152:AZ152">
    <cfRule type="cellIs" dxfId="961" priority="276" operator="between">
      <formula>80</formula>
      <formula>120</formula>
    </cfRule>
  </conditionalFormatting>
  <conditionalFormatting sqref="BD151">
    <cfRule type="cellIs" dxfId="960" priority="586" operator="greaterThan">
      <formula>20</formula>
    </cfRule>
  </conditionalFormatting>
  <conditionalFormatting sqref="BE151">
    <cfRule type="cellIs" dxfId="959" priority="585" operator="between">
      <formula>80</formula>
      <formula>120</formula>
    </cfRule>
  </conditionalFormatting>
  <conditionalFormatting sqref="BE151">
    <cfRule type="cellIs" dxfId="958" priority="584" operator="between">
      <formula>80</formula>
      <formula>120</formula>
    </cfRule>
  </conditionalFormatting>
  <conditionalFormatting sqref="BE151">
    <cfRule type="cellIs" dxfId="957" priority="582" operator="between">
      <formula>80</formula>
      <formula>120</formula>
    </cfRule>
  </conditionalFormatting>
  <conditionalFormatting sqref="BE151">
    <cfRule type="cellIs" dxfId="956" priority="583" operator="between">
      <formula>80</formula>
      <formula>120</formula>
    </cfRule>
  </conditionalFormatting>
  <conditionalFormatting sqref="AK156">
    <cfRule type="cellIs" dxfId="955" priority="576" operator="greaterThan">
      <formula>20</formula>
    </cfRule>
  </conditionalFormatting>
  <conditionalFormatting sqref="BC156">
    <cfRule type="cellIs" dxfId="954" priority="573" operator="greaterThan">
      <formula>20</formula>
    </cfRule>
  </conditionalFormatting>
  <conditionalFormatting sqref="AM151:AN151">
    <cfRule type="cellIs" dxfId="953" priority="572" operator="between">
      <formula>80</formula>
      <formula>120</formula>
    </cfRule>
  </conditionalFormatting>
  <conditionalFormatting sqref="AS151:AT151">
    <cfRule type="cellIs" dxfId="952" priority="571" operator="between">
      <formula>80</formula>
      <formula>120</formula>
    </cfRule>
  </conditionalFormatting>
  <conditionalFormatting sqref="AS151:AT151">
    <cfRule type="cellIs" dxfId="951" priority="570" operator="between">
      <formula>80</formula>
      <formula>120</formula>
    </cfRule>
  </conditionalFormatting>
  <conditionalFormatting sqref="AY151:AZ151">
    <cfRule type="cellIs" dxfId="950" priority="569" operator="between">
      <formula>80</formula>
      <formula>120</formula>
    </cfRule>
  </conditionalFormatting>
  <conditionalFormatting sqref="BC188">
    <cfRule type="cellIs" dxfId="949" priority="251" operator="greaterThan">
      <formula>20</formula>
    </cfRule>
  </conditionalFormatting>
  <conditionalFormatting sqref="BE151">
    <cfRule type="cellIs" dxfId="948" priority="568" operator="between">
      <formula>80</formula>
      <formula>120</formula>
    </cfRule>
  </conditionalFormatting>
  <conditionalFormatting sqref="AK188">
    <cfRule type="cellIs" dxfId="947" priority="254" operator="greaterThan">
      <formula>20</formula>
    </cfRule>
  </conditionalFormatting>
  <conditionalFormatting sqref="BE188">
    <cfRule type="cellIs" dxfId="946" priority="236" operator="between">
      <formula>80</formula>
      <formula>120</formula>
    </cfRule>
  </conditionalFormatting>
  <conditionalFormatting sqref="AK186 AK183 AK180">
    <cfRule type="cellIs" dxfId="945" priority="225" operator="greaterThan">
      <formula>20</formula>
    </cfRule>
  </conditionalFormatting>
  <conditionalFormatting sqref="AM190:AN190">
    <cfRule type="cellIs" dxfId="944" priority="220" operator="between">
      <formula>80</formula>
      <formula>120</formula>
    </cfRule>
  </conditionalFormatting>
  <conditionalFormatting sqref="AS189:AT189">
    <cfRule type="cellIs" dxfId="943" priority="218" operator="between">
      <formula>80</formula>
      <formula>120</formula>
    </cfRule>
  </conditionalFormatting>
  <conditionalFormatting sqref="AS190:AT190">
    <cfRule type="cellIs" dxfId="942" priority="216" operator="between">
      <formula>80</formula>
      <formula>120</formula>
    </cfRule>
  </conditionalFormatting>
  <conditionalFormatting sqref="AS190:AT190">
    <cfRule type="cellIs" dxfId="941" priority="217" operator="between">
      <formula>80</formula>
      <formula>120</formula>
    </cfRule>
  </conditionalFormatting>
  <conditionalFormatting sqref="AY189:AZ189">
    <cfRule type="cellIs" dxfId="940" priority="215" operator="between">
      <formula>80</formula>
      <formula>120</formula>
    </cfRule>
  </conditionalFormatting>
  <conditionalFormatting sqref="AY190:AZ190">
    <cfRule type="cellIs" dxfId="939" priority="214" operator="between">
      <formula>80</formula>
      <formula>120</formula>
    </cfRule>
  </conditionalFormatting>
  <conditionalFormatting sqref="BE190">
    <cfRule type="cellIs" dxfId="938" priority="212" operator="between">
      <formula>80</formula>
      <formula>120</formula>
    </cfRule>
  </conditionalFormatting>
  <conditionalFormatting sqref="BE189">
    <cfRule type="cellIs" dxfId="937" priority="213" operator="between">
      <formula>80</formula>
      <formula>120</formula>
    </cfRule>
  </conditionalFormatting>
  <conditionalFormatting sqref="AK189">
    <cfRule type="cellIs" dxfId="936" priority="211" operator="greaterThan">
      <formula>20</formula>
    </cfRule>
  </conditionalFormatting>
  <conditionalFormatting sqref="AW189">
    <cfRule type="cellIs" dxfId="935" priority="209" operator="greaterThan">
      <formula>20</formula>
    </cfRule>
  </conditionalFormatting>
  <conditionalFormatting sqref="AM189:AN189">
    <cfRule type="cellIs" dxfId="934" priority="207" operator="between">
      <formula>80</formula>
      <formula>120</formula>
    </cfRule>
  </conditionalFormatting>
  <conditionalFormatting sqref="AS189:AT189">
    <cfRule type="cellIs" dxfId="933" priority="205" operator="between">
      <formula>80</formula>
      <formula>120</formula>
    </cfRule>
  </conditionalFormatting>
  <conditionalFormatting sqref="AY189:AZ189">
    <cfRule type="cellIs" dxfId="932" priority="204" operator="between">
      <formula>80</formula>
      <formula>120</formula>
    </cfRule>
  </conditionalFormatting>
  <conditionalFormatting sqref="BE189">
    <cfRule type="cellIs" dxfId="931" priority="203" operator="between">
      <formula>80</formula>
      <formula>120</formula>
    </cfRule>
  </conditionalFormatting>
  <conditionalFormatting sqref="AW192">
    <cfRule type="cellIs" dxfId="930" priority="196" operator="greaterThan">
      <formula>20</formula>
    </cfRule>
  </conditionalFormatting>
  <conditionalFormatting sqref="AK149 AK146 AK143">
    <cfRule type="cellIs" dxfId="929" priority="504" operator="greaterThan">
      <formula>20</formula>
    </cfRule>
  </conditionalFormatting>
  <conditionalFormatting sqref="AQ149 AQ146 AQ143">
    <cfRule type="cellIs" dxfId="928" priority="503" operator="greaterThan">
      <formula>20</formula>
    </cfRule>
  </conditionalFormatting>
  <conditionalFormatting sqref="AW149 AW146 AW143">
    <cfRule type="cellIs" dxfId="927" priority="502" operator="greaterThan">
      <formula>20</formula>
    </cfRule>
  </conditionalFormatting>
  <conditionalFormatting sqref="BC149 BC146 BC143">
    <cfRule type="cellIs" dxfId="926" priority="501" operator="greaterThan">
      <formula>20</formula>
    </cfRule>
  </conditionalFormatting>
  <conditionalFormatting sqref="AW90">
    <cfRule type="cellIs" dxfId="925" priority="479" operator="greaterThan">
      <formula>20</formula>
    </cfRule>
  </conditionalFormatting>
  <conditionalFormatting sqref="BC90">
    <cfRule type="cellIs" dxfId="924" priority="478" operator="greaterThan">
      <formula>20</formula>
    </cfRule>
  </conditionalFormatting>
  <conditionalFormatting sqref="AM88:AN88">
    <cfRule type="cellIs" dxfId="923" priority="500" operator="between">
      <formula>80</formula>
      <formula>120</formula>
    </cfRule>
  </conditionalFormatting>
  <conditionalFormatting sqref="AM89:AN89">
    <cfRule type="cellIs" dxfId="922" priority="499" operator="between">
      <formula>80</formula>
      <formula>120</formula>
    </cfRule>
  </conditionalFormatting>
  <conditionalFormatting sqref="AK88">
    <cfRule type="cellIs" dxfId="921" priority="490" operator="greaterThan">
      <formula>20</formula>
    </cfRule>
  </conditionalFormatting>
  <conditionalFormatting sqref="AQ88">
    <cfRule type="cellIs" dxfId="920" priority="489" operator="greaterThan">
      <formula>20</formula>
    </cfRule>
  </conditionalFormatting>
  <conditionalFormatting sqref="AW88">
    <cfRule type="cellIs" dxfId="919" priority="488" operator="greaterThan">
      <formula>20</formula>
    </cfRule>
  </conditionalFormatting>
  <conditionalFormatting sqref="BC88">
    <cfRule type="cellIs" dxfId="918" priority="487" operator="greaterThan">
      <formula>20</formula>
    </cfRule>
  </conditionalFormatting>
  <conditionalFormatting sqref="AS88:AT88">
    <cfRule type="cellIs" dxfId="917" priority="498" operator="between">
      <formula>80</formula>
      <formula>120</formula>
    </cfRule>
  </conditionalFormatting>
  <conditionalFormatting sqref="AS88:AT88">
    <cfRule type="cellIs" dxfId="916" priority="497" operator="between">
      <formula>80</formula>
      <formula>120</formula>
    </cfRule>
  </conditionalFormatting>
  <conditionalFormatting sqref="AS89:AT89">
    <cfRule type="cellIs" dxfId="915" priority="496" operator="between">
      <formula>80</formula>
      <formula>120</formula>
    </cfRule>
  </conditionalFormatting>
  <conditionalFormatting sqref="AS89:AT89">
    <cfRule type="cellIs" dxfId="914" priority="495" operator="between">
      <formula>80</formula>
      <formula>120</formula>
    </cfRule>
  </conditionalFormatting>
  <conditionalFormatting sqref="AY88:AZ88">
    <cfRule type="cellIs" dxfId="913" priority="494" operator="between">
      <formula>80</formula>
      <formula>120</formula>
    </cfRule>
  </conditionalFormatting>
  <conditionalFormatting sqref="AY89:AZ89">
    <cfRule type="cellIs" dxfId="912" priority="493" operator="between">
      <formula>80</formula>
      <formula>120</formula>
    </cfRule>
  </conditionalFormatting>
  <conditionalFormatting sqref="BE88">
    <cfRule type="cellIs" dxfId="911" priority="492" operator="between">
      <formula>80</formula>
      <formula>120</formula>
    </cfRule>
  </conditionalFormatting>
  <conditionalFormatting sqref="BE89">
    <cfRule type="cellIs" dxfId="910" priority="491" operator="between">
      <formula>80</formula>
      <formula>120</formula>
    </cfRule>
  </conditionalFormatting>
  <conditionalFormatting sqref="AQ91">
    <cfRule type="cellIs" dxfId="909" priority="476" operator="greaterThan">
      <formula>20</formula>
    </cfRule>
  </conditionalFormatting>
  <conditionalFormatting sqref="AM88:AN88">
    <cfRule type="cellIs" dxfId="908" priority="486" operator="between">
      <formula>80</formula>
      <formula>120</formula>
    </cfRule>
  </conditionalFormatting>
  <conditionalFormatting sqref="AS88:AT88">
    <cfRule type="cellIs" dxfId="907" priority="485" operator="between">
      <formula>80</formula>
      <formula>120</formula>
    </cfRule>
  </conditionalFormatting>
  <conditionalFormatting sqref="AS88:AT88">
    <cfRule type="cellIs" dxfId="906" priority="484" operator="between">
      <formula>80</formula>
      <formula>120</formula>
    </cfRule>
  </conditionalFormatting>
  <conditionalFormatting sqref="AY88:AZ88">
    <cfRule type="cellIs" dxfId="905" priority="483" operator="between">
      <formula>80</formula>
      <formula>120</formula>
    </cfRule>
  </conditionalFormatting>
  <conditionalFormatting sqref="AK90">
    <cfRule type="cellIs" dxfId="904" priority="481" operator="greaterThan">
      <formula>20</formula>
    </cfRule>
  </conditionalFormatting>
  <conditionalFormatting sqref="AK91">
    <cfRule type="cellIs" dxfId="903" priority="477" operator="greaterThan">
      <formula>20</formula>
    </cfRule>
  </conditionalFormatting>
  <conditionalFormatting sqref="BE88">
    <cfRule type="cellIs" dxfId="902" priority="482" operator="between">
      <formula>80</formula>
      <formula>120</formula>
    </cfRule>
  </conditionalFormatting>
  <conditionalFormatting sqref="AW91">
    <cfRule type="cellIs" dxfId="901" priority="475" operator="greaterThan">
      <formula>20</formula>
    </cfRule>
  </conditionalFormatting>
  <conditionalFormatting sqref="AQ90">
    <cfRule type="cellIs" dxfId="900" priority="480" operator="greaterThan">
      <formula>20</formula>
    </cfRule>
  </conditionalFormatting>
  <conditionalFormatting sqref="BC91">
    <cfRule type="cellIs" dxfId="899" priority="474" operator="greaterThan">
      <formula>20</formula>
    </cfRule>
  </conditionalFormatting>
  <conditionalFormatting sqref="AM91:AN91">
    <cfRule type="cellIs" dxfId="898" priority="473" operator="between">
      <formula>80</formula>
      <formula>120</formula>
    </cfRule>
  </conditionalFormatting>
  <conditionalFormatting sqref="AL90">
    <cfRule type="cellIs" dxfId="897" priority="472" operator="greaterThan">
      <formula>20</formula>
    </cfRule>
  </conditionalFormatting>
  <conditionalFormatting sqref="AM90:AN90">
    <cfRule type="cellIs" dxfId="896" priority="471" operator="between">
      <formula>80</formula>
      <formula>120</formula>
    </cfRule>
  </conditionalFormatting>
  <conditionalFormatting sqref="AM90:AN90">
    <cfRule type="cellIs" dxfId="895" priority="470" operator="between">
      <formula>80</formula>
      <formula>120</formula>
    </cfRule>
  </conditionalFormatting>
  <conditionalFormatting sqref="AL91">
    <cfRule type="cellIs" dxfId="894" priority="463" operator="lessThan">
      <formula>20</formula>
    </cfRule>
  </conditionalFormatting>
  <conditionalFormatting sqref="AM89:AN89">
    <cfRule type="cellIs" dxfId="893" priority="469" operator="between">
      <formula>80</formula>
      <formula>120</formula>
    </cfRule>
  </conditionalFormatting>
  <conditionalFormatting sqref="AM88:AN88">
    <cfRule type="cellIs" dxfId="892" priority="468" operator="between">
      <formula>80</formula>
      <formula>120</formula>
    </cfRule>
  </conditionalFormatting>
  <conditionalFormatting sqref="AM88:AN88">
    <cfRule type="cellIs" dxfId="891" priority="467" operator="between">
      <formula>80</formula>
      <formula>120</formula>
    </cfRule>
  </conditionalFormatting>
  <conditionalFormatting sqref="AL91">
    <cfRule type="cellIs" dxfId="890" priority="466" operator="greaterThan">
      <formula>20</formula>
    </cfRule>
  </conditionalFormatting>
  <conditionalFormatting sqref="AM90:AN91">
    <cfRule type="cellIs" dxfId="889" priority="465" operator="between">
      <formula>80</formula>
      <formula>120</formula>
    </cfRule>
  </conditionalFormatting>
  <conditionalFormatting sqref="AL91">
    <cfRule type="cellIs" dxfId="888" priority="464" operator="greaterThan">
      <formula>20</formula>
    </cfRule>
  </conditionalFormatting>
  <conditionalFormatting sqref="AS91:AT91">
    <cfRule type="cellIs" dxfId="887" priority="462" operator="between">
      <formula>80</formula>
      <formula>120</formula>
    </cfRule>
  </conditionalFormatting>
  <conditionalFormatting sqref="AS91:AT91">
    <cfRule type="cellIs" dxfId="886" priority="461" operator="between">
      <formula>80</formula>
      <formula>120</formula>
    </cfRule>
  </conditionalFormatting>
  <conditionalFormatting sqref="AR90">
    <cfRule type="cellIs" dxfId="885" priority="460" operator="greaterThan">
      <formula>20</formula>
    </cfRule>
  </conditionalFormatting>
  <conditionalFormatting sqref="AS90:AT90">
    <cfRule type="cellIs" dxfId="884" priority="459" operator="between">
      <formula>80</formula>
      <formula>120</formula>
    </cfRule>
  </conditionalFormatting>
  <conditionalFormatting sqref="AS90:AT90">
    <cfRule type="cellIs" dxfId="883" priority="458" operator="between">
      <formula>80</formula>
      <formula>120</formula>
    </cfRule>
  </conditionalFormatting>
  <conditionalFormatting sqref="AS90:AT90">
    <cfRule type="cellIs" dxfId="882" priority="457" operator="between">
      <formula>80</formula>
      <formula>120</formula>
    </cfRule>
  </conditionalFormatting>
  <conditionalFormatting sqref="AS89:AT89">
    <cfRule type="cellIs" dxfId="881" priority="456" operator="between">
      <formula>80</formula>
      <formula>120</formula>
    </cfRule>
  </conditionalFormatting>
  <conditionalFormatting sqref="AS89:AT89">
    <cfRule type="cellIs" dxfId="880" priority="455" operator="between">
      <formula>80</formula>
      <formula>120</formula>
    </cfRule>
  </conditionalFormatting>
  <conditionalFormatting sqref="AS88:AT88">
    <cfRule type="cellIs" dxfId="879" priority="454" operator="between">
      <formula>80</formula>
      <formula>120</formula>
    </cfRule>
  </conditionalFormatting>
  <conditionalFormatting sqref="AS88:AT88">
    <cfRule type="cellIs" dxfId="878" priority="453" operator="between">
      <formula>80</formula>
      <formula>120</formula>
    </cfRule>
  </conditionalFormatting>
  <conditionalFormatting sqref="AS88:AT88">
    <cfRule type="cellIs" dxfId="877" priority="452" operator="between">
      <formula>80</formula>
      <formula>120</formula>
    </cfRule>
  </conditionalFormatting>
  <conditionalFormatting sqref="AR91">
    <cfRule type="cellIs" dxfId="876" priority="451" operator="greaterThan">
      <formula>20</formula>
    </cfRule>
  </conditionalFormatting>
  <conditionalFormatting sqref="AS90:AT91">
    <cfRule type="cellIs" dxfId="875" priority="450" operator="between">
      <formula>80</formula>
      <formula>120</formula>
    </cfRule>
  </conditionalFormatting>
  <conditionalFormatting sqref="AS90:AT91">
    <cfRule type="cellIs" dxfId="874" priority="449" operator="between">
      <formula>80</formula>
      <formula>120</formula>
    </cfRule>
  </conditionalFormatting>
  <conditionalFormatting sqref="AR91">
    <cfRule type="cellIs" dxfId="873" priority="448" operator="greaterThan">
      <formula>20</formula>
    </cfRule>
  </conditionalFormatting>
  <conditionalFormatting sqref="AR91">
    <cfRule type="cellIs" dxfId="872" priority="447" operator="lessThan">
      <formula>20</formula>
    </cfRule>
  </conditionalFormatting>
  <conditionalFormatting sqref="AY91:AZ91">
    <cfRule type="cellIs" dxfId="871" priority="446" operator="between">
      <formula>80</formula>
      <formula>120</formula>
    </cfRule>
  </conditionalFormatting>
  <conditionalFormatting sqref="AX90">
    <cfRule type="cellIs" dxfId="870" priority="445" operator="greaterThan">
      <formula>20</formula>
    </cfRule>
  </conditionalFormatting>
  <conditionalFormatting sqref="AY89:AZ89">
    <cfRule type="cellIs" dxfId="869" priority="441" operator="between">
      <formula>80</formula>
      <formula>120</formula>
    </cfRule>
  </conditionalFormatting>
  <conditionalFormatting sqref="AY88:AZ88">
    <cfRule type="cellIs" dxfId="868" priority="440" operator="between">
      <formula>80</formula>
      <formula>120</formula>
    </cfRule>
  </conditionalFormatting>
  <conditionalFormatting sqref="AY88:AZ88">
    <cfRule type="cellIs" dxfId="867" priority="438" operator="between">
      <formula>80</formula>
      <formula>120</formula>
    </cfRule>
  </conditionalFormatting>
  <conditionalFormatting sqref="AY88:AZ88">
    <cfRule type="cellIs" dxfId="866" priority="439" operator="between">
      <formula>80</formula>
      <formula>120</formula>
    </cfRule>
  </conditionalFormatting>
  <conditionalFormatting sqref="AX91">
    <cfRule type="cellIs" dxfId="865" priority="437" operator="greaterThan">
      <formula>20</formula>
    </cfRule>
  </conditionalFormatting>
  <conditionalFormatting sqref="AX91">
    <cfRule type="cellIs" dxfId="864" priority="435" operator="greaterThan">
      <formula>20</formula>
    </cfRule>
  </conditionalFormatting>
  <conditionalFormatting sqref="AX91">
    <cfRule type="cellIs" dxfId="863" priority="434" operator="lessThan">
      <formula>20</formula>
    </cfRule>
  </conditionalFormatting>
  <conditionalFormatting sqref="BE88">
    <cfRule type="cellIs" dxfId="862" priority="425" operator="between">
      <formula>80</formula>
      <formula>120</formula>
    </cfRule>
  </conditionalFormatting>
  <conditionalFormatting sqref="BE91">
    <cfRule type="cellIs" dxfId="861" priority="433" operator="between">
      <formula>80</formula>
      <formula>120</formula>
    </cfRule>
  </conditionalFormatting>
  <conditionalFormatting sqref="BD90">
    <cfRule type="cellIs" dxfId="860" priority="432" operator="greaterThan">
      <formula>20</formula>
    </cfRule>
  </conditionalFormatting>
  <conditionalFormatting sqref="BE90">
    <cfRule type="cellIs" dxfId="859" priority="431" operator="between">
      <formula>80</formula>
      <formula>120</formula>
    </cfRule>
  </conditionalFormatting>
  <conditionalFormatting sqref="BE90">
    <cfRule type="cellIs" dxfId="858" priority="428" operator="between">
      <formula>80</formula>
      <formula>120</formula>
    </cfRule>
  </conditionalFormatting>
  <conditionalFormatting sqref="BE89">
    <cfRule type="cellIs" dxfId="857" priority="427" operator="between">
      <formula>80</formula>
      <formula>120</formula>
    </cfRule>
  </conditionalFormatting>
  <conditionalFormatting sqref="BE88">
    <cfRule type="cellIs" dxfId="856" priority="426" operator="between">
      <formula>80</formula>
      <formula>120</formula>
    </cfRule>
  </conditionalFormatting>
  <conditionalFormatting sqref="BE88">
    <cfRule type="cellIs" dxfId="855" priority="424" operator="between">
      <formula>80</formula>
      <formula>120</formula>
    </cfRule>
  </conditionalFormatting>
  <conditionalFormatting sqref="BD91">
    <cfRule type="cellIs" dxfId="854" priority="422" operator="greaterThan">
      <formula>20</formula>
    </cfRule>
  </conditionalFormatting>
  <conditionalFormatting sqref="BE90:BE91">
    <cfRule type="cellIs" dxfId="853" priority="421" operator="between">
      <formula>80</formula>
      <formula>120</formula>
    </cfRule>
  </conditionalFormatting>
  <conditionalFormatting sqref="BD91">
    <cfRule type="cellIs" dxfId="852" priority="420" operator="greaterThan">
      <formula>20</formula>
    </cfRule>
  </conditionalFormatting>
  <conditionalFormatting sqref="BD91">
    <cfRule type="cellIs" dxfId="851" priority="419" operator="lessThan">
      <formula>20</formula>
    </cfRule>
  </conditionalFormatting>
  <conditionalFormatting sqref="AW133">
    <cfRule type="cellIs" dxfId="850" priority="397" operator="greaterThan">
      <formula>20</formula>
    </cfRule>
  </conditionalFormatting>
  <conditionalFormatting sqref="BC133">
    <cfRule type="cellIs" dxfId="849" priority="396" operator="greaterThan">
      <formula>20</formula>
    </cfRule>
  </conditionalFormatting>
  <conditionalFormatting sqref="AM131:AN131">
    <cfRule type="cellIs" dxfId="848" priority="418" operator="between">
      <formula>80</formula>
      <formula>120</formula>
    </cfRule>
  </conditionalFormatting>
  <conditionalFormatting sqref="AM132:AN132">
    <cfRule type="cellIs" dxfId="847" priority="417" operator="between">
      <formula>80</formula>
      <formula>120</formula>
    </cfRule>
  </conditionalFormatting>
  <conditionalFormatting sqref="AK131">
    <cfRule type="cellIs" dxfId="846" priority="408" operator="greaterThan">
      <formula>20</formula>
    </cfRule>
  </conditionalFormatting>
  <conditionalFormatting sqref="AQ131">
    <cfRule type="cellIs" dxfId="845" priority="407" operator="greaterThan">
      <formula>20</formula>
    </cfRule>
  </conditionalFormatting>
  <conditionalFormatting sqref="AW131">
    <cfRule type="cellIs" dxfId="844" priority="406" operator="greaterThan">
      <formula>20</formula>
    </cfRule>
  </conditionalFormatting>
  <conditionalFormatting sqref="BC131">
    <cfRule type="cellIs" dxfId="843" priority="405" operator="greaterThan">
      <formula>20</formula>
    </cfRule>
  </conditionalFormatting>
  <conditionalFormatting sqref="AS131:AT131">
    <cfRule type="cellIs" dxfId="842" priority="416" operator="between">
      <formula>80</formula>
      <formula>120</formula>
    </cfRule>
  </conditionalFormatting>
  <conditionalFormatting sqref="AS131:AT131">
    <cfRule type="cellIs" dxfId="841" priority="415" operator="between">
      <formula>80</formula>
      <formula>120</formula>
    </cfRule>
  </conditionalFormatting>
  <conditionalFormatting sqref="AS132:AT132">
    <cfRule type="cellIs" dxfId="840" priority="414" operator="between">
      <formula>80</formula>
      <formula>120</formula>
    </cfRule>
  </conditionalFormatting>
  <conditionalFormatting sqref="AS132:AT132">
    <cfRule type="cellIs" dxfId="839" priority="413" operator="between">
      <formula>80</formula>
      <formula>120</formula>
    </cfRule>
  </conditionalFormatting>
  <conditionalFormatting sqref="AY131:AZ131">
    <cfRule type="cellIs" dxfId="838" priority="412" operator="between">
      <formula>80</formula>
      <formula>120</formula>
    </cfRule>
  </conditionalFormatting>
  <conditionalFormatting sqref="AY132:AZ132">
    <cfRule type="cellIs" dxfId="837" priority="411" operator="between">
      <formula>80</formula>
      <formula>120</formula>
    </cfRule>
  </conditionalFormatting>
  <conditionalFormatting sqref="BE131">
    <cfRule type="cellIs" dxfId="836" priority="410" operator="between">
      <formula>80</formula>
      <formula>120</formula>
    </cfRule>
  </conditionalFormatting>
  <conditionalFormatting sqref="BE132">
    <cfRule type="cellIs" dxfId="835" priority="409" operator="between">
      <formula>80</formula>
      <formula>120</formula>
    </cfRule>
  </conditionalFormatting>
  <conditionalFormatting sqref="AQ134">
    <cfRule type="cellIs" dxfId="834" priority="394" operator="greaterThan">
      <formula>20</formula>
    </cfRule>
  </conditionalFormatting>
  <conditionalFormatting sqref="AM131:AN131">
    <cfRule type="cellIs" dxfId="833" priority="404" operator="between">
      <formula>80</formula>
      <formula>120</formula>
    </cfRule>
  </conditionalFormatting>
  <conditionalFormatting sqref="AS131:AT131">
    <cfRule type="cellIs" dxfId="832" priority="403" operator="between">
      <formula>80</formula>
      <formula>120</formula>
    </cfRule>
  </conditionalFormatting>
  <conditionalFormatting sqref="AS131:AT131">
    <cfRule type="cellIs" dxfId="831" priority="402" operator="between">
      <formula>80</formula>
      <formula>120</formula>
    </cfRule>
  </conditionalFormatting>
  <conditionalFormatting sqref="AY131:AZ131">
    <cfRule type="cellIs" dxfId="830" priority="401" operator="between">
      <formula>80</formula>
      <formula>120</formula>
    </cfRule>
  </conditionalFormatting>
  <conditionalFormatting sqref="AK133">
    <cfRule type="cellIs" dxfId="829" priority="399" operator="greaterThan">
      <formula>20</formula>
    </cfRule>
  </conditionalFormatting>
  <conditionalFormatting sqref="AK134">
    <cfRule type="cellIs" dxfId="828" priority="395" operator="greaterThan">
      <formula>20</formula>
    </cfRule>
  </conditionalFormatting>
  <conditionalFormatting sqref="BE131">
    <cfRule type="cellIs" dxfId="827" priority="400" operator="between">
      <formula>80</formula>
      <formula>120</formula>
    </cfRule>
  </conditionalFormatting>
  <conditionalFormatting sqref="AW134">
    <cfRule type="cellIs" dxfId="826" priority="393" operator="greaterThan">
      <formula>20</formula>
    </cfRule>
  </conditionalFormatting>
  <conditionalFormatting sqref="AQ133">
    <cfRule type="cellIs" dxfId="825" priority="398" operator="greaterThan">
      <formula>20</formula>
    </cfRule>
  </conditionalFormatting>
  <conditionalFormatting sqref="BC134">
    <cfRule type="cellIs" dxfId="824" priority="392" operator="greaterThan">
      <formula>20</formula>
    </cfRule>
  </conditionalFormatting>
  <conditionalFormatting sqref="AM134:AN134">
    <cfRule type="cellIs" dxfId="823" priority="391" operator="between">
      <formula>80</formula>
      <formula>120</formula>
    </cfRule>
  </conditionalFormatting>
  <conditionalFormatting sqref="AL133">
    <cfRule type="cellIs" dxfId="822" priority="390" operator="greaterThan">
      <formula>20</formula>
    </cfRule>
  </conditionalFormatting>
  <conditionalFormatting sqref="AM133:AN133">
    <cfRule type="cellIs" dxfId="821" priority="389" operator="between">
      <formula>80</formula>
      <formula>120</formula>
    </cfRule>
  </conditionalFormatting>
  <conditionalFormatting sqref="AM133:AN133">
    <cfRule type="cellIs" dxfId="820" priority="388" operator="between">
      <formula>80</formula>
      <formula>120</formula>
    </cfRule>
  </conditionalFormatting>
  <conditionalFormatting sqref="AM132:AN132">
    <cfRule type="cellIs" dxfId="819" priority="387" operator="between">
      <formula>80</formula>
      <formula>120</formula>
    </cfRule>
  </conditionalFormatting>
  <conditionalFormatting sqref="AM131:AN131">
    <cfRule type="cellIs" dxfId="818" priority="386" operator="between">
      <formula>80</formula>
      <formula>120</formula>
    </cfRule>
  </conditionalFormatting>
  <conditionalFormatting sqref="AM131:AN131">
    <cfRule type="cellIs" dxfId="817" priority="385" operator="between">
      <formula>80</formula>
      <formula>120</formula>
    </cfRule>
  </conditionalFormatting>
  <conditionalFormatting sqref="AM133:AN134">
    <cfRule type="cellIs" dxfId="816" priority="383" operator="between">
      <formula>80</formula>
      <formula>120</formula>
    </cfRule>
  </conditionalFormatting>
  <conditionalFormatting sqref="AS134:AT134">
    <cfRule type="cellIs" dxfId="815" priority="380" operator="between">
      <formula>80</formula>
      <formula>120</formula>
    </cfRule>
  </conditionalFormatting>
  <conditionalFormatting sqref="AS134:AT134">
    <cfRule type="cellIs" dxfId="814" priority="379" operator="between">
      <formula>80</formula>
      <formula>120</formula>
    </cfRule>
  </conditionalFormatting>
  <conditionalFormatting sqref="AR133">
    <cfRule type="cellIs" dxfId="813" priority="378" operator="greaterThan">
      <formula>20</formula>
    </cfRule>
  </conditionalFormatting>
  <conditionalFormatting sqref="AS133:AT133">
    <cfRule type="cellIs" dxfId="812" priority="377" operator="between">
      <formula>80</formula>
      <formula>120</formula>
    </cfRule>
  </conditionalFormatting>
  <conditionalFormatting sqref="AS133:AT133">
    <cfRule type="cellIs" dxfId="811" priority="376" operator="between">
      <formula>80</formula>
      <formula>120</formula>
    </cfRule>
  </conditionalFormatting>
  <conditionalFormatting sqref="AS133:AT133">
    <cfRule type="cellIs" dxfId="810" priority="375" operator="between">
      <formula>80</formula>
      <formula>120</formula>
    </cfRule>
  </conditionalFormatting>
  <conditionalFormatting sqref="AS132:AT132">
    <cfRule type="cellIs" dxfId="809" priority="374" operator="between">
      <formula>80</formula>
      <formula>120</formula>
    </cfRule>
  </conditionalFormatting>
  <conditionalFormatting sqref="AS132:AT132">
    <cfRule type="cellIs" dxfId="808" priority="373" operator="between">
      <formula>80</formula>
      <formula>120</formula>
    </cfRule>
  </conditionalFormatting>
  <conditionalFormatting sqref="AS131:AT131">
    <cfRule type="cellIs" dxfId="807" priority="372" operator="between">
      <formula>80</formula>
      <formula>120</formula>
    </cfRule>
  </conditionalFormatting>
  <conditionalFormatting sqref="AS131:AT131">
    <cfRule type="cellIs" dxfId="806" priority="371" operator="between">
      <formula>80</formula>
      <formula>120</formula>
    </cfRule>
  </conditionalFormatting>
  <conditionalFormatting sqref="AS131:AT131">
    <cfRule type="cellIs" dxfId="805" priority="370" operator="between">
      <formula>80</formula>
      <formula>120</formula>
    </cfRule>
  </conditionalFormatting>
  <conditionalFormatting sqref="AS133:AT134">
    <cfRule type="cellIs" dxfId="804" priority="368" operator="between">
      <formula>80</formula>
      <formula>120</formula>
    </cfRule>
  </conditionalFormatting>
  <conditionalFormatting sqref="AS133:AT134">
    <cfRule type="cellIs" dxfId="803" priority="367" operator="between">
      <formula>80</formula>
      <formula>120</formula>
    </cfRule>
  </conditionalFormatting>
  <conditionalFormatting sqref="AY134:AZ134">
    <cfRule type="cellIs" dxfId="802" priority="364" operator="between">
      <formula>80</formula>
      <formula>120</formula>
    </cfRule>
  </conditionalFormatting>
  <conditionalFormatting sqref="AY133:AZ133">
    <cfRule type="cellIs" dxfId="801" priority="362" operator="between">
      <formula>80</formula>
      <formula>120</formula>
    </cfRule>
  </conditionalFormatting>
  <conditionalFormatting sqref="AY133:AZ133">
    <cfRule type="cellIs" dxfId="800" priority="360" operator="between">
      <formula>80</formula>
      <formula>120</formula>
    </cfRule>
  </conditionalFormatting>
  <conditionalFormatting sqref="AY133:AZ133">
    <cfRule type="cellIs" dxfId="799" priority="361" operator="between">
      <formula>80</formula>
      <formula>120</formula>
    </cfRule>
  </conditionalFormatting>
  <conditionalFormatting sqref="AY132:AZ132">
    <cfRule type="cellIs" dxfId="798" priority="359" operator="between">
      <formula>80</formula>
      <formula>120</formula>
    </cfRule>
  </conditionalFormatting>
  <conditionalFormatting sqref="AY131:AZ131">
    <cfRule type="cellIs" dxfId="797" priority="358" operator="between">
      <formula>80</formula>
      <formula>120</formula>
    </cfRule>
  </conditionalFormatting>
  <conditionalFormatting sqref="AY131:AZ131">
    <cfRule type="cellIs" dxfId="796" priority="356" operator="between">
      <formula>80</formula>
      <formula>120</formula>
    </cfRule>
  </conditionalFormatting>
  <conditionalFormatting sqref="AY131:AZ131">
    <cfRule type="cellIs" dxfId="795" priority="357" operator="between">
      <formula>80</formula>
      <formula>120</formula>
    </cfRule>
  </conditionalFormatting>
  <conditionalFormatting sqref="AY133:AZ134">
    <cfRule type="cellIs" dxfId="794" priority="354" operator="between">
      <formula>80</formula>
      <formula>120</formula>
    </cfRule>
  </conditionalFormatting>
  <conditionalFormatting sqref="BE131">
    <cfRule type="cellIs" dxfId="793" priority="343" operator="between">
      <formula>80</formula>
      <formula>120</formula>
    </cfRule>
  </conditionalFormatting>
  <conditionalFormatting sqref="BE134">
    <cfRule type="cellIs" dxfId="792" priority="351" operator="between">
      <formula>80</formula>
      <formula>120</formula>
    </cfRule>
  </conditionalFormatting>
  <conditionalFormatting sqref="BD133">
    <cfRule type="cellIs" dxfId="791" priority="350" operator="greaterThan">
      <formula>20</formula>
    </cfRule>
  </conditionalFormatting>
  <conditionalFormatting sqref="BE133">
    <cfRule type="cellIs" dxfId="790" priority="349" operator="between">
      <formula>80</formula>
      <formula>120</formula>
    </cfRule>
  </conditionalFormatting>
  <conditionalFormatting sqref="BE133">
    <cfRule type="cellIs" dxfId="789" priority="348" operator="between">
      <formula>80</formula>
      <formula>120</formula>
    </cfRule>
  </conditionalFormatting>
  <conditionalFormatting sqref="BE133">
    <cfRule type="cellIs" dxfId="788" priority="346" operator="between">
      <formula>80</formula>
      <formula>120</formula>
    </cfRule>
  </conditionalFormatting>
  <conditionalFormatting sqref="BE133">
    <cfRule type="cellIs" dxfId="787" priority="347" operator="between">
      <formula>80</formula>
      <formula>120</formula>
    </cfRule>
  </conditionalFormatting>
  <conditionalFormatting sqref="BE132">
    <cfRule type="cellIs" dxfId="786" priority="345" operator="between">
      <formula>80</formula>
      <formula>120</formula>
    </cfRule>
  </conditionalFormatting>
  <conditionalFormatting sqref="BE131">
    <cfRule type="cellIs" dxfId="785" priority="344" operator="between">
      <formula>80</formula>
      <formula>120</formula>
    </cfRule>
  </conditionalFormatting>
  <conditionalFormatting sqref="BE131">
    <cfRule type="cellIs" dxfId="784" priority="341" operator="between">
      <formula>80</formula>
      <formula>120</formula>
    </cfRule>
  </conditionalFormatting>
  <conditionalFormatting sqref="BE131">
    <cfRule type="cellIs" dxfId="783" priority="342" operator="between">
      <formula>80</formula>
      <formula>120</formula>
    </cfRule>
  </conditionalFormatting>
  <conditionalFormatting sqref="BE133:BE134">
    <cfRule type="cellIs" dxfId="782" priority="339" operator="between">
      <formula>80</formula>
      <formula>120</formula>
    </cfRule>
  </conditionalFormatting>
  <conditionalFormatting sqref="AW154">
    <cfRule type="cellIs" dxfId="781" priority="315" operator="greaterThan">
      <formula>20</formula>
    </cfRule>
  </conditionalFormatting>
  <conditionalFormatting sqref="BC154">
    <cfRule type="cellIs" dxfId="780" priority="314" operator="greaterThan">
      <formula>20</formula>
    </cfRule>
  </conditionalFormatting>
  <conditionalFormatting sqref="AM152:AN152">
    <cfRule type="cellIs" dxfId="779" priority="336" operator="between">
      <formula>80</formula>
      <formula>120</formula>
    </cfRule>
  </conditionalFormatting>
  <conditionalFormatting sqref="AM153:AN153">
    <cfRule type="cellIs" dxfId="778" priority="335" operator="between">
      <formula>80</formula>
      <formula>120</formula>
    </cfRule>
  </conditionalFormatting>
  <conditionalFormatting sqref="AK152">
    <cfRule type="cellIs" dxfId="777" priority="326" operator="greaterThan">
      <formula>20</formula>
    </cfRule>
  </conditionalFormatting>
  <conditionalFormatting sqref="AQ152">
    <cfRule type="cellIs" dxfId="776" priority="325" operator="greaterThan">
      <formula>20</formula>
    </cfRule>
  </conditionalFormatting>
  <conditionalFormatting sqref="BC152">
    <cfRule type="cellIs" dxfId="775" priority="323" operator="greaterThan">
      <formula>20</formula>
    </cfRule>
  </conditionalFormatting>
  <conditionalFormatting sqref="AS152:AT152">
    <cfRule type="cellIs" dxfId="774" priority="334" operator="between">
      <formula>80</formula>
      <formula>120</formula>
    </cfRule>
  </conditionalFormatting>
  <conditionalFormatting sqref="AS152:AT152">
    <cfRule type="cellIs" dxfId="773" priority="333" operator="between">
      <formula>80</formula>
      <formula>120</formula>
    </cfRule>
  </conditionalFormatting>
  <conditionalFormatting sqref="AS153:AT153">
    <cfRule type="cellIs" dxfId="772" priority="332" operator="between">
      <formula>80</formula>
      <formula>120</formula>
    </cfRule>
  </conditionalFormatting>
  <conditionalFormatting sqref="AY152:AZ152">
    <cfRule type="cellIs" dxfId="771" priority="330" operator="between">
      <formula>80</formula>
      <formula>120</formula>
    </cfRule>
  </conditionalFormatting>
  <conditionalFormatting sqref="AQ155">
    <cfRule type="cellIs" dxfId="770" priority="312" operator="greaterThan">
      <formula>20</formula>
    </cfRule>
  </conditionalFormatting>
  <conditionalFormatting sqref="AS152:AT152">
    <cfRule type="cellIs" dxfId="769" priority="321" operator="between">
      <formula>80</formula>
      <formula>120</formula>
    </cfRule>
  </conditionalFormatting>
  <conditionalFormatting sqref="AK154">
    <cfRule type="cellIs" dxfId="768" priority="317" operator="greaterThan">
      <formula>20</formula>
    </cfRule>
  </conditionalFormatting>
  <conditionalFormatting sqref="AK155">
    <cfRule type="cellIs" dxfId="767" priority="313" operator="greaterThan">
      <formula>20</formula>
    </cfRule>
  </conditionalFormatting>
  <conditionalFormatting sqref="AW155">
    <cfRule type="cellIs" dxfId="766" priority="311" operator="greaterThan">
      <formula>20</formula>
    </cfRule>
  </conditionalFormatting>
  <conditionalFormatting sqref="AQ154">
    <cfRule type="cellIs" dxfId="765" priority="316" operator="greaterThan">
      <formula>20</formula>
    </cfRule>
  </conditionalFormatting>
  <conditionalFormatting sqref="BC155">
    <cfRule type="cellIs" dxfId="764" priority="310" operator="greaterThan">
      <formula>20</formula>
    </cfRule>
  </conditionalFormatting>
  <conditionalFormatting sqref="AL154">
    <cfRule type="cellIs" dxfId="763" priority="308" operator="greaterThan">
      <formula>20</formula>
    </cfRule>
  </conditionalFormatting>
  <conditionalFormatting sqref="AM154:AN154">
    <cfRule type="cellIs" dxfId="762" priority="306" operator="between">
      <formula>80</formula>
      <formula>120</formula>
    </cfRule>
  </conditionalFormatting>
  <conditionalFormatting sqref="AL155">
    <cfRule type="cellIs" dxfId="761" priority="299" operator="lessThan">
      <formula>20</formula>
    </cfRule>
  </conditionalFormatting>
  <conditionalFormatting sqref="AM153:AN153">
    <cfRule type="cellIs" dxfId="760" priority="305" operator="between">
      <formula>80</formula>
      <formula>120</formula>
    </cfRule>
  </conditionalFormatting>
  <conditionalFormatting sqref="AL155">
    <cfRule type="cellIs" dxfId="759" priority="302" operator="greaterThan">
      <formula>20</formula>
    </cfRule>
  </conditionalFormatting>
  <conditionalFormatting sqref="AL155">
    <cfRule type="cellIs" dxfId="758" priority="300" operator="greaterThan">
      <formula>20</formula>
    </cfRule>
  </conditionalFormatting>
  <conditionalFormatting sqref="AS154:AT154">
    <cfRule type="cellIs" dxfId="757" priority="295" operator="between">
      <formula>80</formula>
      <formula>120</formula>
    </cfRule>
  </conditionalFormatting>
  <conditionalFormatting sqref="AS154:AT154">
    <cfRule type="cellIs" dxfId="756" priority="293" operator="between">
      <formula>80</formula>
      <formula>120</formula>
    </cfRule>
  </conditionalFormatting>
  <conditionalFormatting sqref="AS153:AT153">
    <cfRule type="cellIs" dxfId="755" priority="292" operator="between">
      <formula>80</formula>
      <formula>120</formula>
    </cfRule>
  </conditionalFormatting>
  <conditionalFormatting sqref="AR155">
    <cfRule type="cellIs" dxfId="754" priority="287" operator="greaterThan">
      <formula>20</formula>
    </cfRule>
  </conditionalFormatting>
  <conditionalFormatting sqref="AR155">
    <cfRule type="cellIs" dxfId="753" priority="284" operator="greaterThan">
      <formula>20</formula>
    </cfRule>
  </conditionalFormatting>
  <conditionalFormatting sqref="AR155">
    <cfRule type="cellIs" dxfId="752" priority="283" operator="lessThan">
      <formula>20</formula>
    </cfRule>
  </conditionalFormatting>
  <conditionalFormatting sqref="AY154:AZ154">
    <cfRule type="cellIs" dxfId="751" priority="280" operator="between">
      <formula>80</formula>
      <formula>120</formula>
    </cfRule>
  </conditionalFormatting>
  <conditionalFormatting sqref="AY154:AZ154">
    <cfRule type="cellIs" dxfId="750" priority="278" operator="between">
      <formula>80</formula>
      <formula>120</formula>
    </cfRule>
  </conditionalFormatting>
  <conditionalFormatting sqref="AY153:AZ153">
    <cfRule type="cellIs" dxfId="749" priority="277" operator="between">
      <formula>80</formula>
      <formula>120</formula>
    </cfRule>
  </conditionalFormatting>
  <conditionalFormatting sqref="AY152:AZ152">
    <cfRule type="cellIs" dxfId="748" priority="274" operator="between">
      <formula>80</formula>
      <formula>120</formula>
    </cfRule>
  </conditionalFormatting>
  <conditionalFormatting sqref="AX155">
    <cfRule type="cellIs" dxfId="747" priority="273" operator="greaterThan">
      <formula>20</formula>
    </cfRule>
  </conditionalFormatting>
  <conditionalFormatting sqref="AX155">
    <cfRule type="cellIs" dxfId="746" priority="271" operator="greaterThan">
      <formula>20</formula>
    </cfRule>
  </conditionalFormatting>
  <conditionalFormatting sqref="AX155">
    <cfRule type="cellIs" dxfId="745" priority="270" operator="lessThan">
      <formula>20</formula>
    </cfRule>
  </conditionalFormatting>
  <conditionalFormatting sqref="BE154">
    <cfRule type="cellIs" dxfId="744" priority="266" operator="between">
      <formula>80</formula>
      <formula>120</formula>
    </cfRule>
  </conditionalFormatting>
  <conditionalFormatting sqref="BE154">
    <cfRule type="cellIs" dxfId="743" priority="265" operator="between">
      <formula>80</formula>
      <formula>120</formula>
    </cfRule>
  </conditionalFormatting>
  <conditionalFormatting sqref="BE152">
    <cfRule type="cellIs" dxfId="742" priority="262" operator="between">
      <formula>80</formula>
      <formula>120</formula>
    </cfRule>
  </conditionalFormatting>
  <conditionalFormatting sqref="BD155">
    <cfRule type="cellIs" dxfId="741" priority="258" operator="greaterThan">
      <formula>20</formula>
    </cfRule>
  </conditionalFormatting>
  <conditionalFormatting sqref="BD155">
    <cfRule type="cellIs" dxfId="740" priority="256" operator="greaterThan">
      <formula>20</formula>
    </cfRule>
  </conditionalFormatting>
  <conditionalFormatting sqref="BD155">
    <cfRule type="cellIs" dxfId="739" priority="255" operator="lessThan">
      <formula>20</formula>
    </cfRule>
  </conditionalFormatting>
  <conditionalFormatting sqref="AM188:AN188">
    <cfRule type="cellIs" dxfId="738" priority="249" operator="between">
      <formula>80</formula>
      <formula>120</formula>
    </cfRule>
  </conditionalFormatting>
  <conditionalFormatting sqref="AQ193">
    <cfRule type="cellIs" dxfId="737" priority="233" operator="greaterThan">
      <formula>20</formula>
    </cfRule>
  </conditionalFormatting>
  <conditionalFormatting sqref="AW193">
    <cfRule type="cellIs" dxfId="736" priority="232" operator="greaterThan">
      <formula>20</formula>
    </cfRule>
  </conditionalFormatting>
  <conditionalFormatting sqref="AX188">
    <cfRule type="cellIs" dxfId="735" priority="243" operator="greaterThan">
      <formula>20</formula>
    </cfRule>
  </conditionalFormatting>
  <conditionalFormatting sqref="BE188">
    <cfRule type="cellIs" dxfId="734" priority="237" operator="between">
      <formula>80</formula>
      <formula>120</formula>
    </cfRule>
  </conditionalFormatting>
  <conditionalFormatting sqref="BC193">
    <cfRule type="cellIs" dxfId="733" priority="231" operator="greaterThan">
      <formula>20</formula>
    </cfRule>
  </conditionalFormatting>
  <conditionalFormatting sqref="AW186 AW183 AW180">
    <cfRule type="cellIs" dxfId="732" priority="223" operator="greaterThan">
      <formula>20</formula>
    </cfRule>
  </conditionalFormatting>
  <conditionalFormatting sqref="AW191">
    <cfRule type="cellIs" dxfId="731" priority="200" operator="greaterThan">
      <formula>20</formula>
    </cfRule>
  </conditionalFormatting>
  <conditionalFormatting sqref="BC191">
    <cfRule type="cellIs" dxfId="730" priority="199" operator="greaterThan">
      <formula>20</formula>
    </cfRule>
  </conditionalFormatting>
  <conditionalFormatting sqref="AM189:AN189">
    <cfRule type="cellIs" dxfId="729" priority="221" operator="between">
      <formula>80</formula>
      <formula>120</formula>
    </cfRule>
  </conditionalFormatting>
  <conditionalFormatting sqref="AQ189">
    <cfRule type="cellIs" dxfId="728" priority="210" operator="greaterThan">
      <formula>20</formula>
    </cfRule>
  </conditionalFormatting>
  <conditionalFormatting sqref="BC189">
    <cfRule type="cellIs" dxfId="727" priority="208" operator="greaterThan">
      <formula>20</formula>
    </cfRule>
  </conditionalFormatting>
  <conditionalFormatting sqref="AS189:AT189">
    <cfRule type="cellIs" dxfId="726" priority="219" operator="between">
      <formula>80</formula>
      <formula>120</formula>
    </cfRule>
  </conditionalFormatting>
  <conditionalFormatting sqref="AQ192">
    <cfRule type="cellIs" dxfId="725" priority="197" operator="greaterThan">
      <formula>20</formula>
    </cfRule>
  </conditionalFormatting>
  <conditionalFormatting sqref="AS189:AT189">
    <cfRule type="cellIs" dxfId="724" priority="206" operator="between">
      <formula>80</formula>
      <formula>120</formula>
    </cfRule>
  </conditionalFormatting>
  <conditionalFormatting sqref="AK191">
    <cfRule type="cellIs" dxfId="723" priority="202" operator="greaterThan">
      <formula>20</formula>
    </cfRule>
  </conditionalFormatting>
  <conditionalFormatting sqref="AK192">
    <cfRule type="cellIs" dxfId="722" priority="198" operator="greaterThan">
      <formula>20</formula>
    </cfRule>
  </conditionalFormatting>
  <conditionalFormatting sqref="AQ191">
    <cfRule type="cellIs" dxfId="721" priority="201" operator="greaterThan">
      <formula>20</formula>
    </cfRule>
  </conditionalFormatting>
  <conditionalFormatting sqref="BC192">
    <cfRule type="cellIs" dxfId="720" priority="195" operator="greaterThan">
      <formula>20</formula>
    </cfRule>
  </conditionalFormatting>
  <conditionalFormatting sqref="AM192:AN192">
    <cfRule type="cellIs" dxfId="719" priority="194" operator="between">
      <formula>80</formula>
      <formula>120</formula>
    </cfRule>
  </conditionalFormatting>
  <conditionalFormatting sqref="AL191">
    <cfRule type="cellIs" dxfId="718" priority="193" operator="greaterThan">
      <formula>20</formula>
    </cfRule>
  </conditionalFormatting>
  <conditionalFormatting sqref="AM191:AN191">
    <cfRule type="cellIs" dxfId="717" priority="192" operator="between">
      <formula>80</formula>
      <formula>120</formula>
    </cfRule>
  </conditionalFormatting>
  <conditionalFormatting sqref="AM191:AN191">
    <cfRule type="cellIs" dxfId="716" priority="191" operator="between">
      <formula>80</formula>
      <formula>120</formula>
    </cfRule>
  </conditionalFormatting>
  <conditionalFormatting sqref="AM190:AN190">
    <cfRule type="cellIs" dxfId="715" priority="190" operator="between">
      <formula>80</formula>
      <formula>120</formula>
    </cfRule>
  </conditionalFormatting>
  <conditionalFormatting sqref="AM189:AN189">
    <cfRule type="cellIs" dxfId="714" priority="189" operator="between">
      <formula>80</formula>
      <formula>120</formula>
    </cfRule>
  </conditionalFormatting>
  <conditionalFormatting sqref="AM189:AN189">
    <cfRule type="cellIs" dxfId="713" priority="188" operator="between">
      <formula>80</formula>
      <formula>120</formula>
    </cfRule>
  </conditionalFormatting>
  <conditionalFormatting sqref="AM191:AN192">
    <cfRule type="cellIs" dxfId="712" priority="186" operator="between">
      <formula>80</formula>
      <formula>120</formula>
    </cfRule>
  </conditionalFormatting>
  <conditionalFormatting sqref="AS192:AT192">
    <cfRule type="cellIs" dxfId="711" priority="183" operator="between">
      <formula>80</formula>
      <formula>120</formula>
    </cfRule>
  </conditionalFormatting>
  <conditionalFormatting sqref="AS192:AT192">
    <cfRule type="cellIs" dxfId="710" priority="182" operator="between">
      <formula>80</formula>
      <formula>120</formula>
    </cfRule>
  </conditionalFormatting>
  <conditionalFormatting sqref="AR191">
    <cfRule type="cellIs" dxfId="709" priority="181" operator="greaterThan">
      <formula>20</formula>
    </cfRule>
  </conditionalFormatting>
  <conditionalFormatting sqref="AS191:AT191">
    <cfRule type="cellIs" dxfId="708" priority="180" operator="between">
      <formula>80</formula>
      <formula>120</formula>
    </cfRule>
  </conditionalFormatting>
  <conditionalFormatting sqref="AS191:AT191">
    <cfRule type="cellIs" dxfId="707" priority="179" operator="between">
      <formula>80</formula>
      <formula>120</formula>
    </cfRule>
  </conditionalFormatting>
  <conditionalFormatting sqref="AS191:AT191">
    <cfRule type="cellIs" dxfId="706" priority="178" operator="between">
      <formula>80</formula>
      <formula>120</formula>
    </cfRule>
  </conditionalFormatting>
  <conditionalFormatting sqref="AS190:AT190">
    <cfRule type="cellIs" dxfId="705" priority="177" operator="between">
      <formula>80</formula>
      <formula>120</formula>
    </cfRule>
  </conditionalFormatting>
  <conditionalFormatting sqref="AS190:AT190">
    <cfRule type="cellIs" dxfId="704" priority="176" operator="between">
      <formula>80</formula>
      <formula>120</formula>
    </cfRule>
  </conditionalFormatting>
  <conditionalFormatting sqref="AS189:AT189">
    <cfRule type="cellIs" dxfId="703" priority="175" operator="between">
      <formula>80</formula>
      <formula>120</formula>
    </cfRule>
  </conditionalFormatting>
  <conditionalFormatting sqref="AS189:AT189">
    <cfRule type="cellIs" dxfId="702" priority="174" operator="between">
      <formula>80</formula>
      <formula>120</formula>
    </cfRule>
  </conditionalFormatting>
  <conditionalFormatting sqref="AS189:AT189">
    <cfRule type="cellIs" dxfId="701" priority="173" operator="between">
      <formula>80</formula>
      <formula>120</formula>
    </cfRule>
  </conditionalFormatting>
  <conditionalFormatting sqref="AS191:AT192">
    <cfRule type="cellIs" dxfId="700" priority="171" operator="between">
      <formula>80</formula>
      <formula>120</formula>
    </cfRule>
  </conditionalFormatting>
  <conditionalFormatting sqref="AS191:AT192">
    <cfRule type="cellIs" dxfId="699" priority="170" operator="between">
      <formula>80</formula>
      <formula>120</formula>
    </cfRule>
  </conditionalFormatting>
  <conditionalFormatting sqref="AY192:AZ192">
    <cfRule type="cellIs" dxfId="698" priority="167" operator="between">
      <formula>80</formula>
      <formula>120</formula>
    </cfRule>
  </conditionalFormatting>
  <conditionalFormatting sqref="AX191">
    <cfRule type="cellIs" dxfId="697" priority="166" operator="greaterThan">
      <formula>20</formula>
    </cfRule>
  </conditionalFormatting>
  <conditionalFormatting sqref="AY191:AZ191">
    <cfRule type="cellIs" dxfId="696" priority="165" operator="between">
      <formula>80</formula>
      <formula>120</formula>
    </cfRule>
  </conditionalFormatting>
  <conditionalFormatting sqref="AY191:AZ191">
    <cfRule type="cellIs" dxfId="695" priority="163" operator="between">
      <formula>80</formula>
      <formula>120</formula>
    </cfRule>
  </conditionalFormatting>
  <conditionalFormatting sqref="AY191:AZ191">
    <cfRule type="cellIs" dxfId="694" priority="164" operator="between">
      <formula>80</formula>
      <formula>120</formula>
    </cfRule>
  </conditionalFormatting>
  <conditionalFormatting sqref="AY190:AZ190">
    <cfRule type="cellIs" dxfId="693" priority="162" operator="between">
      <formula>80</formula>
      <formula>120</formula>
    </cfRule>
  </conditionalFormatting>
  <conditionalFormatting sqref="AY189:AZ189">
    <cfRule type="cellIs" dxfId="692" priority="161" operator="between">
      <formula>80</formula>
      <formula>120</formula>
    </cfRule>
  </conditionalFormatting>
  <conditionalFormatting sqref="AY189:AZ189">
    <cfRule type="cellIs" dxfId="691" priority="159" operator="between">
      <formula>80</formula>
      <formula>120</formula>
    </cfRule>
  </conditionalFormatting>
  <conditionalFormatting sqref="AY189:AZ189">
    <cfRule type="cellIs" dxfId="690" priority="160" operator="between">
      <formula>80</formula>
      <formula>120</formula>
    </cfRule>
  </conditionalFormatting>
  <conditionalFormatting sqref="AY191:AZ192">
    <cfRule type="cellIs" dxfId="689" priority="157" operator="between">
      <formula>80</formula>
      <formula>120</formula>
    </cfRule>
  </conditionalFormatting>
  <conditionalFormatting sqref="BE189">
    <cfRule type="cellIs" dxfId="688" priority="146" operator="between">
      <formula>80</formula>
      <formula>120</formula>
    </cfRule>
  </conditionalFormatting>
  <conditionalFormatting sqref="BE192">
    <cfRule type="cellIs" dxfId="687" priority="154" operator="between">
      <formula>80</formula>
      <formula>120</formula>
    </cfRule>
  </conditionalFormatting>
  <conditionalFormatting sqref="BD191">
    <cfRule type="cellIs" dxfId="686" priority="153" operator="greaterThan">
      <formula>20</formula>
    </cfRule>
  </conditionalFormatting>
  <conditionalFormatting sqref="BE191">
    <cfRule type="cellIs" dxfId="685" priority="152" operator="between">
      <formula>80</formula>
      <formula>120</formula>
    </cfRule>
  </conditionalFormatting>
  <conditionalFormatting sqref="BE191">
    <cfRule type="cellIs" dxfId="684" priority="151" operator="between">
      <formula>80</formula>
      <formula>120</formula>
    </cfRule>
  </conditionalFormatting>
  <conditionalFormatting sqref="BE191">
    <cfRule type="cellIs" dxfId="683" priority="149" operator="between">
      <formula>80</formula>
      <formula>120</formula>
    </cfRule>
  </conditionalFormatting>
  <conditionalFormatting sqref="BE191">
    <cfRule type="cellIs" dxfId="682" priority="150" operator="between">
      <formula>80</formula>
      <formula>120</formula>
    </cfRule>
  </conditionalFormatting>
  <conditionalFormatting sqref="BE190">
    <cfRule type="cellIs" dxfId="681" priority="148" operator="between">
      <formula>80</formula>
      <formula>120</formula>
    </cfRule>
  </conditionalFormatting>
  <conditionalFormatting sqref="BE189">
    <cfRule type="cellIs" dxfId="680" priority="147" operator="between">
      <formula>80</formula>
      <formula>120</formula>
    </cfRule>
  </conditionalFormatting>
  <conditionalFormatting sqref="BE189">
    <cfRule type="cellIs" dxfId="679" priority="144" operator="between">
      <formula>80</formula>
      <formula>120</formula>
    </cfRule>
  </conditionalFormatting>
  <conditionalFormatting sqref="BE189">
    <cfRule type="cellIs" dxfId="678" priority="145" operator="between">
      <formula>80</formula>
      <formula>120</formula>
    </cfRule>
  </conditionalFormatting>
  <conditionalFormatting sqref="BE191:BE192">
    <cfRule type="cellIs" dxfId="677" priority="142" operator="between">
      <formula>80</formula>
      <formula>120</formula>
    </cfRule>
  </conditionalFormatting>
  <conditionalFormatting sqref="AK172">
    <cfRule type="cellIs" dxfId="676" priority="139" operator="greaterThan">
      <formula>20</formula>
    </cfRule>
  </conditionalFormatting>
  <conditionalFormatting sqref="AQ172">
    <cfRule type="cellIs" dxfId="675" priority="138" operator="greaterThan">
      <formula>20</formula>
    </cfRule>
  </conditionalFormatting>
  <conditionalFormatting sqref="AW172">
    <cfRule type="cellIs" dxfId="674" priority="137" operator="greaterThan">
      <formula>20</formula>
    </cfRule>
  </conditionalFormatting>
  <conditionalFormatting sqref="BC172">
    <cfRule type="cellIs" dxfId="673" priority="136" operator="greaterThan">
      <formula>20</formula>
    </cfRule>
  </conditionalFormatting>
  <conditionalFormatting sqref="AL172">
    <cfRule type="cellIs" dxfId="672" priority="135" operator="greaterThan">
      <formula>20</formula>
    </cfRule>
  </conditionalFormatting>
  <conditionalFormatting sqref="AM172:AN172">
    <cfRule type="cellIs" dxfId="671" priority="134" operator="between">
      <formula>80</formula>
      <formula>120</formula>
    </cfRule>
  </conditionalFormatting>
  <conditionalFormatting sqref="AM172:AN172">
    <cfRule type="cellIs" dxfId="670" priority="133" operator="between">
      <formula>80</formula>
      <formula>120</formula>
    </cfRule>
  </conditionalFormatting>
  <conditionalFormatting sqref="AQ177:AQ178">
    <cfRule type="cellIs" dxfId="669" priority="118" operator="greaterThan">
      <formula>20</formula>
    </cfRule>
  </conditionalFormatting>
  <conditionalFormatting sqref="AW177:AW178">
    <cfRule type="cellIs" dxfId="668" priority="117" operator="greaterThan">
      <formula>20</formula>
    </cfRule>
  </conditionalFormatting>
  <conditionalFormatting sqref="AR172">
    <cfRule type="cellIs" dxfId="667" priority="132" operator="greaterThan">
      <formula>20</formula>
    </cfRule>
  </conditionalFormatting>
  <conditionalFormatting sqref="AS172:AT172">
    <cfRule type="cellIs" dxfId="666" priority="131" operator="between">
      <formula>80</formula>
      <formula>120</formula>
    </cfRule>
  </conditionalFormatting>
  <conditionalFormatting sqref="AS172:AT172">
    <cfRule type="cellIs" dxfId="665" priority="130" operator="between">
      <formula>80</formula>
      <formula>120</formula>
    </cfRule>
  </conditionalFormatting>
  <conditionalFormatting sqref="AS172:AT172">
    <cfRule type="cellIs" dxfId="664" priority="129" operator="between">
      <formula>80</formula>
      <formula>120</formula>
    </cfRule>
  </conditionalFormatting>
  <conditionalFormatting sqref="AX172">
    <cfRule type="cellIs" dxfId="663" priority="128" operator="greaterThan">
      <formula>20</formula>
    </cfRule>
  </conditionalFormatting>
  <conditionalFormatting sqref="AY172:AZ172">
    <cfRule type="cellIs" dxfId="662" priority="127" operator="between">
      <formula>80</formula>
      <formula>120</formula>
    </cfRule>
  </conditionalFormatting>
  <conditionalFormatting sqref="AY172:AZ172">
    <cfRule type="cellIs" dxfId="661" priority="125" operator="between">
      <formula>80</formula>
      <formula>120</formula>
    </cfRule>
  </conditionalFormatting>
  <conditionalFormatting sqref="AY172:AZ172">
    <cfRule type="cellIs" dxfId="660" priority="126" operator="between">
      <formula>80</formula>
      <formula>120</formula>
    </cfRule>
  </conditionalFormatting>
  <conditionalFormatting sqref="BD172">
    <cfRule type="cellIs" dxfId="659" priority="124" operator="greaterThan">
      <formula>20</formula>
    </cfRule>
  </conditionalFormatting>
  <conditionalFormatting sqref="BE172">
    <cfRule type="cellIs" dxfId="658" priority="123" operator="between">
      <formula>80</formula>
      <formula>120</formula>
    </cfRule>
  </conditionalFormatting>
  <conditionalFormatting sqref="BE172">
    <cfRule type="cellIs" dxfId="657" priority="122" operator="between">
      <formula>80</formula>
      <formula>120</formula>
    </cfRule>
  </conditionalFormatting>
  <conditionalFormatting sqref="BE172">
    <cfRule type="cellIs" dxfId="656" priority="120" operator="between">
      <formula>80</formula>
      <formula>120</formula>
    </cfRule>
  </conditionalFormatting>
  <conditionalFormatting sqref="BE172">
    <cfRule type="cellIs" dxfId="655" priority="121" operator="between">
      <formula>80</formula>
      <formula>120</formula>
    </cfRule>
  </conditionalFormatting>
  <conditionalFormatting sqref="AK177:AK178">
    <cfRule type="cellIs" dxfId="654" priority="119" operator="greaterThan">
      <formula>20</formula>
    </cfRule>
  </conditionalFormatting>
  <conditionalFormatting sqref="BC177:BC178">
    <cfRule type="cellIs" dxfId="653" priority="116" operator="greaterThan">
      <formula>20</formula>
    </cfRule>
  </conditionalFormatting>
  <conditionalFormatting sqref="AM172:AN172">
    <cfRule type="cellIs" dxfId="652" priority="115" operator="between">
      <formula>80</formula>
      <formula>120</formula>
    </cfRule>
  </conditionalFormatting>
  <conditionalFormatting sqref="AS172:AT172">
    <cfRule type="cellIs" dxfId="651" priority="114" operator="between">
      <formula>80</formula>
      <formula>120</formula>
    </cfRule>
  </conditionalFormatting>
  <conditionalFormatting sqref="AS172:AT172">
    <cfRule type="cellIs" dxfId="650" priority="113" operator="between">
      <formula>80</formula>
      <formula>120</formula>
    </cfRule>
  </conditionalFormatting>
  <conditionalFormatting sqref="AY172:AZ172">
    <cfRule type="cellIs" dxfId="649" priority="112" operator="between">
      <formula>80</formula>
      <formula>120</formula>
    </cfRule>
  </conditionalFormatting>
  <conditionalFormatting sqref="BE172">
    <cfRule type="cellIs" dxfId="648" priority="111" operator="between">
      <formula>80</formula>
      <formula>120</formula>
    </cfRule>
  </conditionalFormatting>
  <conditionalFormatting sqref="AK170 AK167 AK164">
    <cfRule type="cellIs" dxfId="647" priority="110" operator="greaterThan">
      <formula>20</formula>
    </cfRule>
  </conditionalFormatting>
  <conditionalFormatting sqref="AQ170 AQ167 AQ164">
    <cfRule type="cellIs" dxfId="646" priority="109" operator="greaterThan">
      <formula>20</formula>
    </cfRule>
  </conditionalFormatting>
  <conditionalFormatting sqref="AW170 AW167 AW164">
    <cfRule type="cellIs" dxfId="645" priority="108" operator="greaterThan">
      <formula>20</formula>
    </cfRule>
  </conditionalFormatting>
  <conditionalFormatting sqref="BC170 BC167 BC164">
    <cfRule type="cellIs" dxfId="644" priority="107" operator="greaterThan">
      <formula>20</formula>
    </cfRule>
  </conditionalFormatting>
  <conditionalFormatting sqref="AW175">
    <cfRule type="cellIs" dxfId="643" priority="85" operator="greaterThan">
      <formula>20</formula>
    </cfRule>
  </conditionalFormatting>
  <conditionalFormatting sqref="BC175">
    <cfRule type="cellIs" dxfId="642" priority="84" operator="greaterThan">
      <formula>20</formula>
    </cfRule>
  </conditionalFormatting>
  <conditionalFormatting sqref="AM173:AN173">
    <cfRule type="cellIs" dxfId="641" priority="106" operator="between">
      <formula>80</formula>
      <formula>120</formula>
    </cfRule>
  </conditionalFormatting>
  <conditionalFormatting sqref="AM174:AN174">
    <cfRule type="cellIs" dxfId="640" priority="105" operator="between">
      <formula>80</formula>
      <formula>120</formula>
    </cfRule>
  </conditionalFormatting>
  <conditionalFormatting sqref="AK173">
    <cfRule type="cellIs" dxfId="639" priority="96" operator="greaterThan">
      <formula>20</formula>
    </cfRule>
  </conditionalFormatting>
  <conditionalFormatting sqref="AQ173">
    <cfRule type="cellIs" dxfId="638" priority="95" operator="greaterThan">
      <formula>20</formula>
    </cfRule>
  </conditionalFormatting>
  <conditionalFormatting sqref="AW173">
    <cfRule type="cellIs" dxfId="637" priority="94" operator="greaterThan">
      <formula>20</formula>
    </cfRule>
  </conditionalFormatting>
  <conditionalFormatting sqref="BC173">
    <cfRule type="cellIs" dxfId="636" priority="93" operator="greaterThan">
      <formula>20</formula>
    </cfRule>
  </conditionalFormatting>
  <conditionalFormatting sqref="AS173:AT173">
    <cfRule type="cellIs" dxfId="635" priority="104" operator="between">
      <formula>80</formula>
      <formula>120</formula>
    </cfRule>
  </conditionalFormatting>
  <conditionalFormatting sqref="AS173:AT173">
    <cfRule type="cellIs" dxfId="634" priority="103" operator="between">
      <formula>80</formula>
      <formula>120</formula>
    </cfRule>
  </conditionalFormatting>
  <conditionalFormatting sqref="AS174:AT174">
    <cfRule type="cellIs" dxfId="633" priority="102" operator="between">
      <formula>80</formula>
      <formula>120</formula>
    </cfRule>
  </conditionalFormatting>
  <conditionalFormatting sqref="AS174:AT174">
    <cfRule type="cellIs" dxfId="632" priority="101" operator="between">
      <formula>80</formula>
      <formula>120</formula>
    </cfRule>
  </conditionalFormatting>
  <conditionalFormatting sqref="AY173:AZ173">
    <cfRule type="cellIs" dxfId="631" priority="100" operator="between">
      <formula>80</formula>
      <formula>120</formula>
    </cfRule>
  </conditionalFormatting>
  <conditionalFormatting sqref="AY174:AZ174">
    <cfRule type="cellIs" dxfId="630" priority="99" operator="between">
      <formula>80</formula>
      <formula>120</formula>
    </cfRule>
  </conditionalFormatting>
  <conditionalFormatting sqref="BE173">
    <cfRule type="cellIs" dxfId="629" priority="98" operator="between">
      <formula>80</formula>
      <formula>120</formula>
    </cfRule>
  </conditionalFormatting>
  <conditionalFormatting sqref="BE174">
    <cfRule type="cellIs" dxfId="628" priority="97" operator="between">
      <formula>80</formula>
      <formula>120</formula>
    </cfRule>
  </conditionalFormatting>
  <conditionalFormatting sqref="AQ176">
    <cfRule type="cellIs" dxfId="627" priority="82" operator="greaterThan">
      <formula>20</formula>
    </cfRule>
  </conditionalFormatting>
  <conditionalFormatting sqref="AM173:AN173">
    <cfRule type="cellIs" dxfId="626" priority="92" operator="between">
      <formula>80</formula>
      <formula>120</formula>
    </cfRule>
  </conditionalFormatting>
  <conditionalFormatting sqref="AS173:AT173">
    <cfRule type="cellIs" dxfId="625" priority="91" operator="between">
      <formula>80</formula>
      <formula>120</formula>
    </cfRule>
  </conditionalFormatting>
  <conditionalFormatting sqref="AS173:AT173">
    <cfRule type="cellIs" dxfId="624" priority="90" operator="between">
      <formula>80</formula>
      <formula>120</formula>
    </cfRule>
  </conditionalFormatting>
  <conditionalFormatting sqref="AY173:AZ173">
    <cfRule type="cellIs" dxfId="623" priority="89" operator="between">
      <formula>80</formula>
      <formula>120</formula>
    </cfRule>
  </conditionalFormatting>
  <conditionalFormatting sqref="AK175">
    <cfRule type="cellIs" dxfId="622" priority="87" operator="greaterThan">
      <formula>20</formula>
    </cfRule>
  </conditionalFormatting>
  <conditionalFormatting sqref="AK176">
    <cfRule type="cellIs" dxfId="621" priority="83" operator="greaterThan">
      <formula>20</formula>
    </cfRule>
  </conditionalFormatting>
  <conditionalFormatting sqref="BE173">
    <cfRule type="cellIs" dxfId="620" priority="88" operator="between">
      <formula>80</formula>
      <formula>120</formula>
    </cfRule>
  </conditionalFormatting>
  <conditionalFormatting sqref="AW176">
    <cfRule type="cellIs" dxfId="619" priority="81" operator="greaterThan">
      <formula>20</formula>
    </cfRule>
  </conditionalFormatting>
  <conditionalFormatting sqref="AQ175">
    <cfRule type="cellIs" dxfId="618" priority="86" operator="greaterThan">
      <formula>20</formula>
    </cfRule>
  </conditionalFormatting>
  <conditionalFormatting sqref="BC176">
    <cfRule type="cellIs" dxfId="617" priority="80" operator="greaterThan">
      <formula>20</formula>
    </cfRule>
  </conditionalFormatting>
  <conditionalFormatting sqref="AM176:AN176">
    <cfRule type="cellIs" dxfId="616" priority="79" operator="between">
      <formula>80</formula>
      <formula>120</formula>
    </cfRule>
  </conditionalFormatting>
  <conditionalFormatting sqref="AL175">
    <cfRule type="cellIs" dxfId="615" priority="78" operator="greaterThan">
      <formula>20</formula>
    </cfRule>
  </conditionalFormatting>
  <conditionalFormatting sqref="AM175:AN175">
    <cfRule type="cellIs" dxfId="614" priority="77" operator="between">
      <formula>80</formula>
      <formula>120</formula>
    </cfRule>
  </conditionalFormatting>
  <conditionalFormatting sqref="AM175:AN175">
    <cfRule type="cellIs" dxfId="613" priority="76" operator="between">
      <formula>80</formula>
      <formula>120</formula>
    </cfRule>
  </conditionalFormatting>
  <conditionalFormatting sqref="AM174:AN174">
    <cfRule type="cellIs" dxfId="612" priority="75" operator="between">
      <formula>80</formula>
      <formula>120</formula>
    </cfRule>
  </conditionalFormatting>
  <conditionalFormatting sqref="AM173:AN173">
    <cfRule type="cellIs" dxfId="611" priority="74" operator="between">
      <formula>80</formula>
      <formula>120</formula>
    </cfRule>
  </conditionalFormatting>
  <conditionalFormatting sqref="AM173:AN173">
    <cfRule type="cellIs" dxfId="610" priority="73" operator="between">
      <formula>80</formula>
      <formula>120</formula>
    </cfRule>
  </conditionalFormatting>
  <conditionalFormatting sqref="AM175:AN176">
    <cfRule type="cellIs" dxfId="609" priority="71" operator="between">
      <formula>80</formula>
      <formula>120</formula>
    </cfRule>
  </conditionalFormatting>
  <conditionalFormatting sqref="AS176:AT176">
    <cfRule type="cellIs" dxfId="608" priority="68" operator="between">
      <formula>80</formula>
      <formula>120</formula>
    </cfRule>
  </conditionalFormatting>
  <conditionalFormatting sqref="AS176:AT176">
    <cfRule type="cellIs" dxfId="607" priority="67" operator="between">
      <formula>80</formula>
      <formula>120</formula>
    </cfRule>
  </conditionalFormatting>
  <conditionalFormatting sqref="AR175">
    <cfRule type="cellIs" dxfId="606" priority="66" operator="greaterThan">
      <formula>20</formula>
    </cfRule>
  </conditionalFormatting>
  <conditionalFormatting sqref="AS175:AT175">
    <cfRule type="cellIs" dxfId="605" priority="65" operator="between">
      <formula>80</formula>
      <formula>120</formula>
    </cfRule>
  </conditionalFormatting>
  <conditionalFormatting sqref="AS175:AT175">
    <cfRule type="cellIs" dxfId="604" priority="64" operator="between">
      <formula>80</formula>
      <formula>120</formula>
    </cfRule>
  </conditionalFormatting>
  <conditionalFormatting sqref="AS175:AT175">
    <cfRule type="cellIs" dxfId="603" priority="63" operator="between">
      <formula>80</formula>
      <formula>120</formula>
    </cfRule>
  </conditionalFormatting>
  <conditionalFormatting sqref="AS174:AT174">
    <cfRule type="cellIs" dxfId="602" priority="62" operator="between">
      <formula>80</formula>
      <formula>120</formula>
    </cfRule>
  </conditionalFormatting>
  <conditionalFormatting sqref="AS174:AT174">
    <cfRule type="cellIs" dxfId="601" priority="61" operator="between">
      <formula>80</formula>
      <formula>120</formula>
    </cfRule>
  </conditionalFormatting>
  <conditionalFormatting sqref="AS173:AT173">
    <cfRule type="cellIs" dxfId="600" priority="60" operator="between">
      <formula>80</formula>
      <formula>120</formula>
    </cfRule>
  </conditionalFormatting>
  <conditionalFormatting sqref="AS173:AT173">
    <cfRule type="cellIs" dxfId="599" priority="59" operator="between">
      <formula>80</formula>
      <formula>120</formula>
    </cfRule>
  </conditionalFormatting>
  <conditionalFormatting sqref="AS173:AT173">
    <cfRule type="cellIs" dxfId="598" priority="58" operator="between">
      <formula>80</formula>
      <formula>120</formula>
    </cfRule>
  </conditionalFormatting>
  <conditionalFormatting sqref="AS175:AT176">
    <cfRule type="cellIs" dxfId="597" priority="56" operator="between">
      <formula>80</formula>
      <formula>120</formula>
    </cfRule>
  </conditionalFormatting>
  <conditionalFormatting sqref="AS175:AT176">
    <cfRule type="cellIs" dxfId="596" priority="55" operator="between">
      <formula>80</formula>
      <formula>120</formula>
    </cfRule>
  </conditionalFormatting>
  <conditionalFormatting sqref="AY176:AZ176">
    <cfRule type="cellIs" dxfId="595" priority="52" operator="between">
      <formula>80</formula>
      <formula>120</formula>
    </cfRule>
  </conditionalFormatting>
  <conditionalFormatting sqref="AX175">
    <cfRule type="cellIs" dxfId="594" priority="51" operator="greaterThan">
      <formula>20</formula>
    </cfRule>
  </conditionalFormatting>
  <conditionalFormatting sqref="AY175:AZ175">
    <cfRule type="cellIs" dxfId="593" priority="50" operator="between">
      <formula>80</formula>
      <formula>120</formula>
    </cfRule>
  </conditionalFormatting>
  <conditionalFormatting sqref="AY175:AZ175">
    <cfRule type="cellIs" dxfId="592" priority="48" operator="between">
      <formula>80</formula>
      <formula>120</formula>
    </cfRule>
  </conditionalFormatting>
  <conditionalFormatting sqref="AY175:AZ175">
    <cfRule type="cellIs" dxfId="591" priority="49" operator="between">
      <formula>80</formula>
      <formula>120</formula>
    </cfRule>
  </conditionalFormatting>
  <conditionalFormatting sqref="AY174:AZ174">
    <cfRule type="cellIs" dxfId="590" priority="47" operator="between">
      <formula>80</formula>
      <formula>120</formula>
    </cfRule>
  </conditionalFormatting>
  <conditionalFormatting sqref="AY173:AZ173">
    <cfRule type="cellIs" dxfId="589" priority="46" operator="between">
      <formula>80</formula>
      <formula>120</formula>
    </cfRule>
  </conditionalFormatting>
  <conditionalFormatting sqref="AY173:AZ173">
    <cfRule type="cellIs" dxfId="588" priority="44" operator="between">
      <formula>80</formula>
      <formula>120</formula>
    </cfRule>
  </conditionalFormatting>
  <conditionalFormatting sqref="AY173:AZ173">
    <cfRule type="cellIs" dxfId="587" priority="45" operator="between">
      <formula>80</formula>
      <formula>120</formula>
    </cfRule>
  </conditionalFormatting>
  <conditionalFormatting sqref="AY175:AZ176">
    <cfRule type="cellIs" dxfId="586" priority="42" operator="between">
      <formula>80</formula>
      <formula>120</formula>
    </cfRule>
  </conditionalFormatting>
  <conditionalFormatting sqref="BE173">
    <cfRule type="cellIs" dxfId="585" priority="31" operator="between">
      <formula>80</formula>
      <formula>120</formula>
    </cfRule>
  </conditionalFormatting>
  <conditionalFormatting sqref="BE176">
    <cfRule type="cellIs" dxfId="584" priority="39" operator="between">
      <formula>80</formula>
      <formula>120</formula>
    </cfRule>
  </conditionalFormatting>
  <conditionalFormatting sqref="BD175">
    <cfRule type="cellIs" dxfId="583" priority="38" operator="greaterThan">
      <formula>20</formula>
    </cfRule>
  </conditionalFormatting>
  <conditionalFormatting sqref="BE175">
    <cfRule type="cellIs" dxfId="582" priority="37" operator="between">
      <formula>80</formula>
      <formula>120</formula>
    </cfRule>
  </conditionalFormatting>
  <conditionalFormatting sqref="BE175">
    <cfRule type="cellIs" dxfId="581" priority="36" operator="between">
      <formula>80</formula>
      <formula>120</formula>
    </cfRule>
  </conditionalFormatting>
  <conditionalFormatting sqref="BE175">
    <cfRule type="cellIs" dxfId="580" priority="34" operator="between">
      <formula>80</formula>
      <formula>120</formula>
    </cfRule>
  </conditionalFormatting>
  <conditionalFormatting sqref="BE175">
    <cfRule type="cellIs" dxfId="579" priority="35" operator="between">
      <formula>80</formula>
      <formula>120</formula>
    </cfRule>
  </conditionalFormatting>
  <conditionalFormatting sqref="BE174">
    <cfRule type="cellIs" dxfId="578" priority="33" operator="between">
      <formula>80</formula>
      <formula>120</formula>
    </cfRule>
  </conditionalFormatting>
  <conditionalFormatting sqref="BE173">
    <cfRule type="cellIs" dxfId="577" priority="32" operator="between">
      <formula>80</formula>
      <formula>120</formula>
    </cfRule>
  </conditionalFormatting>
  <conditionalFormatting sqref="BE173">
    <cfRule type="cellIs" dxfId="576" priority="29" operator="between">
      <formula>80</formula>
      <formula>120</formula>
    </cfRule>
  </conditionalFormatting>
  <conditionalFormatting sqref="BE173">
    <cfRule type="cellIs" dxfId="575" priority="30" operator="between">
      <formula>80</formula>
      <formula>120</formula>
    </cfRule>
  </conditionalFormatting>
  <conditionalFormatting sqref="BE175:BE176">
    <cfRule type="cellIs" dxfId="574" priority="27" operator="between">
      <formula>80</formula>
      <formula>120</formula>
    </cfRule>
  </conditionalFormatting>
  <conditionalFormatting sqref="AL164">
    <cfRule type="cellIs" dxfId="573" priority="22" operator="lessThan">
      <formula>20</formula>
    </cfRule>
  </conditionalFormatting>
  <conditionalFormatting sqref="AL164">
    <cfRule type="cellIs" dxfId="572" priority="24" operator="greaterThan">
      <formula>20</formula>
    </cfRule>
  </conditionalFormatting>
  <conditionalFormatting sqref="AL164">
    <cfRule type="cellIs" dxfId="571" priority="23" operator="greaterThan">
      <formula>20</formula>
    </cfRule>
  </conditionalFormatting>
  <conditionalFormatting sqref="AL176 AL173 AL170 AL167">
    <cfRule type="cellIs" dxfId="570" priority="19" operator="lessThan">
      <formula>20</formula>
    </cfRule>
  </conditionalFormatting>
  <conditionalFormatting sqref="AL176 AL173 AL170 AL167">
    <cfRule type="cellIs" dxfId="569" priority="21" operator="greaterThan">
      <formula>20</formula>
    </cfRule>
  </conditionalFormatting>
  <conditionalFormatting sqref="AL176 AL173 AL170 AL167">
    <cfRule type="cellIs" dxfId="568" priority="20" operator="greaterThan">
      <formula>20</formula>
    </cfRule>
  </conditionalFormatting>
  <conditionalFormatting sqref="AR164">
    <cfRule type="cellIs" dxfId="567" priority="18" operator="greaterThan">
      <formula>20</formula>
    </cfRule>
  </conditionalFormatting>
  <conditionalFormatting sqref="AR164">
    <cfRule type="cellIs" dxfId="566" priority="17" operator="greaterThan">
      <formula>20</formula>
    </cfRule>
  </conditionalFormatting>
  <conditionalFormatting sqref="AR164">
    <cfRule type="cellIs" dxfId="565" priority="16" operator="lessThan">
      <formula>20</formula>
    </cfRule>
  </conditionalFormatting>
  <conditionalFormatting sqref="AR176 AR173 AR170 AR167">
    <cfRule type="cellIs" dxfId="564" priority="15" operator="greaterThan">
      <formula>20</formula>
    </cfRule>
  </conditionalFormatting>
  <conditionalFormatting sqref="AR176 AR173 AR170 AR167">
    <cfRule type="cellIs" dxfId="563" priority="14" operator="greaterThan">
      <formula>20</formula>
    </cfRule>
  </conditionalFormatting>
  <conditionalFormatting sqref="AR176 AR173 AR170 AR167">
    <cfRule type="cellIs" dxfId="562" priority="13" operator="lessThan">
      <formula>20</formula>
    </cfRule>
  </conditionalFormatting>
  <conditionalFormatting sqref="AX164">
    <cfRule type="cellIs" dxfId="561" priority="12" operator="greaterThan">
      <formula>20</formula>
    </cfRule>
  </conditionalFormatting>
  <conditionalFormatting sqref="AX164">
    <cfRule type="cellIs" dxfId="560" priority="11" operator="greaterThan">
      <formula>20</formula>
    </cfRule>
  </conditionalFormatting>
  <conditionalFormatting sqref="AX164">
    <cfRule type="cellIs" dxfId="559" priority="10" operator="lessThan">
      <formula>20</formula>
    </cfRule>
  </conditionalFormatting>
  <conditionalFormatting sqref="AX176 AX173 AX170 AX167">
    <cfRule type="cellIs" dxfId="558" priority="9" operator="greaterThan">
      <formula>20</formula>
    </cfRule>
  </conditionalFormatting>
  <conditionalFormatting sqref="AX176 AX173 AX170 AX167">
    <cfRule type="cellIs" dxfId="557" priority="8" operator="greaterThan">
      <formula>20</formula>
    </cfRule>
  </conditionalFormatting>
  <conditionalFormatting sqref="AX176 AX173 AX170 AX167">
    <cfRule type="cellIs" dxfId="556" priority="7" operator="lessThan">
      <formula>20</formula>
    </cfRule>
  </conditionalFormatting>
  <conditionalFormatting sqref="BD164">
    <cfRule type="cellIs" dxfId="555" priority="6" operator="greaterThan">
      <formula>20</formula>
    </cfRule>
  </conditionalFormatting>
  <conditionalFormatting sqref="BD164">
    <cfRule type="cellIs" dxfId="554" priority="5" operator="greaterThan">
      <formula>20</formula>
    </cfRule>
  </conditionalFormatting>
  <conditionalFormatting sqref="BD164">
    <cfRule type="cellIs" dxfId="553" priority="4" operator="lessThan">
      <formula>20</formula>
    </cfRule>
  </conditionalFormatting>
  <conditionalFormatting sqref="BD176 BD173 BD170 BD167">
    <cfRule type="cellIs" dxfId="552" priority="3" operator="greaterThan">
      <formula>20</formula>
    </cfRule>
  </conditionalFormatting>
  <conditionalFormatting sqref="BD176 BD173 BD170 BD167">
    <cfRule type="cellIs" dxfId="551" priority="2" operator="greaterThan">
      <formula>20</formula>
    </cfRule>
  </conditionalFormatting>
  <conditionalFormatting sqref="BD176 BD173 BD170 BD167">
    <cfRule type="cellIs" dxfId="550" priority="1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FA0C-D409-40EA-9650-66FE4E70B316}">
  <dimension ref="A1:BJ145"/>
  <sheetViews>
    <sheetView topLeftCell="A106" zoomScaleNormal="100" workbookViewId="0">
      <selection activeCell="A127" sqref="A127:XFD129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64</v>
      </c>
    </row>
    <row r="12" spans="1:16" ht="58" x14ac:dyDescent="0.35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16" x14ac:dyDescent="0.35">
      <c r="A13" s="7" t="s">
        <v>71</v>
      </c>
      <c r="H13" s="2"/>
      <c r="J13" s="2"/>
    </row>
    <row r="14" spans="1:16" x14ac:dyDescent="0.35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2.7111251097911362E-2</v>
      </c>
      <c r="N14" s="3">
        <f>((H14*$H$21)+$H$22)*1000/L14</f>
        <v>0.19589463458776629</v>
      </c>
      <c r="O14" s="3">
        <f>N14-M14</f>
        <v>0.16878338348985494</v>
      </c>
      <c r="P14" s="3">
        <f>((J14*$J$21)+$J$22)*1000/L14</f>
        <v>7.6289916717278911E-3</v>
      </c>
    </row>
    <row r="15" spans="1:16" x14ac:dyDescent="0.35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AVERAGE(I37) - (A16*G36/0.5)</f>
        <v>1334.8</v>
      </c>
      <c r="G15">
        <f>6*H36/1000</f>
        <v>1.2000000000000001E-3</v>
      </c>
      <c r="H15" s="2">
        <f>AVERAGE(J36:J37) - (B16*H36/0.5)</f>
        <v>2319.1</v>
      </c>
      <c r="I15">
        <f>0.3*H36/1000</f>
        <v>5.9999999999999995E-5</v>
      </c>
      <c r="J15" s="2">
        <f>AVERAGE(L36:L37) - (C16*H36/0.5)</f>
        <v>1307.5999999999999</v>
      </c>
      <c r="L15">
        <v>0.2</v>
      </c>
      <c r="M15" s="3">
        <f t="shared" ref="M15:M19" si="0">((F15*$F$21)+$F$22)*1000/L15</f>
        <v>3.0466195428173473</v>
      </c>
      <c r="N15" s="3">
        <f t="shared" ref="N15:N19" si="1">((H15*$H$21)+$H$22)*1000/L15</f>
        <v>5.8238933013331273</v>
      </c>
      <c r="O15" s="3">
        <f t="shared" ref="O15:O19" si="2">N15-M15</f>
        <v>2.7772737585157801</v>
      </c>
      <c r="P15" s="3">
        <f t="shared" ref="P15:P19" si="3">((J15*$J$21)+$J$22)*1000/L15</f>
        <v>0.30425208526276581</v>
      </c>
    </row>
    <row r="16" spans="1:16" x14ac:dyDescent="0.35">
      <c r="A16">
        <f>AVERAGE(I33:I34)</f>
        <v>75.5</v>
      </c>
      <c r="B16">
        <f>AVERAGE(J33:J34)</f>
        <v>158.5</v>
      </c>
      <c r="C16">
        <f>AVERAGE(L33:L34)</f>
        <v>233.5</v>
      </c>
      <c r="E16">
        <f>3*G39/1000</f>
        <v>1.7999999999999997E-3</v>
      </c>
      <c r="F16" s="2">
        <f>AVERAGE(I39:I40) - (A16*G39/0.5)</f>
        <v>4153.3999999999996</v>
      </c>
      <c r="G16">
        <f>6*H39/1000</f>
        <v>3.5999999999999995E-3</v>
      </c>
      <c r="H16" s="2">
        <f>AVERAGE(J39:J40) - (B16*H39/0.5)</f>
        <v>7902.3</v>
      </c>
      <c r="I16">
        <f>0.3*H39/1000</f>
        <v>1.7999999999999998E-4</v>
      </c>
      <c r="J16" s="2">
        <f>AVERAGE(L39:L40) - (C16*H39/0.5)</f>
        <v>4060.3</v>
      </c>
      <c r="L16">
        <v>0.6</v>
      </c>
      <c r="M16" s="3">
        <f t="shared" si="0"/>
        <v>3.1122740431216012</v>
      </c>
      <c r="N16" s="3">
        <f t="shared" si="1"/>
        <v>6.2219330380389994</v>
      </c>
      <c r="O16" s="3">
        <f t="shared" si="2"/>
        <v>3.1096589949173983</v>
      </c>
      <c r="P16" s="3">
        <f t="shared" si="3"/>
        <v>0.30153307034656235</v>
      </c>
    </row>
    <row r="17" spans="1:62" x14ac:dyDescent="0.35">
      <c r="E17">
        <f>9*G42/1000</f>
        <v>2.9970000000000005E-3</v>
      </c>
      <c r="F17" s="2">
        <f>AVERAGE(I42:I43) - (A16*G42/0.5)</f>
        <v>6425.7169999999996</v>
      </c>
      <c r="G17">
        <f>18*H42/1000</f>
        <v>5.9940000000000011E-3</v>
      </c>
      <c r="H17" s="2">
        <f>AVERAGE(J42:J43) - (B16*H42/0.5)</f>
        <v>12126.939</v>
      </c>
      <c r="I17">
        <f>0.9*H42/1000</f>
        <v>2.9970000000000002E-4</v>
      </c>
      <c r="J17" s="2">
        <f>AVERAGE(L42:L43) - (C16*H42/0.5)</f>
        <v>6396.4889999999996</v>
      </c>
      <c r="L17">
        <v>0.33300000000000002</v>
      </c>
      <c r="M17" s="3">
        <f t="shared" si="0"/>
        <v>8.6533921542382632</v>
      </c>
      <c r="N17" s="3">
        <f t="shared" si="1"/>
        <v>17.046775864374705</v>
      </c>
      <c r="O17" s="3">
        <f t="shared" si="2"/>
        <v>8.3933837101364421</v>
      </c>
      <c r="P17" s="3">
        <f t="shared" si="3"/>
        <v>0.84931400677764368</v>
      </c>
    </row>
    <row r="18" spans="1:62" x14ac:dyDescent="0.35">
      <c r="E18">
        <f>9*G45/1000</f>
        <v>4.2030000000000001E-3</v>
      </c>
      <c r="F18" s="2">
        <f>AVERAGE(I45:I46) - (A16*G45/0.5)</f>
        <v>9278.9830000000002</v>
      </c>
      <c r="G18">
        <f>18*H45/1000</f>
        <v>8.4060000000000003E-3</v>
      </c>
      <c r="H18" s="2">
        <f>AVERAGE(J45:J46) - (B16*H45/0.5)</f>
        <v>18052.960999999999</v>
      </c>
      <c r="I18">
        <f>0.9*H45/1000</f>
        <v>4.2030000000000002E-4</v>
      </c>
      <c r="J18" s="2">
        <f>AVERAGE(L45:L46) - (B16*H45/0.5)</f>
        <v>9892.4609999999993</v>
      </c>
      <c r="L18">
        <v>0.46700000000000003</v>
      </c>
      <c r="M18" s="3">
        <f t="shared" si="0"/>
        <v>8.8974149083977778</v>
      </c>
      <c r="N18" s="3">
        <f t="shared" si="1"/>
        <v>17.992852994087539</v>
      </c>
      <c r="O18" s="3">
        <f t="shared" si="2"/>
        <v>9.0954380856897608</v>
      </c>
      <c r="P18" s="3">
        <f t="shared" si="3"/>
        <v>0.93214477475798918</v>
      </c>
    </row>
    <row r="19" spans="1:62" x14ac:dyDescent="0.35">
      <c r="E19">
        <f>9*G48/1000</f>
        <v>5.3999999999999994E-3</v>
      </c>
      <c r="F19" s="2">
        <f>AVERAGE(I48:I49) - (A16*G48/0.5)</f>
        <v>12231.9</v>
      </c>
      <c r="G19">
        <f>18*H48/1000</f>
        <v>1.0799999999999999E-2</v>
      </c>
      <c r="H19" s="2">
        <f>AVERAGE(J48:J49) - (B16*H48/0.5)</f>
        <v>23535.8</v>
      </c>
      <c r="I19">
        <f>0.9*H48/1000</f>
        <v>5.4000000000000001E-4</v>
      </c>
      <c r="J19" s="2">
        <f>AVERAGE(L48:L49) - (C16*H48/0.5)</f>
        <v>12207.3</v>
      </c>
      <c r="L19">
        <v>0.6</v>
      </c>
      <c r="M19" s="3">
        <f t="shared" si="0"/>
        <v>9.1218061507191823</v>
      </c>
      <c r="N19" s="3">
        <f t="shared" si="1"/>
        <v>18.208125814234052</v>
      </c>
      <c r="O19" s="3">
        <f t="shared" si="2"/>
        <v>9.0863196635148693</v>
      </c>
      <c r="P19" s="3">
        <f t="shared" si="3"/>
        <v>0.89380345139118234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4.4633524349304307E-7</v>
      </c>
      <c r="G21" s="5"/>
      <c r="H21" s="5">
        <f>SLOPE(G13:G19,H13:H19)</f>
        <v>4.6001955196961854E-7</v>
      </c>
      <c r="I21" s="5"/>
      <c r="J21" s="5">
        <f>SLOPE(I13:I19,J13:J19)</f>
        <v>4.3618783432769364E-8</v>
      </c>
    </row>
    <row r="22" spans="1:62" x14ac:dyDescent="0.35">
      <c r="D22" t="s">
        <v>34</v>
      </c>
      <c r="F22" s="5">
        <f>INTERCEPT(E13:E19,F13:F19)</f>
        <v>1.3555625548955681E-5</v>
      </c>
      <c r="G22" s="5"/>
      <c r="H22" s="5">
        <f>INTERCEPT(G13:G19,H13:H19)</f>
        <v>9.7947317293883146E-5</v>
      </c>
      <c r="I22" s="5"/>
      <c r="J22" s="5">
        <f>INTERCEPT(I13:I19,J13:J19)</f>
        <v>3.8144958358639455E-6</v>
      </c>
    </row>
    <row r="23" spans="1:62" x14ac:dyDescent="0.35">
      <c r="D23" t="s">
        <v>35</v>
      </c>
      <c r="F23" s="4">
        <f>RSQ(E13:E19,F13:F19)</f>
        <v>0.99882381884270199</v>
      </c>
      <c r="G23" s="4"/>
      <c r="H23" s="4">
        <f>RSQ(G13:G19,H13:H19)</f>
        <v>0.99834610958886416</v>
      </c>
      <c r="I23" s="4"/>
      <c r="J23" s="4">
        <f>RSQ(I13:I19,J13:J19)</f>
        <v>0.99753427059113586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5111</v>
      </c>
      <c r="J25">
        <v>12515</v>
      </c>
      <c r="L25">
        <v>6276</v>
      </c>
      <c r="M25">
        <v>7.226</v>
      </c>
      <c r="N25">
        <v>18.135000000000002</v>
      </c>
      <c r="O25">
        <v>10.909000000000001</v>
      </c>
      <c r="Q25">
        <v>0.90100000000000002</v>
      </c>
      <c r="R25">
        <v>1</v>
      </c>
      <c r="S25">
        <v>0</v>
      </c>
      <c r="T25">
        <v>0</v>
      </c>
      <c r="V25">
        <v>0</v>
      </c>
      <c r="Y25" s="1">
        <v>45152</v>
      </c>
      <c r="Z25" s="6">
        <v>0.53498842592592599</v>
      </c>
      <c r="AB25">
        <v>1</v>
      </c>
      <c r="AD25" s="3">
        <f t="shared" ref="AD25:AD89" si="4">((I25*$F$21)+$F$22)*1000/G25</f>
        <v>7.6492501834729953</v>
      </c>
      <c r="AE25" s="3">
        <f t="shared" ref="AE25:AE89" si="5">((J25*$H$21)+$H$22)*1000/H25</f>
        <v>19.516973367312197</v>
      </c>
      <c r="AF25" s="3">
        <f t="shared" ref="AF25:AF89" si="6">AE25-AD25</f>
        <v>11.867723183839201</v>
      </c>
      <c r="AG25" s="3">
        <f t="shared" ref="AG25:AG89" si="7">((L25*$J$21)+$J$22)*1000/H25</f>
        <v>0.92521993553308168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6498</v>
      </c>
      <c r="J26">
        <v>12446</v>
      </c>
      <c r="L26">
        <v>6563</v>
      </c>
      <c r="M26">
        <v>9.0009999999999994</v>
      </c>
      <c r="N26">
        <v>18.036999999999999</v>
      </c>
      <c r="O26">
        <v>9.0359999999999996</v>
      </c>
      <c r="Q26">
        <v>0.95099999999999996</v>
      </c>
      <c r="R26">
        <v>1</v>
      </c>
      <c r="S26">
        <v>0</v>
      </c>
      <c r="T26">
        <v>0</v>
      </c>
      <c r="V26">
        <v>0</v>
      </c>
      <c r="Y26" s="1">
        <v>45152</v>
      </c>
      <c r="Z26" s="6">
        <v>0.54206018518518517</v>
      </c>
      <c r="AB26">
        <v>1</v>
      </c>
      <c r="AD26" s="3">
        <f t="shared" si="4"/>
        <v>9.712806792555833</v>
      </c>
      <c r="AE26" s="3">
        <f t="shared" si="5"/>
        <v>19.411168870359187</v>
      </c>
      <c r="AF26" s="3">
        <f t="shared" si="6"/>
        <v>9.6983620778033544</v>
      </c>
      <c r="AG26" s="3">
        <f t="shared" si="7"/>
        <v>0.96694857168376436</v>
      </c>
      <c r="AH26" s="3"/>
      <c r="AK26">
        <f>ABS(100*(AD26-AD27)/(AVERAGE(AD26:AD27)))</f>
        <v>2.0617397205569081</v>
      </c>
      <c r="AQ26">
        <f>ABS(100*(AE26-AE27)/(AVERAGE(AE26:AE27)))</f>
        <v>1.4118843117924289</v>
      </c>
      <c r="AW26">
        <f>ABS(100*(AF26-AF27)/(AVERAGE(AF26:AF27)))</f>
        <v>0.75677025532838338</v>
      </c>
      <c r="BC26">
        <f>ABS(100*(AG26-AG27)/(AVERAGE(AG26:AG27)))</f>
        <v>1.9893846551112255</v>
      </c>
      <c r="BG26" s="3">
        <f>AVERAGE(AD26:AD27)</f>
        <v>9.8139761144142561</v>
      </c>
      <c r="BH26" s="3">
        <f>AVERAGE(AE26:AE27)</f>
        <v>19.549174735950071</v>
      </c>
      <c r="BI26" s="3">
        <f>AVERAGE(AF26:AF27)</f>
        <v>9.7351986215358153</v>
      </c>
      <c r="BJ26" s="3">
        <f>AVERAGE(AG26:AG27)</f>
        <v>0.95742513730094303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6634</v>
      </c>
      <c r="J27">
        <v>12626</v>
      </c>
      <c r="L27">
        <v>6432</v>
      </c>
      <c r="M27">
        <v>9.173</v>
      </c>
      <c r="N27">
        <v>18.292000000000002</v>
      </c>
      <c r="O27">
        <v>9.1189999999999998</v>
      </c>
      <c r="Q27">
        <v>0.92800000000000005</v>
      </c>
      <c r="R27">
        <v>1</v>
      </c>
      <c r="S27">
        <v>0</v>
      </c>
      <c r="T27">
        <v>0</v>
      </c>
      <c r="V27">
        <v>0</v>
      </c>
      <c r="Y27" s="1">
        <v>45152</v>
      </c>
      <c r="Z27" s="6">
        <v>0.54983796296296295</v>
      </c>
      <c r="AB27">
        <v>1</v>
      </c>
      <c r="AD27" s="3">
        <f t="shared" si="4"/>
        <v>9.9151454362726792</v>
      </c>
      <c r="AE27" s="3">
        <f t="shared" si="5"/>
        <v>19.687180601540955</v>
      </c>
      <c r="AF27" s="3">
        <f t="shared" si="6"/>
        <v>9.7720351652682762</v>
      </c>
      <c r="AG27" s="3">
        <f t="shared" si="7"/>
        <v>0.94790170291812181</v>
      </c>
      <c r="AH27" s="3"/>
    </row>
    <row r="28" spans="1:62" x14ac:dyDescent="0.35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2911</v>
      </c>
      <c r="J28">
        <v>1058</v>
      </c>
      <c r="L28">
        <v>673</v>
      </c>
      <c r="M28">
        <v>2.6480000000000001</v>
      </c>
      <c r="N28">
        <v>1.175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45152</v>
      </c>
      <c r="Z28" s="6">
        <v>0.56240740740740736</v>
      </c>
      <c r="AB28">
        <v>1</v>
      </c>
      <c r="AD28" s="3">
        <f t="shared" si="4"/>
        <v>2.6256750387144079</v>
      </c>
      <c r="AE28" s="3">
        <f t="shared" si="5"/>
        <v>1.1692960065554789</v>
      </c>
      <c r="AF28" s="3">
        <f t="shared" si="6"/>
        <v>-1.4563790321589289</v>
      </c>
      <c r="AG28" s="3">
        <f t="shared" si="7"/>
        <v>6.6339874172235455E-2</v>
      </c>
      <c r="AH28" s="3"/>
    </row>
    <row r="29" spans="1:62" x14ac:dyDescent="0.35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645</v>
      </c>
      <c r="J29">
        <v>993</v>
      </c>
      <c r="L29">
        <v>559</v>
      </c>
      <c r="M29">
        <v>0.90900000000000003</v>
      </c>
      <c r="N29">
        <v>1.1200000000000001</v>
      </c>
      <c r="O29">
        <v>0.21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45152</v>
      </c>
      <c r="Z29" s="6">
        <v>0.56880787037037039</v>
      </c>
      <c r="AB29">
        <v>1</v>
      </c>
      <c r="AD29" s="3">
        <f t="shared" si="4"/>
        <v>0.60288371520393691</v>
      </c>
      <c r="AE29" s="3">
        <f t="shared" si="5"/>
        <v>1.1094934647994286</v>
      </c>
      <c r="AF29" s="3">
        <f t="shared" si="6"/>
        <v>0.50660974959549165</v>
      </c>
      <c r="AG29" s="3">
        <f t="shared" si="7"/>
        <v>5.639479154956404E-2</v>
      </c>
      <c r="AH29" s="3"/>
      <c r="AK29">
        <f>ABS(100*(AD29-AD30)/(AVERAGE(AD29:AD30)))</f>
        <v>8.3285656097591954</v>
      </c>
      <c r="AQ29">
        <f>ABS(100*(AE29-AE30)/(AVERAGE(AE29:AE30)))</f>
        <v>2.4571636504970664</v>
      </c>
      <c r="AW29">
        <f>ABS(100*(AF29-AF30)/(AVERAGE(AF29:AF30)))</f>
        <v>13.921698375234868</v>
      </c>
      <c r="BC29">
        <f>ABS(100*(AG29-AG30)/(AVERAGE(AG29:AG30)))</f>
        <v>17.11576060942161</v>
      </c>
      <c r="BG29" s="3">
        <f>AVERAGE(AD29:AD30)</f>
        <v>0.57878161205531264</v>
      </c>
      <c r="BH29" s="3">
        <f>AVERAGE(AE29:AE30)</f>
        <v>1.1232940513585172</v>
      </c>
      <c r="BI29" s="3">
        <f>AVERAGE(AF29:AF30)</f>
        <v>0.54451243930320459</v>
      </c>
      <c r="BJ29" s="3">
        <f>AVERAGE(AG29:AG30)</f>
        <v>6.1672664344929129E-2</v>
      </c>
    </row>
    <row r="30" spans="1:62" x14ac:dyDescent="0.35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591</v>
      </c>
      <c r="J30">
        <v>1023</v>
      </c>
      <c r="L30">
        <v>680</v>
      </c>
      <c r="M30">
        <v>0.86799999999999999</v>
      </c>
      <c r="N30">
        <v>1.145</v>
      </c>
      <c r="O30">
        <v>0.27700000000000002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45152</v>
      </c>
      <c r="Z30" s="6">
        <v>0.57560185185185186</v>
      </c>
      <c r="AB30">
        <v>1</v>
      </c>
      <c r="AD30" s="3">
        <f t="shared" si="4"/>
        <v>0.55467950890668827</v>
      </c>
      <c r="AE30" s="3">
        <f t="shared" si="5"/>
        <v>1.1370946379176059</v>
      </c>
      <c r="AF30" s="3">
        <f t="shared" si="6"/>
        <v>0.58241512901091763</v>
      </c>
      <c r="AG30" s="3">
        <f t="shared" si="7"/>
        <v>6.6950537140294225E-2</v>
      </c>
      <c r="AH30" s="3"/>
    </row>
    <row r="31" spans="1:62" x14ac:dyDescent="0.35">
      <c r="A31">
        <v>7</v>
      </c>
      <c r="B31">
        <v>3</v>
      </c>
      <c r="D31" t="s">
        <v>85</v>
      </c>
      <c r="Y31" s="1">
        <v>45152</v>
      </c>
      <c r="Z31" s="6">
        <v>0.5794097222222222</v>
      </c>
      <c r="AB31">
        <v>1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101</v>
      </c>
      <c r="J32">
        <v>202</v>
      </c>
      <c r="L32">
        <v>280</v>
      </c>
      <c r="M32">
        <v>0.49199999999999999</v>
      </c>
      <c r="N32">
        <v>0.45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45152</v>
      </c>
      <c r="Z32" s="6">
        <v>0.59018518518518526</v>
      </c>
      <c r="AB32">
        <v>1</v>
      </c>
      <c r="AD32" s="3">
        <f t="shared" si="4"/>
        <v>0.11727097028350607</v>
      </c>
      <c r="AE32" s="3">
        <f t="shared" si="5"/>
        <v>0.38174253358349219</v>
      </c>
      <c r="AF32" s="3">
        <f t="shared" si="6"/>
        <v>0.26447156329998611</v>
      </c>
      <c r="AG32" s="3">
        <f t="shared" si="7"/>
        <v>3.205551039407873E-2</v>
      </c>
      <c r="AH32" s="3"/>
    </row>
    <row r="33" spans="1:62" x14ac:dyDescent="0.35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63</v>
      </c>
      <c r="J33">
        <v>160</v>
      </c>
      <c r="L33">
        <v>216</v>
      </c>
      <c r="M33">
        <v>0.46300000000000002</v>
      </c>
      <c r="N33">
        <v>0.41399999999999998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45152</v>
      </c>
      <c r="Z33" s="6">
        <v>0.59576388888888887</v>
      </c>
      <c r="AB33">
        <v>1</v>
      </c>
      <c r="AD33" s="3">
        <f t="shared" si="4"/>
        <v>8.3349491778034787E-2</v>
      </c>
      <c r="AE33" s="3">
        <f t="shared" si="5"/>
        <v>0.34310089121804421</v>
      </c>
      <c r="AF33" s="3">
        <f t="shared" si="6"/>
        <v>0.25975139944000941</v>
      </c>
      <c r="AG33" s="3">
        <f t="shared" si="7"/>
        <v>2.6472306114684256E-2</v>
      </c>
      <c r="AH33" s="3"/>
      <c r="AK33">
        <f>ABS(100*(AD33-AD34)/(AVERAGE(AD33:AD34)))</f>
        <v>23.613654077735266</v>
      </c>
      <c r="AQ33">
        <f>ABS(100*(AE33-AE34)/(AVERAGE(AE33:AE34)))</f>
        <v>0.80771116326830039</v>
      </c>
      <c r="AW33">
        <f>ABS(100*(AF33-AF34)/(AVERAGE(AF33:AF34)))</f>
        <v>10.143836923933343</v>
      </c>
      <c r="BC33">
        <f>ABS(100*(AG33-AG34)/(AVERAGE(AG33:AG34)))</f>
        <v>10.905099528043179</v>
      </c>
      <c r="BG33" s="3">
        <f>AVERAGE(AD33:AD34)</f>
        <v>9.4507872865360859E-2</v>
      </c>
      <c r="BH33" s="3">
        <f>AVERAGE(AE33:AE34)</f>
        <v>0.34172083256213537</v>
      </c>
      <c r="BI33" s="3">
        <f>AVERAGE(AF33:AF34)</f>
        <v>0.24721295969677448</v>
      </c>
      <c r="BJ33" s="3">
        <f>AVERAGE(AG33:AG34)</f>
        <v>2.7998963534831185E-2</v>
      </c>
    </row>
    <row r="34" spans="1:62" x14ac:dyDescent="0.35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88</v>
      </c>
      <c r="J34">
        <v>157</v>
      </c>
      <c r="L34">
        <v>251</v>
      </c>
      <c r="M34">
        <v>0.48199999999999998</v>
      </c>
      <c r="N34">
        <v>0.41099999999999998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45152</v>
      </c>
      <c r="Z34" s="6">
        <v>0.6017824074074074</v>
      </c>
      <c r="AB34">
        <v>1</v>
      </c>
      <c r="AD34" s="3">
        <f t="shared" si="4"/>
        <v>0.10566625395268693</v>
      </c>
      <c r="AE34" s="3">
        <f t="shared" si="5"/>
        <v>0.34034077390622647</v>
      </c>
      <c r="AF34" s="3">
        <f t="shared" si="6"/>
        <v>0.23467451995353955</v>
      </c>
      <c r="AG34" s="3">
        <f t="shared" si="7"/>
        <v>2.9525620954978113E-2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676</v>
      </c>
      <c r="J35">
        <v>2278</v>
      </c>
      <c r="L35">
        <v>1350</v>
      </c>
      <c r="M35">
        <v>2.3330000000000002</v>
      </c>
      <c r="N35">
        <v>5.5209999999999999</v>
      </c>
      <c r="O35">
        <v>3.1880000000000002</v>
      </c>
      <c r="Q35">
        <v>6.3E-2</v>
      </c>
      <c r="R35">
        <v>1</v>
      </c>
      <c r="S35">
        <v>0</v>
      </c>
      <c r="T35">
        <v>0</v>
      </c>
      <c r="V35">
        <v>0</v>
      </c>
      <c r="Y35" s="1">
        <v>45152</v>
      </c>
      <c r="Z35" s="6">
        <v>0.6130092592592592</v>
      </c>
      <c r="AB35">
        <v>1</v>
      </c>
      <c r="AD35" s="3">
        <f>((I35*$F$21)+$F$22)*1000/G35</f>
        <v>1.5763912507512639</v>
      </c>
      <c r="AE35" s="3">
        <f t="shared" si="5"/>
        <v>5.7293592834033706</v>
      </c>
      <c r="AF35" s="3">
        <f t="shared" si="6"/>
        <v>4.1529680326521063</v>
      </c>
      <c r="AG35" s="3">
        <f t="shared" si="7"/>
        <v>0.31349926735051287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1296</v>
      </c>
      <c r="J36">
        <v>2349</v>
      </c>
      <c r="L36">
        <v>1370</v>
      </c>
      <c r="M36">
        <v>3.5230000000000001</v>
      </c>
      <c r="N36">
        <v>5.6719999999999997</v>
      </c>
      <c r="O36">
        <v>2.149</v>
      </c>
      <c r="Q36">
        <v>6.8000000000000005E-2</v>
      </c>
      <c r="R36">
        <v>1</v>
      </c>
      <c r="S36">
        <v>0</v>
      </c>
      <c r="T36">
        <v>0</v>
      </c>
      <c r="V36">
        <v>0</v>
      </c>
      <c r="Y36" s="1">
        <v>45152</v>
      </c>
      <c r="Z36" s="6">
        <v>0.61935185185185182</v>
      </c>
      <c r="AB36">
        <v>1</v>
      </c>
      <c r="AD36" s="3">
        <f t="shared" si="4"/>
        <v>2.9600305055796969</v>
      </c>
      <c r="AE36" s="3">
        <f t="shared" si="5"/>
        <v>5.8926662243525856</v>
      </c>
      <c r="AF36" s="3">
        <f t="shared" si="6"/>
        <v>2.9326357187728886</v>
      </c>
      <c r="AG36" s="3">
        <f t="shared" si="7"/>
        <v>0.31786114569378993</v>
      </c>
      <c r="AH36" s="3"/>
      <c r="AJ36">
        <f>ABS(100*((AVERAGE(AD37))-3)/3)</f>
        <v>3.8005388194932412</v>
      </c>
      <c r="AK36">
        <f>ABS(100*(AD36-AD37)/(AVERAGE(AD36:AD37)))</f>
        <v>5.0702823790101093</v>
      </c>
      <c r="AP36">
        <f>ABS(100*((AVERAGE(AE36:AE37))-6)/6)</f>
        <v>0.50467501154172945</v>
      </c>
      <c r="AQ36">
        <f>ABS(100*(AE36-AE37)/(AVERAGE(AE36:AE37)))</f>
        <v>2.5814705352185974</v>
      </c>
      <c r="AV36">
        <f>ABS(100*((AVERAGE(AF37))-3)/3)</f>
        <v>2.2414463440796486</v>
      </c>
      <c r="AW36">
        <f>ABS(100*(AF36-AF37)/(AVERAGE(AF36:AF37)))</f>
        <v>4.1221762484839513E-3</v>
      </c>
      <c r="BB36">
        <f>ABS(100*((AVERAGE(AG36:AG37))-0.3)/0.3)</f>
        <v>8.2073523752897071</v>
      </c>
      <c r="BC36">
        <f>ABS(100*(AG36-AG37)/(AVERAGE(AG36:AG37)))</f>
        <v>4.1654048353576512</v>
      </c>
      <c r="BG36" s="3">
        <f>AVERAGE(AD36:AD37)</f>
        <v>3.0370233350822469</v>
      </c>
      <c r="BH36" s="3">
        <f>AVERAGE(AE36:AE37)</f>
        <v>5.9697194993074962</v>
      </c>
      <c r="BI36" s="3">
        <f>AVERAGE(AF36:AF37)</f>
        <v>2.9326961642252494</v>
      </c>
      <c r="BJ36" s="3">
        <f>AVERAGE(AG36:AG37)</f>
        <v>0.32462205712586911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1365</v>
      </c>
      <c r="J37">
        <v>2416</v>
      </c>
      <c r="L37">
        <v>1432</v>
      </c>
      <c r="M37">
        <v>3.6549999999999998</v>
      </c>
      <c r="N37">
        <v>5.8129999999999997</v>
      </c>
      <c r="O37">
        <v>2.1579999999999999</v>
      </c>
      <c r="Q37">
        <v>8.4000000000000005E-2</v>
      </c>
      <c r="R37">
        <v>1</v>
      </c>
      <c r="S37">
        <v>0</v>
      </c>
      <c r="T37">
        <v>0</v>
      </c>
      <c r="V37">
        <v>0</v>
      </c>
      <c r="Y37" s="1">
        <v>45152</v>
      </c>
      <c r="Z37" s="6">
        <v>0.62624999999999997</v>
      </c>
      <c r="AB37">
        <v>1</v>
      </c>
      <c r="AD37" s="3">
        <f t="shared" si="4"/>
        <v>3.1140161645847972</v>
      </c>
      <c r="AE37" s="3">
        <f t="shared" si="5"/>
        <v>6.0467727742624078</v>
      </c>
      <c r="AF37" s="3">
        <f t="shared" si="6"/>
        <v>2.9327566096776105</v>
      </c>
      <c r="AG37" s="3">
        <f t="shared" si="7"/>
        <v>0.33138296855794835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4245</v>
      </c>
      <c r="J38">
        <v>7941</v>
      </c>
      <c r="L38">
        <v>4199</v>
      </c>
      <c r="M38">
        <v>3.0590000000000002</v>
      </c>
      <c r="N38">
        <v>5.8380000000000001</v>
      </c>
      <c r="O38">
        <v>2.7789999999999999</v>
      </c>
      <c r="Q38">
        <v>0.26900000000000002</v>
      </c>
      <c r="R38">
        <v>1</v>
      </c>
      <c r="S38">
        <v>0</v>
      </c>
      <c r="T38">
        <v>0</v>
      </c>
      <c r="V38">
        <v>0</v>
      </c>
      <c r="Y38" s="1">
        <v>45152</v>
      </c>
      <c r="Z38" s="6">
        <v>0.63991898148148152</v>
      </c>
      <c r="AB38">
        <v>1</v>
      </c>
      <c r="AD38" s="3">
        <f t="shared" si="4"/>
        <v>3.180414556961539</v>
      </c>
      <c r="AE38" s="3">
        <f t="shared" si="5"/>
        <v>6.2516042991410394</v>
      </c>
      <c r="AF38" s="3">
        <f t="shared" si="6"/>
        <v>3.0711897421795005</v>
      </c>
      <c r="AG38" s="3">
        <f t="shared" si="7"/>
        <v>0.31161627911677087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4223</v>
      </c>
      <c r="J39">
        <v>8034</v>
      </c>
      <c r="L39">
        <v>4389</v>
      </c>
      <c r="M39">
        <v>3.0459999999999998</v>
      </c>
      <c r="N39">
        <v>5.9039999999999999</v>
      </c>
      <c r="O39">
        <v>2.8580000000000001</v>
      </c>
      <c r="Q39">
        <v>0.28599999999999998</v>
      </c>
      <c r="R39">
        <v>1</v>
      </c>
      <c r="S39">
        <v>0</v>
      </c>
      <c r="T39">
        <v>0</v>
      </c>
      <c r="V39">
        <v>0</v>
      </c>
      <c r="Y39" s="1">
        <v>45152</v>
      </c>
      <c r="Z39" s="6">
        <v>0.64730324074074075</v>
      </c>
      <c r="AB39">
        <v>1</v>
      </c>
      <c r="AD39" s="3">
        <f t="shared" si="4"/>
        <v>3.1640489313667945</v>
      </c>
      <c r="AE39" s="3">
        <f t="shared" si="5"/>
        <v>6.3229073296963314</v>
      </c>
      <c r="AF39" s="3">
        <f t="shared" si="6"/>
        <v>3.1588583983295369</v>
      </c>
      <c r="AG39" s="3">
        <f t="shared" si="7"/>
        <v>0.32542889387048113</v>
      </c>
      <c r="AH39" s="3"/>
      <c r="AJ39">
        <f>ABS(100*((AVERAGE(AD39:AD40))-3)/3)</f>
        <v>5.9890221629683715</v>
      </c>
      <c r="AK39">
        <f>ABS(100*(AD39-AD40)/(AVERAGE(AD39:AD40)))</f>
        <v>0.98260072621712646</v>
      </c>
      <c r="AP39">
        <f>ABS(100*((AVERAGE(AE39:AE40))-6)/6)</f>
        <v>6.1293206002228215</v>
      </c>
      <c r="AQ39">
        <f>ABS(100*(AE39-AE40)/(AVERAGE(AE39:AE40)))</f>
        <v>1.4087186608241817</v>
      </c>
      <c r="AV39">
        <f>ABS(100*((AVERAGE(AF39:AF40))-3)/3)</f>
        <v>6.2696190374772698</v>
      </c>
      <c r="AW39">
        <f>ABS(100*(AF39-AF40)/(AVERAGE(AF39:AF40)))</f>
        <v>1.8337114633219294</v>
      </c>
      <c r="BB39">
        <f>ABS(100*((AVERAGE(AG39:AG40))-0.3)/0.3)</f>
        <v>7.3010140698885531</v>
      </c>
      <c r="BC39">
        <f>ABS(100*(AG39-AG40)/(AVERAGE(AG39:AG40)))</f>
        <v>2.1906295986597004</v>
      </c>
      <c r="BG39" s="3">
        <f>AVERAGE(AD39:AD40)</f>
        <v>3.1796706648890511</v>
      </c>
      <c r="BH39" s="3">
        <f>AVERAGE(AE39:AE40)</f>
        <v>6.3677592360133692</v>
      </c>
      <c r="BI39" s="3">
        <f>AVERAGE(AF39:AF40)</f>
        <v>3.1880885711243181</v>
      </c>
      <c r="BJ39" s="3">
        <f>AVERAGE(AG39:AG40)</f>
        <v>0.32190304220966565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4265</v>
      </c>
      <c r="J40">
        <v>8151</v>
      </c>
      <c r="L40">
        <v>4292</v>
      </c>
      <c r="M40">
        <v>3.0720000000000001</v>
      </c>
      <c r="N40">
        <v>5.9859999999999998</v>
      </c>
      <c r="O40">
        <v>2.9140000000000001</v>
      </c>
      <c r="Q40">
        <v>0.27700000000000002</v>
      </c>
      <c r="R40">
        <v>1</v>
      </c>
      <c r="S40">
        <v>0</v>
      </c>
      <c r="T40">
        <v>0</v>
      </c>
      <c r="V40">
        <v>0</v>
      </c>
      <c r="Y40" s="1">
        <v>45152</v>
      </c>
      <c r="Z40" s="6">
        <v>0.65542824074074069</v>
      </c>
      <c r="AB40">
        <v>1</v>
      </c>
      <c r="AD40" s="3">
        <f t="shared" si="4"/>
        <v>3.1952923984113073</v>
      </c>
      <c r="AE40" s="3">
        <f t="shared" si="5"/>
        <v>6.4126111423304071</v>
      </c>
      <c r="AF40" s="3">
        <f t="shared" si="6"/>
        <v>3.2173187439190998</v>
      </c>
      <c r="AG40" s="3">
        <f t="shared" si="7"/>
        <v>0.31837719054885016</v>
      </c>
      <c r="AH40" s="3"/>
    </row>
    <row r="41" spans="1:62" x14ac:dyDescent="0.35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5137</v>
      </c>
      <c r="J41">
        <v>12145</v>
      </c>
      <c r="L41">
        <v>6584</v>
      </c>
      <c r="M41">
        <v>6.5410000000000004</v>
      </c>
      <c r="N41">
        <v>15.868</v>
      </c>
      <c r="O41">
        <v>9.327</v>
      </c>
      <c r="Q41">
        <v>0.86</v>
      </c>
      <c r="R41">
        <v>1</v>
      </c>
      <c r="S41">
        <v>0</v>
      </c>
      <c r="T41">
        <v>0</v>
      </c>
      <c r="V41">
        <v>0</v>
      </c>
      <c r="Y41" s="1">
        <v>45152</v>
      </c>
      <c r="Z41" s="6">
        <v>0.66872685185185177</v>
      </c>
      <c r="AB41">
        <v>1</v>
      </c>
      <c r="AD41" s="3">
        <f t="shared" si="4"/>
        <v>6.9260653794976506</v>
      </c>
      <c r="AE41" s="3">
        <f t="shared" si="5"/>
        <v>17.071726053948648</v>
      </c>
      <c r="AF41" s="3">
        <f t="shared" si="6"/>
        <v>10.145660674450998</v>
      </c>
      <c r="AG41" s="3">
        <f t="shared" si="7"/>
        <v>0.87387557344509725</v>
      </c>
      <c r="AH41" s="3"/>
    </row>
    <row r="42" spans="1:62" x14ac:dyDescent="0.35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6395</v>
      </c>
      <c r="J42">
        <v>12204</v>
      </c>
      <c r="L42">
        <v>6575</v>
      </c>
      <c r="M42">
        <v>7.9889999999999999</v>
      </c>
      <c r="N42">
        <v>15.942</v>
      </c>
      <c r="O42">
        <v>7.9530000000000003</v>
      </c>
      <c r="Q42">
        <v>0.85799999999999998</v>
      </c>
      <c r="R42">
        <v>1</v>
      </c>
      <c r="S42">
        <v>0</v>
      </c>
      <c r="T42">
        <v>0</v>
      </c>
      <c r="V42">
        <v>0</v>
      </c>
      <c r="Y42" s="1">
        <v>45152</v>
      </c>
      <c r="Z42" s="6">
        <v>0.67600694444444442</v>
      </c>
      <c r="AB42">
        <v>1</v>
      </c>
      <c r="AD42" s="3">
        <f t="shared" si="4"/>
        <v>8.612220743804702</v>
      </c>
      <c r="AE42" s="3">
        <f t="shared" si="5"/>
        <v>17.153231019612939</v>
      </c>
      <c r="AF42" s="3">
        <f t="shared" si="6"/>
        <v>8.5410102758082367</v>
      </c>
      <c r="AG42" s="3">
        <f t="shared" si="7"/>
        <v>0.87269668740637396</v>
      </c>
      <c r="AH42" s="3"/>
      <c r="AJ42">
        <f>ABS(100*((AVERAGE(AD42:AD43))-9)/9)</f>
        <v>3.1023469332698679</v>
      </c>
      <c r="AK42">
        <f>ABS(100*(AD42-AD43)/(AVERAGE(AD42:AD43)))</f>
        <v>2.4898672583315791</v>
      </c>
      <c r="AP42">
        <f>ABS(100*((AVERAGE(AE42:AE43))-18)/18)</f>
        <v>4.4855440980606982</v>
      </c>
      <c r="AQ42">
        <f>ABS(100*(AE42-AE43)/(AVERAGE(AE42:AE43)))</f>
        <v>0.4579998140288043</v>
      </c>
      <c r="AV42">
        <f>ABS(100*((AVERAGE(AF42:AF43))-9)/9)</f>
        <v>5.868741262851529</v>
      </c>
      <c r="AW42">
        <f>ABS(100*(AF42-AF43)/(AVERAGE(AF42:AF43)))</f>
        <v>1.6335815515769532</v>
      </c>
      <c r="BB42">
        <f>ABS(100*((AVERAGE(AG42:AG43))-0.9)/0.9)</f>
        <v>3.3684468176947577</v>
      </c>
      <c r="BC42">
        <f>ABS(100*(AG42-AG43)/(AVERAGE(AG42:AG43)))</f>
        <v>0.69282839275374575</v>
      </c>
      <c r="BG42" s="3">
        <f>AVERAGE(AD42:AD43)</f>
        <v>8.7207887760057119</v>
      </c>
      <c r="BH42" s="3">
        <f>AVERAGE(AE42:AE43)</f>
        <v>17.192602062349074</v>
      </c>
      <c r="BI42" s="3">
        <f>AVERAGE(AF42:AF43)</f>
        <v>8.4718132863433624</v>
      </c>
      <c r="BJ42" s="3">
        <f>AVERAGE(AG42:AG43)</f>
        <v>0.8696839786407472</v>
      </c>
    </row>
    <row r="43" spans="1:62" x14ac:dyDescent="0.35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6557</v>
      </c>
      <c r="J43">
        <v>12261</v>
      </c>
      <c r="L43">
        <v>6529</v>
      </c>
      <c r="M43">
        <v>8.1760000000000002</v>
      </c>
      <c r="N43">
        <v>16.013999999999999</v>
      </c>
      <c r="O43">
        <v>7.8380000000000001</v>
      </c>
      <c r="Q43">
        <v>0.85099999999999998</v>
      </c>
      <c r="R43">
        <v>1</v>
      </c>
      <c r="S43">
        <v>0</v>
      </c>
      <c r="T43">
        <v>0</v>
      </c>
      <c r="V43">
        <v>0</v>
      </c>
      <c r="Y43" s="1">
        <v>45152</v>
      </c>
      <c r="Z43" s="6">
        <v>0.68399305555555545</v>
      </c>
      <c r="AB43">
        <v>1</v>
      </c>
      <c r="AD43" s="3">
        <f t="shared" si="4"/>
        <v>8.8293568082067235</v>
      </c>
      <c r="AE43" s="3">
        <f t="shared" si="5"/>
        <v>17.23197310508521</v>
      </c>
      <c r="AF43" s="3">
        <f t="shared" si="6"/>
        <v>8.4026162968784863</v>
      </c>
      <c r="AG43" s="3">
        <f t="shared" si="7"/>
        <v>0.86667126987512044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9317</v>
      </c>
      <c r="J44">
        <v>18361</v>
      </c>
      <c r="L44">
        <v>10072</v>
      </c>
      <c r="M44">
        <v>8.0969999999999995</v>
      </c>
      <c r="N44">
        <v>16.952999999999999</v>
      </c>
      <c r="O44">
        <v>8.8559999999999999</v>
      </c>
      <c r="Q44">
        <v>1.004</v>
      </c>
      <c r="R44">
        <v>1</v>
      </c>
      <c r="S44">
        <v>0</v>
      </c>
      <c r="T44">
        <v>0</v>
      </c>
      <c r="V44">
        <v>0</v>
      </c>
      <c r="Y44" s="1">
        <v>45152</v>
      </c>
      <c r="Z44" s="6">
        <v>0.69901620370370365</v>
      </c>
      <c r="AB44">
        <v>1</v>
      </c>
      <c r="AD44" s="3">
        <f t="shared" si="4"/>
        <v>8.9337496556180671</v>
      </c>
      <c r="AE44" s="3">
        <f t="shared" si="5"/>
        <v>18.296287603871622</v>
      </c>
      <c r="AF44" s="3">
        <f t="shared" si="6"/>
        <v>9.3625379482535553</v>
      </c>
      <c r="AG44" s="3">
        <f t="shared" si="7"/>
        <v>0.94891409544050742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9329</v>
      </c>
      <c r="J45">
        <v>18128</v>
      </c>
      <c r="L45">
        <v>10001</v>
      </c>
      <c r="M45">
        <v>8.1069999999999993</v>
      </c>
      <c r="N45">
        <v>16.742000000000001</v>
      </c>
      <c r="O45">
        <v>8.6340000000000003</v>
      </c>
      <c r="Q45">
        <v>0.996</v>
      </c>
      <c r="R45">
        <v>1</v>
      </c>
      <c r="S45">
        <v>0</v>
      </c>
      <c r="T45">
        <v>0</v>
      </c>
      <c r="V45">
        <v>0</v>
      </c>
      <c r="Y45" s="1">
        <v>45152</v>
      </c>
      <c r="Z45" s="6">
        <v>0.70707175925925936</v>
      </c>
      <c r="AB45">
        <v>1</v>
      </c>
      <c r="AD45" s="3">
        <f t="shared" si="4"/>
        <v>8.9452186554508657</v>
      </c>
      <c r="AE45" s="3">
        <f t="shared" si="5"/>
        <v>18.066770354173723</v>
      </c>
      <c r="AF45" s="3">
        <f t="shared" si="6"/>
        <v>9.1215516987228575</v>
      </c>
      <c r="AG45" s="3">
        <f t="shared" si="7"/>
        <v>0.9422825459250328</v>
      </c>
      <c r="AH45" s="3"/>
      <c r="AJ45">
        <f>ABS(100*((AVERAGE(AD45:AD46))-9)/9)</f>
        <v>0.39098299816413057</v>
      </c>
      <c r="AK45">
        <f>ABS(100*(AD45-AD46)/(AVERAGE(AD45:AD46)))</f>
        <v>0.43710622690586176</v>
      </c>
      <c r="AP45">
        <f>ABS(100*((AVERAGE(AE45:AE46))-18)/18)</f>
        <v>0.770439955899486</v>
      </c>
      <c r="AQ45">
        <f>ABS(100*(AE45-AE46)/(AVERAGE(AE45:AE46)))</f>
        <v>0.79287843537860447</v>
      </c>
      <c r="AV45">
        <f>ABS(100*((AVERAGE(AF45:AF46))-9)/9)</f>
        <v>1.9318629099630631</v>
      </c>
      <c r="AW45">
        <f>ABS(100*(AF45-AF46)/(AVERAGE(AF45:AF46)))</f>
        <v>1.1405432278277019</v>
      </c>
      <c r="BB45">
        <f>ABS(100*((AVERAGE(AG45:AG46))-0.9)/0.9)</f>
        <v>5.1079921229085654</v>
      </c>
      <c r="BC45">
        <f>ABS(100*(AG45-AG46)/(AVERAGE(AG45:AG46)))</f>
        <v>0.78001958993229514</v>
      </c>
      <c r="BG45" s="3">
        <f>AVERAGE(AD45:AD46)</f>
        <v>8.9648115301652282</v>
      </c>
      <c r="BH45" s="3">
        <f>AVERAGE(AE45:AE46)</f>
        <v>18.138679192061907</v>
      </c>
      <c r="BI45" s="3">
        <f>AVERAGE(AF45:AF46)</f>
        <v>9.1738676618966757</v>
      </c>
      <c r="BJ45" s="3">
        <f>AVERAGE(AG45:AG46)</f>
        <v>0.94597192910617711</v>
      </c>
    </row>
    <row r="46" spans="1:62" x14ac:dyDescent="0.35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9370</v>
      </c>
      <c r="J46">
        <v>18274</v>
      </c>
      <c r="L46">
        <v>10080</v>
      </c>
      <c r="M46">
        <v>8.141</v>
      </c>
      <c r="N46">
        <v>16.873999999999999</v>
      </c>
      <c r="O46">
        <v>8.7330000000000005</v>
      </c>
      <c r="Q46">
        <v>1.004</v>
      </c>
      <c r="R46">
        <v>1</v>
      </c>
      <c r="S46">
        <v>0</v>
      </c>
      <c r="T46">
        <v>0</v>
      </c>
      <c r="V46">
        <v>0</v>
      </c>
      <c r="Y46" s="1">
        <v>45152</v>
      </c>
      <c r="Z46" s="6">
        <v>0.71587962962962959</v>
      </c>
      <c r="AB46">
        <v>1</v>
      </c>
      <c r="AD46" s="3">
        <f t="shared" si="4"/>
        <v>8.9844044048795926</v>
      </c>
      <c r="AE46" s="3">
        <f t="shared" si="5"/>
        <v>18.210588029950088</v>
      </c>
      <c r="AF46" s="3">
        <f t="shared" si="6"/>
        <v>9.2261836250704956</v>
      </c>
      <c r="AG46" s="3">
        <f t="shared" si="7"/>
        <v>0.94966131228732142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12234</v>
      </c>
      <c r="J47">
        <v>23557</v>
      </c>
      <c r="L47">
        <v>12443</v>
      </c>
      <c r="M47">
        <v>8.1669999999999998</v>
      </c>
      <c r="N47">
        <v>16.863</v>
      </c>
      <c r="O47">
        <v>8.6959999999999997</v>
      </c>
      <c r="Q47">
        <v>0.98799999999999999</v>
      </c>
      <c r="R47">
        <v>1</v>
      </c>
      <c r="S47">
        <v>0</v>
      </c>
      <c r="T47">
        <v>0</v>
      </c>
      <c r="V47">
        <v>0</v>
      </c>
      <c r="Y47" s="1">
        <v>45152</v>
      </c>
      <c r="Z47" s="6">
        <v>0.7313425925925926</v>
      </c>
      <c r="AB47">
        <v>1</v>
      </c>
      <c r="AD47" s="3">
        <f t="shared" si="4"/>
        <v>9.123368324071409</v>
      </c>
      <c r="AE47" s="3">
        <f t="shared" si="5"/>
        <v>18.224379838403646</v>
      </c>
      <c r="AF47" s="3">
        <f t="shared" si="6"/>
        <v>9.101011514332237</v>
      </c>
      <c r="AG47" s="3">
        <f t="shared" si="7"/>
        <v>0.91093836348302204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12362</v>
      </c>
      <c r="J48">
        <v>23716</v>
      </c>
      <c r="L48">
        <v>12482</v>
      </c>
      <c r="M48">
        <v>8.2490000000000006</v>
      </c>
      <c r="N48">
        <v>16.975000000000001</v>
      </c>
      <c r="O48">
        <v>8.7260000000000009</v>
      </c>
      <c r="Q48">
        <v>0.99099999999999999</v>
      </c>
      <c r="R48">
        <v>1</v>
      </c>
      <c r="S48">
        <v>0</v>
      </c>
      <c r="T48">
        <v>0</v>
      </c>
      <c r="V48">
        <v>0</v>
      </c>
      <c r="Y48" s="1">
        <v>45152</v>
      </c>
      <c r="Z48" s="6">
        <v>0.74054398148148148</v>
      </c>
      <c r="AB48">
        <v>1</v>
      </c>
      <c r="AD48" s="3">
        <f t="shared" si="4"/>
        <v>9.2185865093499224</v>
      </c>
      <c r="AE48" s="3">
        <f t="shared" si="5"/>
        <v>18.346285019675594</v>
      </c>
      <c r="AF48" s="3">
        <f t="shared" si="6"/>
        <v>9.127698510325672</v>
      </c>
      <c r="AG48" s="3">
        <f t="shared" si="7"/>
        <v>0.9137735844061522</v>
      </c>
      <c r="AH48" s="3"/>
      <c r="AJ48">
        <f>ABS(100*((AVERAGE(AD48:AD49))-9)/9)</f>
        <v>2.1022530276292333</v>
      </c>
      <c r="AK48">
        <f>ABS(100*(AD48-AD49)/(AVERAGE(AD48:AD49)))</f>
        <v>0.63952744521579619</v>
      </c>
      <c r="AP48">
        <f>ABS(100*((AVERAGE(AE48:AE49))-18)/18)</f>
        <v>1.9664000678245783</v>
      </c>
      <c r="AQ48">
        <f>ABS(100*(AE48-AE49)/(AVERAGE(AE48:AE49)))</f>
        <v>8.3545958142726473E-2</v>
      </c>
      <c r="AV48">
        <f>ABS(100*((AVERAGE(AF48:AF49))-9)/9)</f>
        <v>1.8305471080199038</v>
      </c>
      <c r="AW48">
        <f>ABS(100*(AF48-AF49)/(AVERAGE(AF48:AF49)))</f>
        <v>0.80854867769942462</v>
      </c>
      <c r="BB48">
        <f>ABS(100*((AVERAGE(AG48:AG49))-0.9)/0.9)</f>
        <v>1.5748248060317716</v>
      </c>
      <c r="BC48">
        <f>ABS(100*(AG48-AG49)/(AVERAGE(AG48:AG49)))</f>
        <v>8.7475491621789719E-2</v>
      </c>
      <c r="BG48" s="3">
        <f>AVERAGE(AD48:AD49)</f>
        <v>9.189202772486631</v>
      </c>
      <c r="BH48" s="3">
        <f>AVERAGE(AE48:AE49)</f>
        <v>18.353952012208424</v>
      </c>
      <c r="BI48" s="3">
        <f>AVERAGE(AF48:AF49)</f>
        <v>9.1647492397217913</v>
      </c>
      <c r="BJ48" s="3">
        <f>AVERAGE(AG48:AG49)</f>
        <v>0.91417342325428597</v>
      </c>
    </row>
    <row r="49" spans="1:62" x14ac:dyDescent="0.35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12283</v>
      </c>
      <c r="J49">
        <v>23736</v>
      </c>
      <c r="L49">
        <v>12493</v>
      </c>
      <c r="M49">
        <v>8.1980000000000004</v>
      </c>
      <c r="N49">
        <v>16.989000000000001</v>
      </c>
      <c r="O49">
        <v>8.7910000000000004</v>
      </c>
      <c r="Q49">
        <v>0.99199999999999999</v>
      </c>
      <c r="R49">
        <v>1</v>
      </c>
      <c r="S49">
        <v>0</v>
      </c>
      <c r="T49">
        <v>0</v>
      </c>
      <c r="V49">
        <v>0</v>
      </c>
      <c r="Y49" s="1">
        <v>45152</v>
      </c>
      <c r="Z49" s="6">
        <v>0.75018518518518518</v>
      </c>
      <c r="AB49">
        <v>1</v>
      </c>
      <c r="AD49" s="3">
        <f t="shared" si="4"/>
        <v>9.1598190356233395</v>
      </c>
      <c r="AE49" s="3">
        <f t="shared" si="5"/>
        <v>18.36161900474125</v>
      </c>
      <c r="AF49" s="3">
        <f t="shared" si="6"/>
        <v>9.2017999691179106</v>
      </c>
      <c r="AG49" s="3">
        <f t="shared" si="7"/>
        <v>0.91457326210241963</v>
      </c>
      <c r="AH49" s="3"/>
    </row>
    <row r="50" spans="1:62" x14ac:dyDescent="0.35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5917</v>
      </c>
      <c r="J50">
        <v>11860</v>
      </c>
      <c r="L50">
        <v>6237</v>
      </c>
      <c r="M50">
        <v>8.2569999999999997</v>
      </c>
      <c r="N50">
        <v>17.210999999999999</v>
      </c>
      <c r="O50">
        <v>8.9529999999999994</v>
      </c>
      <c r="Q50">
        <v>0.89400000000000002</v>
      </c>
      <c r="R50">
        <v>1</v>
      </c>
      <c r="S50">
        <v>0</v>
      </c>
      <c r="T50">
        <v>0</v>
      </c>
      <c r="V50">
        <v>0</v>
      </c>
      <c r="Y50" s="1">
        <v>45152</v>
      </c>
      <c r="Z50" s="6">
        <v>0.7637152777777777</v>
      </c>
      <c r="AB50">
        <v>1</v>
      </c>
      <c r="AD50" s="3">
        <f t="shared" si="4"/>
        <v>8.8484042043243054</v>
      </c>
      <c r="AE50" s="3">
        <f t="shared" si="5"/>
        <v>18.512597345511864</v>
      </c>
      <c r="AF50" s="3">
        <f t="shared" si="6"/>
        <v>9.6641931411875586</v>
      </c>
      <c r="AG50" s="3">
        <f t="shared" si="7"/>
        <v>0.91954949368682148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5917</v>
      </c>
      <c r="J51">
        <v>11920</v>
      </c>
      <c r="L51">
        <v>6441</v>
      </c>
      <c r="M51">
        <v>8.2569999999999997</v>
      </c>
      <c r="N51">
        <v>17.295000000000002</v>
      </c>
      <c r="O51">
        <v>9.0380000000000003</v>
      </c>
      <c r="Q51">
        <v>0.92900000000000005</v>
      </c>
      <c r="R51">
        <v>1</v>
      </c>
      <c r="S51">
        <v>0</v>
      </c>
      <c r="T51">
        <v>0</v>
      </c>
      <c r="V51">
        <v>0</v>
      </c>
      <c r="Y51" s="1">
        <v>45152</v>
      </c>
      <c r="Z51" s="6">
        <v>0.77093750000000005</v>
      </c>
      <c r="AB51">
        <v>1</v>
      </c>
      <c r="AD51" s="3">
        <f t="shared" si="4"/>
        <v>8.8484042043243054</v>
      </c>
      <c r="AE51" s="3">
        <f t="shared" si="5"/>
        <v>18.604601255905791</v>
      </c>
      <c r="AF51" s="3">
        <f t="shared" si="6"/>
        <v>9.756197051581486</v>
      </c>
      <c r="AG51" s="3">
        <f t="shared" si="7"/>
        <v>0.94921026642110484</v>
      </c>
      <c r="AH51" s="3"/>
      <c r="AI51">
        <f>100*(AVERAGE(I51:I52))/(AVERAGE(I$51:I$52))</f>
        <v>100</v>
      </c>
      <c r="AK51">
        <f>ABS(100*(AD51-AD52)/(AVERAGE(AD51:AD52)))</f>
        <v>0.65360890698134599</v>
      </c>
      <c r="AO51">
        <f>100*(AVERAGE(J51:J52))/(AVERAGE(J$51:J$52))</f>
        <v>100</v>
      </c>
      <c r="AQ51">
        <f>ABS(100*(AE51-AE52)/(AVERAGE(AE51:AE52)))</f>
        <v>0.24756724129227825</v>
      </c>
      <c r="AU51">
        <f>100*(((AVERAGE(J51:J52))-(AVERAGE(I51:I52)))/((AVERAGE(J$51:J$52))-(AVERAGE($I$51:I52))))</f>
        <v>100</v>
      </c>
      <c r="AW51">
        <f>ABS(100*(AF51-AF52)/(AVERAGE(AF51:AF52)))</f>
        <v>1.0719658017173275</v>
      </c>
      <c r="BA51">
        <f>100*(AVERAGE(L51:L52))/(AVERAGE(L$51:L$52))</f>
        <v>100</v>
      </c>
      <c r="BC51">
        <f>ABS(100*(AG51-AG52)/(AVERAGE(AG51:AG52)))</f>
        <v>3.0479978350384873</v>
      </c>
      <c r="BG51" s="3">
        <f>AVERAGE(AD51:AD52)</f>
        <v>8.8774159951513525</v>
      </c>
      <c r="BH51" s="3">
        <f>AVERAGE(AE51:AE52)</f>
        <v>18.58160027830731</v>
      </c>
      <c r="BI51" s="3">
        <f>AVERAGE(AF51:AF52)</f>
        <v>9.704184283155957</v>
      </c>
      <c r="BJ51" s="3">
        <f>AVERAGE(AG51:AG52)</f>
        <v>0.93496146383306677</v>
      </c>
    </row>
    <row r="52" spans="1:62" x14ac:dyDescent="0.35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5956</v>
      </c>
      <c r="J52">
        <v>11890</v>
      </c>
      <c r="L52">
        <v>6245</v>
      </c>
      <c r="M52">
        <v>8.3070000000000004</v>
      </c>
      <c r="N52">
        <v>17.253</v>
      </c>
      <c r="O52">
        <v>8.9459999999999997</v>
      </c>
      <c r="Q52">
        <v>0.89500000000000002</v>
      </c>
      <c r="R52">
        <v>1</v>
      </c>
      <c r="S52">
        <v>0</v>
      </c>
      <c r="T52">
        <v>0</v>
      </c>
      <c r="V52">
        <v>0</v>
      </c>
      <c r="Y52" s="1">
        <v>45152</v>
      </c>
      <c r="Z52" s="6">
        <v>0.77876157407407398</v>
      </c>
      <c r="AB52">
        <v>1</v>
      </c>
      <c r="AD52" s="3">
        <f t="shared" si="4"/>
        <v>8.9064277859784013</v>
      </c>
      <c r="AE52" s="3">
        <f t="shared" si="5"/>
        <v>18.558599300708828</v>
      </c>
      <c r="AF52" s="3">
        <f t="shared" si="6"/>
        <v>9.6521715147304263</v>
      </c>
      <c r="AG52" s="3">
        <f t="shared" si="7"/>
        <v>0.92071266124502882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5245</v>
      </c>
      <c r="J53">
        <v>7587</v>
      </c>
      <c r="L53">
        <v>3687</v>
      </c>
      <c r="M53">
        <v>4.4390000000000001</v>
      </c>
      <c r="N53">
        <v>6.7060000000000004</v>
      </c>
      <c r="O53">
        <v>2.2679999999999998</v>
      </c>
      <c r="Q53">
        <v>0.27</v>
      </c>
      <c r="R53">
        <v>1</v>
      </c>
      <c r="S53">
        <v>0</v>
      </c>
      <c r="T53">
        <v>0</v>
      </c>
      <c r="V53">
        <v>0</v>
      </c>
      <c r="Y53" s="1">
        <v>45152</v>
      </c>
      <c r="Z53" s="6">
        <v>0.79222222222222216</v>
      </c>
      <c r="AB53">
        <v>1</v>
      </c>
      <c r="AD53" s="3">
        <f t="shared" si="4"/>
        <v>4.7091679553399333</v>
      </c>
      <c r="AE53" s="3">
        <f t="shared" si="5"/>
        <v>7.176231316174758</v>
      </c>
      <c r="AF53" s="3">
        <f t="shared" si="6"/>
        <v>2.4670633608348247</v>
      </c>
      <c r="AG53" s="3">
        <f t="shared" si="7"/>
        <v>0.3292739007049692</v>
      </c>
      <c r="AH53" s="3"/>
    </row>
    <row r="54" spans="1:62" x14ac:dyDescent="0.35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3839</v>
      </c>
      <c r="J54">
        <v>7560</v>
      </c>
      <c r="L54">
        <v>3760</v>
      </c>
      <c r="M54">
        <v>3.36</v>
      </c>
      <c r="N54">
        <v>6.6829999999999998</v>
      </c>
      <c r="O54">
        <v>3.323</v>
      </c>
      <c r="Q54">
        <v>0.27700000000000002</v>
      </c>
      <c r="R54">
        <v>1</v>
      </c>
      <c r="S54">
        <v>0</v>
      </c>
      <c r="T54">
        <v>0</v>
      </c>
      <c r="V54">
        <v>0</v>
      </c>
      <c r="Y54" s="1">
        <v>45152</v>
      </c>
      <c r="Z54" s="6">
        <v>0.79943287037037036</v>
      </c>
      <c r="AB54">
        <v>1</v>
      </c>
      <c r="AD54" s="3">
        <f t="shared" si="4"/>
        <v>3.4540732506374963</v>
      </c>
      <c r="AE54" s="3">
        <f t="shared" si="5"/>
        <v>7.1513902603683981</v>
      </c>
      <c r="AF54" s="3">
        <f t="shared" si="6"/>
        <v>3.6973170097309018</v>
      </c>
      <c r="AG54" s="3">
        <f t="shared" si="7"/>
        <v>0.33564224308615354</v>
      </c>
      <c r="AH54" s="3"/>
      <c r="AK54">
        <f>ABS(100*(AD54-AD55)/(AVERAGE(AD54:AD55)))</f>
        <v>1.1562562215787739</v>
      </c>
      <c r="AQ54">
        <f>ABS(100*(AE54-AE55)/(AVERAGE(AE54:AE55)))</f>
        <v>0.91761854612809757</v>
      </c>
      <c r="AW54">
        <f>ABS(100*(AF54-AF55)/(AVERAGE(AF54:AF55)))</f>
        <v>2.8945234360009255</v>
      </c>
      <c r="BC54">
        <f>ABS(100*(AG54-AG55)/(AVERAGE(AG54:AG55)))</f>
        <v>2.0215540923800823</v>
      </c>
      <c r="BG54" s="3">
        <f>AVERAGE(AD54:AD55)</f>
        <v>3.4741583365946829</v>
      </c>
      <c r="BH54" s="3">
        <f>AVERAGE(AE54:AE55)</f>
        <v>7.1187288721785551</v>
      </c>
      <c r="BI54" s="3">
        <f>AVERAGE(AF54:AF55)</f>
        <v>3.6445705355838722</v>
      </c>
      <c r="BJ54" s="3">
        <f>AVERAGE(AG54:AG55)</f>
        <v>0.33228359676183028</v>
      </c>
    </row>
    <row r="55" spans="1:62" x14ac:dyDescent="0.35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3884</v>
      </c>
      <c r="J55">
        <v>7489</v>
      </c>
      <c r="L55">
        <v>3683</v>
      </c>
      <c r="M55">
        <v>3.395</v>
      </c>
      <c r="N55">
        <v>6.6230000000000002</v>
      </c>
      <c r="O55">
        <v>3.2280000000000002</v>
      </c>
      <c r="Q55">
        <v>0.26900000000000002</v>
      </c>
      <c r="R55">
        <v>1</v>
      </c>
      <c r="S55">
        <v>0</v>
      </c>
      <c r="T55">
        <v>0</v>
      </c>
      <c r="V55">
        <v>0</v>
      </c>
      <c r="Y55" s="1">
        <v>45152</v>
      </c>
      <c r="Z55" s="6">
        <v>0.80721064814814814</v>
      </c>
      <c r="AB55">
        <v>1</v>
      </c>
      <c r="AD55" s="3">
        <f t="shared" si="4"/>
        <v>3.4942434225518699</v>
      </c>
      <c r="AE55" s="3">
        <f t="shared" si="5"/>
        <v>7.0860674839887121</v>
      </c>
      <c r="AF55" s="3">
        <f t="shared" si="6"/>
        <v>3.5918240614368422</v>
      </c>
      <c r="AG55" s="3">
        <f t="shared" si="7"/>
        <v>0.32892495043750702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3</v>
      </c>
      <c r="D56" t="s">
        <v>85</v>
      </c>
      <c r="Y56" s="1">
        <v>45152</v>
      </c>
      <c r="Z56" s="6">
        <v>0.81128472222222225</v>
      </c>
      <c r="AB56">
        <v>1</v>
      </c>
      <c r="AD56" s="3"/>
      <c r="AE56" s="3"/>
      <c r="AF56" s="3"/>
      <c r="AG56" s="3"/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271</v>
      </c>
      <c r="D57" t="s">
        <v>27</v>
      </c>
      <c r="G57">
        <v>0.5</v>
      </c>
      <c r="H57">
        <v>0.5</v>
      </c>
      <c r="I57">
        <v>2391</v>
      </c>
      <c r="J57">
        <v>6134</v>
      </c>
      <c r="L57">
        <v>2119</v>
      </c>
      <c r="M57">
        <v>2.2490000000000001</v>
      </c>
      <c r="N57">
        <v>5.4749999999999996</v>
      </c>
      <c r="O57">
        <v>3.226</v>
      </c>
      <c r="Q57">
        <v>0.106</v>
      </c>
      <c r="R57">
        <v>1</v>
      </c>
      <c r="S57">
        <v>0</v>
      </c>
      <c r="T57">
        <v>0</v>
      </c>
      <c r="V57">
        <v>0</v>
      </c>
      <c r="Y57" s="1">
        <v>45152</v>
      </c>
      <c r="Z57" s="6">
        <v>0.82417824074074064</v>
      </c>
      <c r="AB57">
        <v>1</v>
      </c>
      <c r="AD57" s="3">
        <f t="shared" si="4"/>
        <v>2.1614863854816435</v>
      </c>
      <c r="AE57" s="3">
        <f t="shared" si="5"/>
        <v>5.8394144981510463</v>
      </c>
      <c r="AF57" s="3">
        <f t="shared" si="6"/>
        <v>3.6779281126694028</v>
      </c>
      <c r="AG57" s="3">
        <f t="shared" si="7"/>
        <v>0.19248539585980445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9</v>
      </c>
      <c r="C58" t="s">
        <v>271</v>
      </c>
      <c r="D58" t="s">
        <v>27</v>
      </c>
      <c r="G58">
        <v>0.5</v>
      </c>
      <c r="H58">
        <v>0.5</v>
      </c>
      <c r="I58">
        <v>2877</v>
      </c>
      <c r="J58">
        <v>6219</v>
      </c>
      <c r="L58">
        <v>2224</v>
      </c>
      <c r="M58">
        <v>2.6219999999999999</v>
      </c>
      <c r="N58">
        <v>5.548</v>
      </c>
      <c r="O58">
        <v>2.9249999999999998</v>
      </c>
      <c r="Q58">
        <v>0.11700000000000001</v>
      </c>
      <c r="R58">
        <v>1</v>
      </c>
      <c r="S58">
        <v>0</v>
      </c>
      <c r="T58">
        <v>0</v>
      </c>
      <c r="V58">
        <v>0</v>
      </c>
      <c r="Y58" s="1">
        <v>45152</v>
      </c>
      <c r="Z58" s="6">
        <v>0.83130787037037035</v>
      </c>
      <c r="AB58">
        <v>1</v>
      </c>
      <c r="AD58" s="3">
        <f t="shared" si="4"/>
        <v>2.5953242421568814</v>
      </c>
      <c r="AE58" s="3">
        <f t="shared" si="5"/>
        <v>5.9176178219858819</v>
      </c>
      <c r="AF58" s="3">
        <f t="shared" si="6"/>
        <v>3.3222935798290005</v>
      </c>
      <c r="AG58" s="3">
        <f t="shared" si="7"/>
        <v>0.20164534038068602</v>
      </c>
      <c r="AH58" s="3"/>
      <c r="AK58">
        <f>ABS(100*(AD58-AD59)/(AVERAGE(AD58:AD59)))</f>
        <v>4.2418944335003417</v>
      </c>
      <c r="AQ58">
        <f>ABS(100*(AE58-AE59)/(AVERAGE(AE58:AE59)))</f>
        <v>1.2200997542968874</v>
      </c>
      <c r="AW58">
        <f>ABS(100*(AF58-AF59)/(AVERAGE(AF58:AF59)))</f>
        <v>5.7037033321103818</v>
      </c>
      <c r="BC58">
        <f>ABS(100*(AG58-AG59)/(AVERAGE(AG58:AG59)))</f>
        <v>2.2310191826681924</v>
      </c>
      <c r="BG58" s="3">
        <f>AVERAGE(AD58:AD59)</f>
        <v>2.6515624828370044</v>
      </c>
      <c r="BH58" s="3">
        <f>AVERAGE(AE58:AE59)</f>
        <v>5.8817362969322513</v>
      </c>
      <c r="BI58" s="3">
        <f>AVERAGE(AF58:AF59)</f>
        <v>3.230173814095247</v>
      </c>
      <c r="BJ58" s="3">
        <f>AVERAGE(AG58:AG59)</f>
        <v>0.19942078242561478</v>
      </c>
    </row>
    <row r="59" spans="1:62" x14ac:dyDescent="0.35">
      <c r="A59">
        <v>35</v>
      </c>
      <c r="B59">
        <v>9</v>
      </c>
      <c r="C59" t="s">
        <v>271</v>
      </c>
      <c r="D59" t="s">
        <v>27</v>
      </c>
      <c r="G59">
        <v>0.5</v>
      </c>
      <c r="H59">
        <v>0.5</v>
      </c>
      <c r="I59">
        <v>3003</v>
      </c>
      <c r="J59">
        <v>6141</v>
      </c>
      <c r="L59">
        <v>2173</v>
      </c>
      <c r="M59">
        <v>2.7189999999999999</v>
      </c>
      <c r="N59">
        <v>5.4809999999999999</v>
      </c>
      <c r="O59">
        <v>2.762</v>
      </c>
      <c r="Q59">
        <v>0.111</v>
      </c>
      <c r="R59">
        <v>1</v>
      </c>
      <c r="S59">
        <v>0</v>
      </c>
      <c r="T59">
        <v>0</v>
      </c>
      <c r="V59">
        <v>0</v>
      </c>
      <c r="Y59" s="1">
        <v>45152</v>
      </c>
      <c r="Z59" s="6">
        <v>0.83893518518518517</v>
      </c>
      <c r="AB59">
        <v>1</v>
      </c>
      <c r="AD59" s="3">
        <f t="shared" si="4"/>
        <v>2.7078007235171278</v>
      </c>
      <c r="AE59" s="3">
        <f t="shared" si="5"/>
        <v>5.8458547718786207</v>
      </c>
      <c r="AF59" s="3">
        <f t="shared" si="6"/>
        <v>3.1380540483614929</v>
      </c>
      <c r="AG59" s="3">
        <f t="shared" si="7"/>
        <v>0.19719622447054355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272</v>
      </c>
      <c r="D60" t="s">
        <v>27</v>
      </c>
      <c r="G60">
        <v>0.5</v>
      </c>
      <c r="H60">
        <v>0.5</v>
      </c>
      <c r="I60">
        <v>3635</v>
      </c>
      <c r="J60">
        <v>6462</v>
      </c>
      <c r="L60">
        <v>1818</v>
      </c>
      <c r="M60">
        <v>3.2040000000000002</v>
      </c>
      <c r="N60">
        <v>5.7530000000000001</v>
      </c>
      <c r="O60">
        <v>2.5489999999999999</v>
      </c>
      <c r="Q60">
        <v>7.3999999999999996E-2</v>
      </c>
      <c r="R60">
        <v>1</v>
      </c>
      <c r="S60">
        <v>0</v>
      </c>
      <c r="T60">
        <v>0</v>
      </c>
      <c r="V60">
        <v>0</v>
      </c>
      <c r="Y60" s="1">
        <v>45152</v>
      </c>
      <c r="Z60" s="6">
        <v>0.85210648148148149</v>
      </c>
      <c r="AB60">
        <v>1</v>
      </c>
      <c r="AD60" s="3">
        <f t="shared" si="4"/>
        <v>3.2719684712923347</v>
      </c>
      <c r="AE60" s="3">
        <f t="shared" si="5"/>
        <v>6.1411873242431163</v>
      </c>
      <c r="AF60" s="3">
        <f t="shared" si="6"/>
        <v>2.8692188529507816</v>
      </c>
      <c r="AG60" s="3">
        <f t="shared" si="7"/>
        <v>0.1662268882332773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10</v>
      </c>
      <c r="C61" t="s">
        <v>272</v>
      </c>
      <c r="D61" t="s">
        <v>27</v>
      </c>
      <c r="G61">
        <v>0.5</v>
      </c>
      <c r="H61">
        <v>0.5</v>
      </c>
      <c r="I61">
        <v>3993</v>
      </c>
      <c r="J61">
        <v>6487</v>
      </c>
      <c r="L61">
        <v>1759</v>
      </c>
      <c r="M61">
        <v>3.4790000000000001</v>
      </c>
      <c r="N61">
        <v>5.7750000000000004</v>
      </c>
      <c r="O61">
        <v>2.2959999999999998</v>
      </c>
      <c r="Q61">
        <v>6.8000000000000005E-2</v>
      </c>
      <c r="R61">
        <v>1</v>
      </c>
      <c r="S61">
        <v>0</v>
      </c>
      <c r="T61">
        <v>0</v>
      </c>
      <c r="V61">
        <v>0</v>
      </c>
      <c r="Y61" s="1">
        <v>45152</v>
      </c>
      <c r="Z61" s="6">
        <v>0.85932870370370373</v>
      </c>
      <c r="AB61">
        <v>1</v>
      </c>
      <c r="AD61" s="3">
        <f t="shared" si="4"/>
        <v>3.5915445056333533</v>
      </c>
      <c r="AE61" s="3">
        <f t="shared" si="5"/>
        <v>6.1641883018415973</v>
      </c>
      <c r="AF61" s="3">
        <f t="shared" si="6"/>
        <v>2.572643796208244</v>
      </c>
      <c r="AG61" s="3">
        <f t="shared" si="7"/>
        <v>0.16107987178821051</v>
      </c>
      <c r="AH61" s="3"/>
      <c r="AK61">
        <f>ABS(100*(AD61-AD62)/(AVERAGE(AD61:AD62)))</f>
        <v>9.3356722579369684</v>
      </c>
      <c r="AQ61">
        <f>ABS(100*(AE61-AE62)/(AVERAGE(AE61:AE62)))</f>
        <v>1.1869577261965025</v>
      </c>
      <c r="AW61">
        <f>ABS(100*(AF61-AF62)/(AVERAGE(AF61:AF62)))</f>
        <v>11.427936771399866</v>
      </c>
      <c r="BC61">
        <f>ABS(100*(AG61-AG62)/(AVERAGE(AG61:AG62)))</f>
        <v>5.2216545914379839</v>
      </c>
      <c r="BG61" s="3">
        <f>AVERAGE(AD61:AD62)</f>
        <v>3.7674005915696123</v>
      </c>
      <c r="BH61" s="3">
        <f>AVERAGE(AE61:AE62)</f>
        <v>6.2009898659991673</v>
      </c>
      <c r="BI61" s="3">
        <f>AVERAGE(AF61:AF62)</f>
        <v>2.4335892744295551</v>
      </c>
      <c r="BJ61" s="3">
        <f>AVERAGE(AG61:AG62)</f>
        <v>0.16539813134805467</v>
      </c>
    </row>
    <row r="62" spans="1:62" x14ac:dyDescent="0.35">
      <c r="A62">
        <v>38</v>
      </c>
      <c r="B62">
        <v>10</v>
      </c>
      <c r="C62" t="s">
        <v>272</v>
      </c>
      <c r="D62" t="s">
        <v>27</v>
      </c>
      <c r="G62">
        <v>0.5</v>
      </c>
      <c r="H62">
        <v>0.5</v>
      </c>
      <c r="I62">
        <v>4387</v>
      </c>
      <c r="J62">
        <v>6567</v>
      </c>
      <c r="L62">
        <v>1858</v>
      </c>
      <c r="M62">
        <v>3.78</v>
      </c>
      <c r="N62">
        <v>5.8419999999999996</v>
      </c>
      <c r="O62">
        <v>2.0619999999999998</v>
      </c>
      <c r="Q62">
        <v>7.8E-2</v>
      </c>
      <c r="R62">
        <v>1</v>
      </c>
      <c r="S62">
        <v>0</v>
      </c>
      <c r="T62">
        <v>0</v>
      </c>
      <c r="V62">
        <v>0</v>
      </c>
      <c r="Y62" s="1">
        <v>45152</v>
      </c>
      <c r="Z62" s="6">
        <v>0.87039351851851843</v>
      </c>
      <c r="AB62">
        <v>1</v>
      </c>
      <c r="AD62" s="3">
        <f t="shared" si="4"/>
        <v>3.9432566775058708</v>
      </c>
      <c r="AE62" s="3">
        <f t="shared" si="5"/>
        <v>6.2377914301567365</v>
      </c>
      <c r="AF62" s="3">
        <f t="shared" si="6"/>
        <v>2.2945347526508657</v>
      </c>
      <c r="AG62" s="3">
        <f t="shared" si="7"/>
        <v>0.16971639090789883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273</v>
      </c>
      <c r="D63" t="s">
        <v>27</v>
      </c>
      <c r="G63">
        <v>0.5</v>
      </c>
      <c r="H63">
        <v>0.5</v>
      </c>
      <c r="I63">
        <v>3781</v>
      </c>
      <c r="J63">
        <v>6097</v>
      </c>
      <c r="L63">
        <v>1808</v>
      </c>
      <c r="M63">
        <v>3.3159999999999998</v>
      </c>
      <c r="N63">
        <v>5.444</v>
      </c>
      <c r="O63">
        <v>2.1280000000000001</v>
      </c>
      <c r="Q63">
        <v>7.2999999999999995E-2</v>
      </c>
      <c r="R63">
        <v>1</v>
      </c>
      <c r="S63">
        <v>0</v>
      </c>
      <c r="T63">
        <v>0</v>
      </c>
      <c r="V63">
        <v>0</v>
      </c>
      <c r="Y63" s="1">
        <v>45152</v>
      </c>
      <c r="Z63" s="6">
        <v>0.88328703703703704</v>
      </c>
      <c r="AB63">
        <v>1</v>
      </c>
      <c r="AD63" s="3">
        <f t="shared" si="4"/>
        <v>3.4022983623923029</v>
      </c>
      <c r="AE63" s="3">
        <f t="shared" si="5"/>
        <v>5.8053730513052955</v>
      </c>
      <c r="AF63" s="3">
        <f t="shared" si="6"/>
        <v>2.4030746889129926</v>
      </c>
      <c r="AG63" s="3">
        <f t="shared" si="7"/>
        <v>0.16535451256462191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11</v>
      </c>
      <c r="C64" t="s">
        <v>273</v>
      </c>
      <c r="D64" t="s">
        <v>27</v>
      </c>
      <c r="G64">
        <v>0.5</v>
      </c>
      <c r="H64">
        <v>0.5</v>
      </c>
      <c r="I64">
        <v>3849</v>
      </c>
      <c r="J64">
        <v>6184</v>
      </c>
      <c r="L64">
        <v>1652</v>
      </c>
      <c r="M64">
        <v>3.3679999999999999</v>
      </c>
      <c r="N64">
        <v>5.5170000000000003</v>
      </c>
      <c r="O64">
        <v>2.149</v>
      </c>
      <c r="Q64">
        <v>5.7000000000000002E-2</v>
      </c>
      <c r="R64">
        <v>1</v>
      </c>
      <c r="S64">
        <v>0</v>
      </c>
      <c r="T64">
        <v>0</v>
      </c>
      <c r="V64">
        <v>0</v>
      </c>
      <c r="Y64" s="1">
        <v>45152</v>
      </c>
      <c r="Z64" s="6">
        <v>0.89050925925925928</v>
      </c>
      <c r="AB64">
        <v>1</v>
      </c>
      <c r="AD64" s="3">
        <f t="shared" si="4"/>
        <v>3.4629999555073567</v>
      </c>
      <c r="AE64" s="3">
        <f t="shared" si="5"/>
        <v>5.8854164533480082</v>
      </c>
      <c r="AF64" s="3">
        <f t="shared" si="6"/>
        <v>2.4224164978406515</v>
      </c>
      <c r="AG64" s="3">
        <f t="shared" si="7"/>
        <v>0.15174545213359789</v>
      </c>
      <c r="AH64" s="3"/>
      <c r="AK64">
        <f>ABS(100*(AD64-AD65)/(AVERAGE(AD64:AD65)))</f>
        <v>3.8089024263919966</v>
      </c>
      <c r="AQ64">
        <f>ABS(100*(AE64-AE65)/(AVERAGE(AE64:AE65)))</f>
        <v>0.67446537906846971</v>
      </c>
      <c r="AW64">
        <f>ABS(100*(AF64-AF65)/(AVERAGE(AF64:AF65)))</f>
        <v>3.6425875412633233</v>
      </c>
      <c r="BC64">
        <f>ABS(100*(AG64-AG65)/(AVERAGE(AG64:AG65)))</f>
        <v>2.6100019926506017</v>
      </c>
      <c r="BG64" s="3">
        <f>AVERAGE(AD64:AD65)</f>
        <v>3.3982813452008656</v>
      </c>
      <c r="BH64" s="3">
        <f>AVERAGE(AE64:AE65)</f>
        <v>5.865635612613314</v>
      </c>
      <c r="BI64" s="3">
        <f>AVERAGE(AF64:AF65)</f>
        <v>2.4673542674124489</v>
      </c>
      <c r="BJ64" s="3">
        <f>AVERAGE(AG64:AG65)</f>
        <v>0.15375191617150527</v>
      </c>
    </row>
    <row r="65" spans="1:62" x14ac:dyDescent="0.35">
      <c r="A65">
        <v>41</v>
      </c>
      <c r="B65">
        <v>11</v>
      </c>
      <c r="C65" t="s">
        <v>273</v>
      </c>
      <c r="D65" t="s">
        <v>27</v>
      </c>
      <c r="G65">
        <v>0.5</v>
      </c>
      <c r="H65">
        <v>0.5</v>
      </c>
      <c r="I65">
        <v>3704</v>
      </c>
      <c r="J65">
        <v>6141</v>
      </c>
      <c r="L65">
        <v>1698</v>
      </c>
      <c r="M65">
        <v>3.2559999999999998</v>
      </c>
      <c r="N65">
        <v>5.4809999999999999</v>
      </c>
      <c r="O65">
        <v>2.2250000000000001</v>
      </c>
      <c r="Q65">
        <v>6.2E-2</v>
      </c>
      <c r="R65">
        <v>1</v>
      </c>
      <c r="S65">
        <v>0</v>
      </c>
      <c r="T65">
        <v>0</v>
      </c>
      <c r="V65">
        <v>0</v>
      </c>
      <c r="Y65" s="1">
        <v>45152</v>
      </c>
      <c r="Z65" s="6">
        <v>0.89804398148148146</v>
      </c>
      <c r="AB65">
        <v>1</v>
      </c>
      <c r="AD65" s="3">
        <f t="shared" si="4"/>
        <v>3.3335627348943744</v>
      </c>
      <c r="AE65" s="3">
        <f t="shared" si="5"/>
        <v>5.8458547718786207</v>
      </c>
      <c r="AF65" s="3">
        <f t="shared" si="6"/>
        <v>2.5122920369842463</v>
      </c>
      <c r="AG65" s="3">
        <f t="shared" si="7"/>
        <v>0.15575838020941266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274</v>
      </c>
      <c r="D66" t="s">
        <v>27</v>
      </c>
      <c r="G66">
        <v>0.5</v>
      </c>
      <c r="H66">
        <v>0.5</v>
      </c>
      <c r="I66">
        <v>2916</v>
      </c>
      <c r="J66">
        <v>5873</v>
      </c>
      <c r="L66">
        <v>2338</v>
      </c>
      <c r="M66">
        <v>2.6520000000000001</v>
      </c>
      <c r="N66">
        <v>5.2539999999999996</v>
      </c>
      <c r="O66">
        <v>2.6019999999999999</v>
      </c>
      <c r="Q66">
        <v>0.129</v>
      </c>
      <c r="R66">
        <v>1</v>
      </c>
      <c r="S66">
        <v>0</v>
      </c>
      <c r="T66">
        <v>0</v>
      </c>
      <c r="V66">
        <v>0</v>
      </c>
      <c r="Y66" s="1">
        <v>45152</v>
      </c>
      <c r="Z66" s="6">
        <v>0.91084490740740742</v>
      </c>
      <c r="AB66">
        <v>1</v>
      </c>
      <c r="AD66" s="3">
        <f t="shared" si="4"/>
        <v>2.6301383911493383</v>
      </c>
      <c r="AE66" s="3">
        <f t="shared" si="5"/>
        <v>5.5992842920229053</v>
      </c>
      <c r="AF66" s="3">
        <f t="shared" si="6"/>
        <v>2.969145900873567</v>
      </c>
      <c r="AG66" s="3">
        <f t="shared" si="7"/>
        <v>0.21159042300335743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12</v>
      </c>
      <c r="C67" t="s">
        <v>274</v>
      </c>
      <c r="D67" t="s">
        <v>27</v>
      </c>
      <c r="G67">
        <v>0.5</v>
      </c>
      <c r="H67">
        <v>0.5</v>
      </c>
      <c r="I67">
        <v>2807</v>
      </c>
      <c r="J67">
        <v>5916</v>
      </c>
      <c r="L67">
        <v>2298</v>
      </c>
      <c r="M67">
        <v>2.5680000000000001</v>
      </c>
      <c r="N67">
        <v>5.29</v>
      </c>
      <c r="O67">
        <v>2.722</v>
      </c>
      <c r="Q67">
        <v>0.124</v>
      </c>
      <c r="R67">
        <v>1</v>
      </c>
      <c r="S67">
        <v>0</v>
      </c>
      <c r="T67">
        <v>0</v>
      </c>
      <c r="V67">
        <v>0</v>
      </c>
      <c r="Y67" s="1">
        <v>45152</v>
      </c>
      <c r="Z67" s="6">
        <v>0.91804398148148147</v>
      </c>
      <c r="AB67">
        <v>1</v>
      </c>
      <c r="AD67" s="3">
        <f t="shared" si="4"/>
        <v>2.532837308067855</v>
      </c>
      <c r="AE67" s="3">
        <f t="shared" si="5"/>
        <v>5.6388459734922929</v>
      </c>
      <c r="AF67" s="3">
        <f t="shared" si="6"/>
        <v>3.1060086654244379</v>
      </c>
      <c r="AG67" s="3">
        <f t="shared" si="7"/>
        <v>0.20810092032873589</v>
      </c>
      <c r="AH67" s="3"/>
      <c r="AK67">
        <f>ABS(100*(AD67-AD68)/(AVERAGE(AD67:AD68)))</f>
        <v>0.56231683948492273</v>
      </c>
      <c r="AQ67">
        <f>ABS(100*(AE67-AE68)/(AVERAGE(AE67:AE68)))</f>
        <v>0.29412149655983549</v>
      </c>
      <c r="AW67">
        <f>ABS(100*(AF67-AF68)/(AVERAGE(AF67:AF68)))</f>
        <v>0.99797974189805727</v>
      </c>
      <c r="BC67">
        <f>ABS(100*(AG67-AG68)/(AVERAGE(AG67:AG68)))</f>
        <v>2.6882267839958627</v>
      </c>
      <c r="BG67" s="3">
        <f>AVERAGE(AD67:AD68)</f>
        <v>2.5399786719637438</v>
      </c>
      <c r="BH67" s="3">
        <f>AVERAGE(AE67:AE68)</f>
        <v>5.6305656215568396</v>
      </c>
      <c r="BI67" s="3">
        <f>AVERAGE(AF67:AF68)</f>
        <v>3.0905869495930958</v>
      </c>
      <c r="BJ67" s="3">
        <f>AVERAGE(AG67:AG68)</f>
        <v>0.21093614125186588</v>
      </c>
    </row>
    <row r="68" spans="1:62" x14ac:dyDescent="0.35">
      <c r="A68">
        <v>44</v>
      </c>
      <c r="B68">
        <v>12</v>
      </c>
      <c r="C68" t="s">
        <v>274</v>
      </c>
      <c r="D68" t="s">
        <v>27</v>
      </c>
      <c r="G68">
        <v>0.5</v>
      </c>
      <c r="H68">
        <v>0.5</v>
      </c>
      <c r="I68">
        <v>2823</v>
      </c>
      <c r="J68">
        <v>5898</v>
      </c>
      <c r="L68">
        <v>2363</v>
      </c>
      <c r="M68">
        <v>2.581</v>
      </c>
      <c r="N68">
        <v>5.2759999999999998</v>
      </c>
      <c r="O68">
        <v>2.6949999999999998</v>
      </c>
      <c r="Q68">
        <v>0.13100000000000001</v>
      </c>
      <c r="R68">
        <v>1</v>
      </c>
      <c r="S68">
        <v>0</v>
      </c>
      <c r="T68">
        <v>0</v>
      </c>
      <c r="V68">
        <v>0</v>
      </c>
      <c r="Y68" s="1">
        <v>45152</v>
      </c>
      <c r="Z68" s="6">
        <v>0.92557870370370365</v>
      </c>
      <c r="AB68">
        <v>1</v>
      </c>
      <c r="AD68" s="3">
        <f t="shared" si="4"/>
        <v>2.5471200358596326</v>
      </c>
      <c r="AE68" s="3">
        <f t="shared" si="5"/>
        <v>5.6222852696213863</v>
      </c>
      <c r="AF68" s="3">
        <f t="shared" si="6"/>
        <v>3.0751652337617537</v>
      </c>
      <c r="AG68" s="3">
        <f t="shared" si="7"/>
        <v>0.2137713621749959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275</v>
      </c>
      <c r="D69" t="s">
        <v>27</v>
      </c>
      <c r="G69">
        <v>0.5</v>
      </c>
      <c r="H69">
        <v>0.5</v>
      </c>
      <c r="I69">
        <v>3790</v>
      </c>
      <c r="J69">
        <v>13605</v>
      </c>
      <c r="L69">
        <v>10910</v>
      </c>
      <c r="M69">
        <v>3.323</v>
      </c>
      <c r="N69">
        <v>11.805</v>
      </c>
      <c r="O69">
        <v>8.4819999999999993</v>
      </c>
      <c r="Q69">
        <v>1.0249999999999999</v>
      </c>
      <c r="R69">
        <v>1</v>
      </c>
      <c r="S69">
        <v>0</v>
      </c>
      <c r="T69">
        <v>0</v>
      </c>
      <c r="V69">
        <v>0</v>
      </c>
      <c r="Y69" s="1">
        <v>45152</v>
      </c>
      <c r="Z69" s="6">
        <v>0.93865740740740744</v>
      </c>
      <c r="AB69">
        <v>1</v>
      </c>
      <c r="AD69" s="3">
        <f t="shared" si="4"/>
        <v>3.4103323967751775</v>
      </c>
      <c r="AE69" s="3">
        <f t="shared" si="5"/>
        <v>12.713026643681086</v>
      </c>
      <c r="AF69" s="3">
        <f t="shared" si="6"/>
        <v>9.302694246905908</v>
      </c>
      <c r="AG69" s="3">
        <f t="shared" si="7"/>
        <v>0.95939084617475545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13</v>
      </c>
      <c r="C70" t="s">
        <v>275</v>
      </c>
      <c r="D70" t="s">
        <v>27</v>
      </c>
      <c r="G70">
        <v>0.5</v>
      </c>
      <c r="H70">
        <v>0.5</v>
      </c>
      <c r="I70">
        <v>4289</v>
      </c>
      <c r="J70">
        <v>13664</v>
      </c>
      <c r="L70">
        <v>10913</v>
      </c>
      <c r="M70">
        <v>3.7050000000000001</v>
      </c>
      <c r="N70">
        <v>11.855</v>
      </c>
      <c r="O70">
        <v>8.1489999999999991</v>
      </c>
      <c r="Q70">
        <v>1.0249999999999999</v>
      </c>
      <c r="R70">
        <v>1</v>
      </c>
      <c r="S70">
        <v>0</v>
      </c>
      <c r="T70">
        <v>0</v>
      </c>
      <c r="V70">
        <v>0</v>
      </c>
      <c r="Y70" s="1">
        <v>45152</v>
      </c>
      <c r="Z70" s="6">
        <v>0.94611111111111112</v>
      </c>
      <c r="AB70">
        <v>1</v>
      </c>
      <c r="AD70" s="3">
        <f t="shared" si="4"/>
        <v>3.8557749697812347</v>
      </c>
      <c r="AE70" s="3">
        <f t="shared" si="5"/>
        <v>12.767308950813502</v>
      </c>
      <c r="AF70" s="3">
        <f t="shared" si="6"/>
        <v>8.9115339810322673</v>
      </c>
      <c r="AG70" s="3">
        <f t="shared" si="7"/>
        <v>0.95965255887535195</v>
      </c>
      <c r="AH70" s="3"/>
      <c r="AK70">
        <f>ABS(100*(AD70-AD71)/(AVERAGE(AD70:AD71)))</f>
        <v>0.66914775109346725</v>
      </c>
      <c r="AQ70">
        <f>ABS(100*(AE70-AE71)/(AVERAGE(AE70:AE71)))</f>
        <v>0.55334298605323207</v>
      </c>
      <c r="AW70">
        <f>ABS(100*(AF70-AF71)/(AVERAGE(AF70:AF71)))</f>
        <v>0.50319574303109571</v>
      </c>
      <c r="BC70">
        <f>ABS(100*(AG70-AG71)/(AVERAGE(AG70:AG71)))</f>
        <v>1.6319610815057608</v>
      </c>
      <c r="BG70" s="3">
        <f>AVERAGE(AD70:AD71)</f>
        <v>3.8687186918425329</v>
      </c>
      <c r="BH70" s="3">
        <f>AVERAGE(AE70:AE71)</f>
        <v>12.802730456315164</v>
      </c>
      <c r="BI70" s="3">
        <f>AVERAGE(AF70:AF71)</f>
        <v>8.9340117644726291</v>
      </c>
      <c r="BJ70" s="3">
        <f>AVERAGE(AG70:AG71)</f>
        <v>0.96754755867668329</v>
      </c>
    </row>
    <row r="71" spans="1:62" x14ac:dyDescent="0.35">
      <c r="A71">
        <v>47</v>
      </c>
      <c r="B71">
        <v>13</v>
      </c>
      <c r="C71" t="s">
        <v>275</v>
      </c>
      <c r="D71" t="s">
        <v>27</v>
      </c>
      <c r="G71">
        <v>0.5</v>
      </c>
      <c r="H71">
        <v>0.5</v>
      </c>
      <c r="I71">
        <v>4318</v>
      </c>
      <c r="J71">
        <v>13741</v>
      </c>
      <c r="L71">
        <v>11094</v>
      </c>
      <c r="M71">
        <v>3.7269999999999999</v>
      </c>
      <c r="N71">
        <v>11.92</v>
      </c>
      <c r="O71">
        <v>8.1929999999999996</v>
      </c>
      <c r="Q71">
        <v>1.044</v>
      </c>
      <c r="R71">
        <v>1</v>
      </c>
      <c r="S71">
        <v>0</v>
      </c>
      <c r="T71">
        <v>0</v>
      </c>
      <c r="V71">
        <v>0</v>
      </c>
      <c r="Y71" s="1">
        <v>45152</v>
      </c>
      <c r="Z71" s="6">
        <v>0.95408564814814811</v>
      </c>
      <c r="AB71">
        <v>1</v>
      </c>
      <c r="AD71" s="3">
        <f t="shared" si="4"/>
        <v>3.8816624139038316</v>
      </c>
      <c r="AE71" s="3">
        <f t="shared" si="5"/>
        <v>12.838151961816823</v>
      </c>
      <c r="AF71" s="3">
        <f t="shared" si="6"/>
        <v>8.9564895479129909</v>
      </c>
      <c r="AG71" s="3">
        <f t="shared" si="7"/>
        <v>0.97544255847801453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276</v>
      </c>
      <c r="D72" t="s">
        <v>27</v>
      </c>
      <c r="G72">
        <v>0.5</v>
      </c>
      <c r="H72">
        <v>0.5</v>
      </c>
      <c r="I72">
        <v>3969</v>
      </c>
      <c r="J72">
        <v>6554</v>
      </c>
      <c r="L72">
        <v>2091</v>
      </c>
      <c r="M72">
        <v>3.46</v>
      </c>
      <c r="N72">
        <v>5.8310000000000004</v>
      </c>
      <c r="O72">
        <v>2.371</v>
      </c>
      <c r="Q72">
        <v>0.10299999999999999</v>
      </c>
      <c r="R72">
        <v>1</v>
      </c>
      <c r="S72">
        <v>0</v>
      </c>
      <c r="T72">
        <v>0</v>
      </c>
      <c r="V72">
        <v>0</v>
      </c>
      <c r="Y72" s="1">
        <v>45152</v>
      </c>
      <c r="Z72" s="6">
        <v>0.96707175925925926</v>
      </c>
      <c r="AB72">
        <v>1</v>
      </c>
      <c r="AD72" s="3">
        <f t="shared" si="4"/>
        <v>3.5701204139456872</v>
      </c>
      <c r="AE72" s="3">
        <f t="shared" si="5"/>
        <v>6.2258309218055263</v>
      </c>
      <c r="AF72" s="3">
        <f t="shared" si="6"/>
        <v>2.6557105078598391</v>
      </c>
      <c r="AG72" s="3">
        <f t="shared" si="7"/>
        <v>0.19004274398756937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14</v>
      </c>
      <c r="C73" t="s">
        <v>276</v>
      </c>
      <c r="D73" t="s">
        <v>27</v>
      </c>
      <c r="G73">
        <v>0.5</v>
      </c>
      <c r="H73">
        <v>0.5</v>
      </c>
      <c r="I73">
        <v>3981</v>
      </c>
      <c r="J73">
        <v>6560</v>
      </c>
      <c r="L73">
        <v>2010</v>
      </c>
      <c r="M73">
        <v>3.4689999999999999</v>
      </c>
      <c r="N73">
        <v>5.8360000000000003</v>
      </c>
      <c r="O73">
        <v>2.367</v>
      </c>
      <c r="Q73">
        <v>9.4E-2</v>
      </c>
      <c r="R73">
        <v>1</v>
      </c>
      <c r="S73">
        <v>0</v>
      </c>
      <c r="T73">
        <v>0</v>
      </c>
      <c r="V73">
        <v>0</v>
      </c>
      <c r="Y73" s="1">
        <v>45152</v>
      </c>
      <c r="Z73" s="6">
        <v>0.97430555555555554</v>
      </c>
      <c r="AB73">
        <v>1</v>
      </c>
      <c r="AD73" s="3">
        <f t="shared" si="4"/>
        <v>3.5808324597895203</v>
      </c>
      <c r="AE73" s="3">
        <f t="shared" si="5"/>
        <v>6.2313511564291622</v>
      </c>
      <c r="AF73" s="3">
        <f t="shared" si="6"/>
        <v>2.6505186966396419</v>
      </c>
      <c r="AG73" s="3">
        <f t="shared" si="7"/>
        <v>0.18297650107146071</v>
      </c>
      <c r="AH73" s="3"/>
      <c r="AK73">
        <f>ABS(100*(AD73-AD74)/(AVERAGE(AD73:AD74)))</f>
        <v>0.19923439450025682</v>
      </c>
      <c r="AQ73">
        <f>ABS(100*(AE73-AE74)/(AVERAGE(AE73:AE74)))</f>
        <v>2.9525002204603471E-2</v>
      </c>
      <c r="AW73">
        <f>ABS(100*(AF73-AF74)/(AVERAGE(AF73:AF74)))</f>
        <v>0.2002095867432509</v>
      </c>
      <c r="BC73">
        <f>ABS(100*(AG73-AG74)/(AVERAGE(AG73:AG74)))</f>
        <v>2.4126025536477553</v>
      </c>
      <c r="BG73" s="3">
        <f>AVERAGE(AD73:AD74)</f>
        <v>3.5844031417374644</v>
      </c>
      <c r="BH73" s="3">
        <f>AVERAGE(AE73:AE74)</f>
        <v>6.2322711955331016</v>
      </c>
      <c r="BI73" s="3">
        <f>AVERAGE(AF73:AF74)</f>
        <v>2.6478680537956363</v>
      </c>
      <c r="BJ73" s="3">
        <f>AVERAGE(AG73:AG74)</f>
        <v>0.18079556189982227</v>
      </c>
    </row>
    <row r="74" spans="1:62" x14ac:dyDescent="0.35">
      <c r="A74">
        <v>50</v>
      </c>
      <c r="B74">
        <v>14</v>
      </c>
      <c r="C74" t="s">
        <v>276</v>
      </c>
      <c r="D74" t="s">
        <v>27</v>
      </c>
      <c r="G74">
        <v>0.5</v>
      </c>
      <c r="H74">
        <v>0.5</v>
      </c>
      <c r="I74">
        <v>3989</v>
      </c>
      <c r="J74">
        <v>6562</v>
      </c>
      <c r="L74">
        <v>1960</v>
      </c>
      <c r="M74">
        <v>3.4750000000000001</v>
      </c>
      <c r="N74">
        <v>5.8380000000000001</v>
      </c>
      <c r="O74">
        <v>2.363</v>
      </c>
      <c r="Q74">
        <v>8.8999999999999996E-2</v>
      </c>
      <c r="R74">
        <v>1</v>
      </c>
      <c r="S74">
        <v>0</v>
      </c>
      <c r="T74">
        <v>0</v>
      </c>
      <c r="V74">
        <v>0</v>
      </c>
      <c r="Y74" s="1">
        <v>45152</v>
      </c>
      <c r="Z74" s="6">
        <v>0.98201388888888896</v>
      </c>
      <c r="AB74">
        <v>1</v>
      </c>
      <c r="AD74" s="3">
        <f t="shared" si="4"/>
        <v>3.5879738236854091</v>
      </c>
      <c r="AE74" s="3">
        <f t="shared" si="5"/>
        <v>6.2331912346370402</v>
      </c>
      <c r="AF74" s="3">
        <f t="shared" si="6"/>
        <v>2.6452174109516311</v>
      </c>
      <c r="AG74" s="3">
        <f t="shared" si="7"/>
        <v>0.17861462272818379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277</v>
      </c>
      <c r="D75" t="s">
        <v>27</v>
      </c>
      <c r="G75">
        <v>0.5</v>
      </c>
      <c r="H75">
        <v>0.5</v>
      </c>
      <c r="I75">
        <v>3830</v>
      </c>
      <c r="J75">
        <v>6312</v>
      </c>
      <c r="L75">
        <v>2011</v>
      </c>
      <c r="M75">
        <v>3.3530000000000002</v>
      </c>
      <c r="N75">
        <v>5.6260000000000003</v>
      </c>
      <c r="O75">
        <v>2.2730000000000001</v>
      </c>
      <c r="Q75">
        <v>9.4E-2</v>
      </c>
      <c r="R75">
        <v>1</v>
      </c>
      <c r="S75">
        <v>0</v>
      </c>
      <c r="T75">
        <v>0</v>
      </c>
      <c r="V75">
        <v>0</v>
      </c>
      <c r="Y75" s="1">
        <v>45152</v>
      </c>
      <c r="Z75" s="6">
        <v>0.99515046296296295</v>
      </c>
      <c r="AB75">
        <v>1</v>
      </c>
      <c r="AD75" s="3">
        <f t="shared" si="4"/>
        <v>3.4460392162546212</v>
      </c>
      <c r="AE75" s="3">
        <f t="shared" si="5"/>
        <v>6.0031814586522305</v>
      </c>
      <c r="AF75" s="3">
        <f t="shared" si="6"/>
        <v>2.5571422423976093</v>
      </c>
      <c r="AG75" s="3">
        <f t="shared" si="7"/>
        <v>0.18306373863832628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15</v>
      </c>
      <c r="C76" t="s">
        <v>277</v>
      </c>
      <c r="D76" t="s">
        <v>27</v>
      </c>
      <c r="G76">
        <v>0.5</v>
      </c>
      <c r="H76">
        <v>0.5</v>
      </c>
      <c r="I76">
        <v>3819</v>
      </c>
      <c r="J76">
        <v>6305</v>
      </c>
      <c r="L76">
        <v>1982</v>
      </c>
      <c r="M76">
        <v>3.3450000000000002</v>
      </c>
      <c r="N76">
        <v>5.62</v>
      </c>
      <c r="O76">
        <v>2.2749999999999999</v>
      </c>
      <c r="Q76">
        <v>9.0999999999999998E-2</v>
      </c>
      <c r="R76">
        <v>1</v>
      </c>
      <c r="S76">
        <v>0</v>
      </c>
      <c r="T76">
        <v>0</v>
      </c>
      <c r="V76">
        <v>0</v>
      </c>
      <c r="Y76" s="1">
        <v>45153</v>
      </c>
      <c r="Z76" s="6">
        <v>2.2337962962962967E-3</v>
      </c>
      <c r="AB76">
        <v>1</v>
      </c>
      <c r="AD76" s="3">
        <f t="shared" si="4"/>
        <v>3.4362198408977744</v>
      </c>
      <c r="AE76" s="3">
        <f t="shared" si="5"/>
        <v>5.9967411849246561</v>
      </c>
      <c r="AF76" s="3">
        <f t="shared" si="6"/>
        <v>2.5605213440268817</v>
      </c>
      <c r="AG76" s="3">
        <f t="shared" si="7"/>
        <v>0.18053384919922563</v>
      </c>
      <c r="AH76" s="3"/>
      <c r="AK76">
        <f>ABS(100*(AD76-AD77)/(AVERAGE(AD76:AD77)))</f>
        <v>3.1450794863717575</v>
      </c>
      <c r="AQ76">
        <f>ABS(100*(AE76-AE77)/(AVERAGE(AE76:AE77)))</f>
        <v>0.80985023584575055</v>
      </c>
      <c r="AW76">
        <f>ABS(100*(AF76-AF77)/(AVERAGE(AF76:AF77)))</f>
        <v>2.4125028264543329</v>
      </c>
      <c r="BC76">
        <f>ABS(100*(AG76-AG77)/(AVERAGE(AG76:AG77)))</f>
        <v>3.0923654913428837</v>
      </c>
      <c r="BG76" s="3">
        <f>AVERAGE(AD76:AD77)</f>
        <v>3.4911190758474184</v>
      </c>
      <c r="BH76" s="3">
        <f>AVERAGE(AE76:AE77)</f>
        <v>6.0211222211790458</v>
      </c>
      <c r="BI76" s="3">
        <f>AVERAGE(AF76:AF77)</f>
        <v>2.5300031453316274</v>
      </c>
      <c r="BJ76" s="3">
        <f>AVERAGE(AG76:AG77)</f>
        <v>0.18336907012235565</v>
      </c>
    </row>
    <row r="77" spans="1:62" x14ac:dyDescent="0.35">
      <c r="A77">
        <v>53</v>
      </c>
      <c r="B77">
        <v>15</v>
      </c>
      <c r="C77" t="s">
        <v>277</v>
      </c>
      <c r="D77" t="s">
        <v>27</v>
      </c>
      <c r="G77">
        <v>0.5</v>
      </c>
      <c r="H77">
        <v>0.5</v>
      </c>
      <c r="I77">
        <v>3942</v>
      </c>
      <c r="J77">
        <v>6358</v>
      </c>
      <c r="L77">
        <v>2047</v>
      </c>
      <c r="M77">
        <v>3.4390000000000001</v>
      </c>
      <c r="N77">
        <v>5.665</v>
      </c>
      <c r="O77">
        <v>2.226</v>
      </c>
      <c r="Q77">
        <v>9.8000000000000004E-2</v>
      </c>
      <c r="R77">
        <v>1</v>
      </c>
      <c r="S77">
        <v>0</v>
      </c>
      <c r="T77">
        <v>0</v>
      </c>
      <c r="V77">
        <v>0</v>
      </c>
      <c r="Y77" s="1">
        <v>45153</v>
      </c>
      <c r="Z77" s="6">
        <v>9.9189814814814817E-3</v>
      </c>
      <c r="AB77">
        <v>1</v>
      </c>
      <c r="AD77" s="3">
        <f t="shared" si="4"/>
        <v>3.5460183107970629</v>
      </c>
      <c r="AE77" s="3">
        <f t="shared" si="5"/>
        <v>6.0455032574334355</v>
      </c>
      <c r="AF77" s="3">
        <f t="shared" si="6"/>
        <v>2.4994849466363727</v>
      </c>
      <c r="AG77" s="3">
        <f t="shared" si="7"/>
        <v>0.18620429104548569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278</v>
      </c>
      <c r="D78" t="s">
        <v>27</v>
      </c>
      <c r="G78">
        <v>0.5</v>
      </c>
      <c r="H78">
        <v>0.5</v>
      </c>
      <c r="I78">
        <v>3910</v>
      </c>
      <c r="J78">
        <v>6791</v>
      </c>
      <c r="L78">
        <v>2018</v>
      </c>
      <c r="M78">
        <v>3.4140000000000001</v>
      </c>
      <c r="N78">
        <v>6.032</v>
      </c>
      <c r="O78">
        <v>2.617</v>
      </c>
      <c r="Q78">
        <v>9.5000000000000001E-2</v>
      </c>
      <c r="R78">
        <v>1</v>
      </c>
      <c r="S78">
        <v>0</v>
      </c>
      <c r="T78">
        <v>0</v>
      </c>
      <c r="V78">
        <v>0</v>
      </c>
      <c r="Y78" s="1">
        <v>45153</v>
      </c>
      <c r="Z78" s="6">
        <v>2.3101851851851849E-2</v>
      </c>
      <c r="AB78">
        <v>1</v>
      </c>
      <c r="AD78" s="3">
        <f t="shared" si="4"/>
        <v>3.517452855213508</v>
      </c>
      <c r="AE78" s="3">
        <f t="shared" si="5"/>
        <v>6.4438801894391258</v>
      </c>
      <c r="AF78" s="3">
        <f t="shared" si="6"/>
        <v>2.9264273342256177</v>
      </c>
      <c r="AG78" s="3">
        <f t="shared" si="7"/>
        <v>0.18367440160638504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16</v>
      </c>
      <c r="C79" t="s">
        <v>278</v>
      </c>
      <c r="D79" t="s">
        <v>27</v>
      </c>
      <c r="G79">
        <v>0.5</v>
      </c>
      <c r="H79">
        <v>0.5</v>
      </c>
      <c r="I79">
        <v>3908</v>
      </c>
      <c r="J79">
        <v>6792</v>
      </c>
      <c r="L79">
        <v>2090</v>
      </c>
      <c r="M79">
        <v>3.4129999999999998</v>
      </c>
      <c r="N79">
        <v>6.032</v>
      </c>
      <c r="O79">
        <v>2.6190000000000002</v>
      </c>
      <c r="Q79">
        <v>0.10299999999999999</v>
      </c>
      <c r="R79">
        <v>1</v>
      </c>
      <c r="S79">
        <v>0</v>
      </c>
      <c r="T79">
        <v>0</v>
      </c>
      <c r="V79">
        <v>0</v>
      </c>
      <c r="Y79" s="1">
        <v>45153</v>
      </c>
      <c r="Z79" s="6">
        <v>3.0300925925925926E-2</v>
      </c>
      <c r="AB79">
        <v>1</v>
      </c>
      <c r="AD79" s="3">
        <f t="shared" si="4"/>
        <v>3.5156675142395359</v>
      </c>
      <c r="AE79" s="3">
        <f t="shared" si="5"/>
        <v>6.4448002285430643</v>
      </c>
      <c r="AF79" s="3">
        <f t="shared" si="6"/>
        <v>2.9291327143035284</v>
      </c>
      <c r="AG79" s="3">
        <f t="shared" si="7"/>
        <v>0.18995550642070383</v>
      </c>
      <c r="AH79" s="3"/>
      <c r="AK79">
        <f>ABS(100*(AD79-AD80)/(AVERAGE(AD79:AD80)))</f>
        <v>0.58229750512681899</v>
      </c>
      <c r="AQ79">
        <f>ABS(100*(AE79-AE80)/(AVERAGE(AE79:AE80)))</f>
        <v>7.1352938326839269E-2</v>
      </c>
      <c r="AW79">
        <f>ABS(100*(AF79-AF80)/(AVERAGE(AF79:AF80)))</f>
        <v>0.54537193962662478</v>
      </c>
      <c r="BC79">
        <f>ABS(100*(AG79-AG80)/(AVERAGE(AG79:AG80)))</f>
        <v>2.7940105109719644</v>
      </c>
      <c r="BG79" s="3">
        <f>AVERAGE(AD79:AD80)</f>
        <v>3.5259332248398758</v>
      </c>
      <c r="BH79" s="3">
        <f>AVERAGE(AE79:AE80)</f>
        <v>6.4471003263029125</v>
      </c>
      <c r="BI79" s="3">
        <f>AVERAGE(AF79:AF80)</f>
        <v>2.9211671014630367</v>
      </c>
      <c r="BJ79" s="3">
        <f>AVERAGE(AG79:AG80)</f>
        <v>0.18733837941473769</v>
      </c>
    </row>
    <row r="80" spans="1:62" x14ac:dyDescent="0.35">
      <c r="A80">
        <v>56</v>
      </c>
      <c r="B80">
        <v>16</v>
      </c>
      <c r="C80" t="s">
        <v>278</v>
      </c>
      <c r="D80" t="s">
        <v>27</v>
      </c>
      <c r="G80">
        <v>0.5</v>
      </c>
      <c r="H80">
        <v>0.5</v>
      </c>
      <c r="I80">
        <v>3931</v>
      </c>
      <c r="J80">
        <v>6797</v>
      </c>
      <c r="L80">
        <v>2030</v>
      </c>
      <c r="M80">
        <v>3.431</v>
      </c>
      <c r="N80">
        <v>6.0369999999999999</v>
      </c>
      <c r="O80">
        <v>2.6070000000000002</v>
      </c>
      <c r="Q80">
        <v>9.6000000000000002E-2</v>
      </c>
      <c r="R80">
        <v>1</v>
      </c>
      <c r="S80">
        <v>0</v>
      </c>
      <c r="T80">
        <v>0</v>
      </c>
      <c r="V80">
        <v>0</v>
      </c>
      <c r="Y80" s="1">
        <v>45153</v>
      </c>
      <c r="Z80" s="6">
        <v>3.7986111111111116E-2</v>
      </c>
      <c r="AB80">
        <v>1</v>
      </c>
      <c r="AD80" s="3">
        <f t="shared" si="4"/>
        <v>3.5361989354402161</v>
      </c>
      <c r="AE80" s="3">
        <f t="shared" si="5"/>
        <v>6.4494004240627607</v>
      </c>
      <c r="AF80" s="3">
        <f t="shared" si="6"/>
        <v>2.9132014886225446</v>
      </c>
      <c r="AG80" s="3">
        <f t="shared" si="7"/>
        <v>0.18472125240877152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279</v>
      </c>
      <c r="D81" t="s">
        <v>27</v>
      </c>
      <c r="G81">
        <v>0.5</v>
      </c>
      <c r="H81">
        <v>0.5</v>
      </c>
      <c r="I81">
        <v>4090</v>
      </c>
      <c r="J81">
        <v>6502</v>
      </c>
      <c r="L81">
        <v>2349</v>
      </c>
      <c r="M81">
        <v>3.552</v>
      </c>
      <c r="N81">
        <v>5.7869999999999999</v>
      </c>
      <c r="O81">
        <v>2.2349999999999999</v>
      </c>
      <c r="Q81">
        <v>0.13</v>
      </c>
      <c r="R81">
        <v>1</v>
      </c>
      <c r="S81">
        <v>0</v>
      </c>
      <c r="T81">
        <v>0</v>
      </c>
      <c r="V81">
        <v>0</v>
      </c>
      <c r="Y81" s="1">
        <v>45153</v>
      </c>
      <c r="Z81" s="6">
        <v>5.1053240740740746E-2</v>
      </c>
      <c r="AB81">
        <v>1</v>
      </c>
      <c r="AD81" s="3">
        <f t="shared" si="4"/>
        <v>3.6781335428710036</v>
      </c>
      <c r="AE81" s="3">
        <f t="shared" si="5"/>
        <v>6.1779888884006864</v>
      </c>
      <c r="AF81" s="3">
        <f t="shared" si="6"/>
        <v>2.4998553455296828</v>
      </c>
      <c r="AG81" s="3">
        <f t="shared" si="7"/>
        <v>0.21255003623887836</v>
      </c>
      <c r="AH81" s="3"/>
      <c r="BG81" s="3"/>
      <c r="BH81" s="3"/>
      <c r="BI81" s="3"/>
      <c r="BJ81" s="3"/>
    </row>
    <row r="82" spans="1:62" x14ac:dyDescent="0.35">
      <c r="A82">
        <v>58</v>
      </c>
      <c r="B82">
        <v>17</v>
      </c>
      <c r="C82" t="s">
        <v>279</v>
      </c>
      <c r="D82" t="s">
        <v>27</v>
      </c>
      <c r="G82">
        <v>0.5</v>
      </c>
      <c r="H82">
        <v>0.5</v>
      </c>
      <c r="I82">
        <v>4188</v>
      </c>
      <c r="J82">
        <v>6565</v>
      </c>
      <c r="L82">
        <v>2326</v>
      </c>
      <c r="M82">
        <v>3.6280000000000001</v>
      </c>
      <c r="N82">
        <v>5.84</v>
      </c>
      <c r="O82">
        <v>2.2120000000000002</v>
      </c>
      <c r="Q82">
        <v>0.127</v>
      </c>
      <c r="R82">
        <v>1</v>
      </c>
      <c r="S82">
        <v>0</v>
      </c>
      <c r="T82">
        <v>0</v>
      </c>
      <c r="V82">
        <v>0</v>
      </c>
      <c r="Y82" s="1">
        <v>45153</v>
      </c>
      <c r="Z82" s="6">
        <v>5.8310185185185187E-2</v>
      </c>
      <c r="AB82">
        <v>1</v>
      </c>
      <c r="AD82" s="3">
        <f t="shared" si="4"/>
        <v>3.7656152505956402</v>
      </c>
      <c r="AE82" s="3">
        <f t="shared" si="5"/>
        <v>6.2359513519488576</v>
      </c>
      <c r="AF82" s="3">
        <f t="shared" si="6"/>
        <v>2.4703361013532175</v>
      </c>
      <c r="AG82" s="3">
        <f t="shared" si="7"/>
        <v>0.21054357220097097</v>
      </c>
      <c r="AH82" s="3"/>
      <c r="AK82">
        <f>ABS(100*(AD82-AD83)/(AVERAGE(AD82:AD83)))</f>
        <v>0.33243331363668144</v>
      </c>
      <c r="AQ82">
        <f>ABS(100*(AE82-AE83)/(AVERAGE(AE82:AE83)))</f>
        <v>0.64706644553142345</v>
      </c>
      <c r="AW82">
        <f>ABS(100*(AF82-AF83)/(AVERAGE(AF82:AF83)))</f>
        <v>2.1218584999718813</v>
      </c>
      <c r="BC82">
        <f>ABS(100*(AG82-AG83)/(AVERAGE(AG82:AG83)))</f>
        <v>2.4748833301318007</v>
      </c>
      <c r="BG82" s="3">
        <f>AVERAGE(AD82:AD83)</f>
        <v>3.7593665571867376</v>
      </c>
      <c r="BH82" s="3">
        <f>AVERAGE(AE82:AE83)</f>
        <v>6.2561922122355202</v>
      </c>
      <c r="BI82" s="3">
        <f>AVERAGE(AF82:AF83)</f>
        <v>2.4968256550487831</v>
      </c>
      <c r="BJ82" s="3">
        <f>AVERAGE(AG82:AG83)</f>
        <v>0.20797006397843759</v>
      </c>
    </row>
    <row r="83" spans="1:62" x14ac:dyDescent="0.35">
      <c r="A83">
        <v>59</v>
      </c>
      <c r="B83">
        <v>17</v>
      </c>
      <c r="C83" t="s">
        <v>279</v>
      </c>
      <c r="D83" t="s">
        <v>27</v>
      </c>
      <c r="G83">
        <v>0.5</v>
      </c>
      <c r="H83">
        <v>0.5</v>
      </c>
      <c r="I83">
        <v>4174</v>
      </c>
      <c r="J83">
        <v>6609</v>
      </c>
      <c r="L83">
        <v>2267</v>
      </c>
      <c r="M83">
        <v>3.617</v>
      </c>
      <c r="N83">
        <v>5.8769999999999998</v>
      </c>
      <c r="O83">
        <v>2.2610000000000001</v>
      </c>
      <c r="Q83">
        <v>0.121</v>
      </c>
      <c r="R83">
        <v>1</v>
      </c>
      <c r="S83">
        <v>0</v>
      </c>
      <c r="T83">
        <v>0</v>
      </c>
      <c r="V83">
        <v>0</v>
      </c>
      <c r="Y83" s="1">
        <v>45153</v>
      </c>
      <c r="Z83" s="6">
        <v>6.609953703703704E-2</v>
      </c>
      <c r="AB83">
        <v>1</v>
      </c>
      <c r="AD83" s="3">
        <f t="shared" si="4"/>
        <v>3.7531178637778351</v>
      </c>
      <c r="AE83" s="3">
        <f t="shared" si="5"/>
        <v>6.2764330725221837</v>
      </c>
      <c r="AF83" s="3">
        <f t="shared" si="6"/>
        <v>2.5233152087443487</v>
      </c>
      <c r="AG83" s="3">
        <f t="shared" si="7"/>
        <v>0.20539655575590418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280</v>
      </c>
      <c r="D84" t="s">
        <v>27</v>
      </c>
      <c r="G84">
        <v>0.5</v>
      </c>
      <c r="H84">
        <v>0.5</v>
      </c>
      <c r="I84">
        <v>4737</v>
      </c>
      <c r="J84">
        <v>7074</v>
      </c>
      <c r="L84">
        <v>4715</v>
      </c>
      <c r="M84">
        <v>4.0490000000000004</v>
      </c>
      <c r="N84">
        <v>6.2709999999999999</v>
      </c>
      <c r="O84">
        <v>2.222</v>
      </c>
      <c r="Q84">
        <v>0.377</v>
      </c>
      <c r="R84">
        <v>1</v>
      </c>
      <c r="S84">
        <v>0</v>
      </c>
      <c r="T84">
        <v>0</v>
      </c>
      <c r="V84">
        <v>0</v>
      </c>
      <c r="Y84" s="1">
        <v>45153</v>
      </c>
      <c r="Z84" s="6">
        <v>7.9166666666666663E-2</v>
      </c>
      <c r="AB84">
        <v>1</v>
      </c>
      <c r="AD84" s="3">
        <f t="shared" si="4"/>
        <v>4.255691347951001</v>
      </c>
      <c r="AE84" s="3">
        <f t="shared" si="5"/>
        <v>6.7042512558539293</v>
      </c>
      <c r="AF84" s="3">
        <f t="shared" si="6"/>
        <v>2.4485599079029283</v>
      </c>
      <c r="AG84" s="3">
        <f t="shared" si="7"/>
        <v>0.41895411944274302</v>
      </c>
      <c r="AH84" s="3"/>
      <c r="BG84" s="3"/>
      <c r="BH84" s="3"/>
      <c r="BI84" s="3"/>
      <c r="BJ84" s="3"/>
    </row>
    <row r="85" spans="1:62" x14ac:dyDescent="0.35">
      <c r="A85">
        <v>61</v>
      </c>
      <c r="B85">
        <v>18</v>
      </c>
      <c r="C85" t="s">
        <v>280</v>
      </c>
      <c r="D85" t="s">
        <v>27</v>
      </c>
      <c r="G85">
        <v>0.5</v>
      </c>
      <c r="H85">
        <v>0.5</v>
      </c>
      <c r="I85">
        <v>4980</v>
      </c>
      <c r="J85">
        <v>7085</v>
      </c>
      <c r="L85">
        <v>4616</v>
      </c>
      <c r="M85">
        <v>4.2350000000000003</v>
      </c>
      <c r="N85">
        <v>6.2809999999999997</v>
      </c>
      <c r="O85">
        <v>2.0459999999999998</v>
      </c>
      <c r="Q85">
        <v>0.36699999999999999</v>
      </c>
      <c r="R85">
        <v>1</v>
      </c>
      <c r="S85">
        <v>0</v>
      </c>
      <c r="T85">
        <v>0</v>
      </c>
      <c r="V85">
        <v>0</v>
      </c>
      <c r="Y85" s="1">
        <v>45153</v>
      </c>
      <c r="Z85" s="6">
        <v>8.6493055555555545E-2</v>
      </c>
      <c r="AB85">
        <v>1</v>
      </c>
      <c r="AD85" s="3">
        <f t="shared" si="4"/>
        <v>4.4726102762886208</v>
      </c>
      <c r="AE85" s="3">
        <f t="shared" si="5"/>
        <v>6.7143716859972606</v>
      </c>
      <c r="AF85" s="3">
        <f t="shared" si="6"/>
        <v>2.2417614097086398</v>
      </c>
      <c r="AG85" s="3">
        <f t="shared" si="7"/>
        <v>0.41031760032305464</v>
      </c>
      <c r="AH85" s="3"/>
      <c r="AK85">
        <f>ABS(100*(AD85-AD86)/(AVERAGE(AD85:AD86)))</f>
        <v>0.13980787740133591</v>
      </c>
      <c r="AQ85">
        <f>ABS(100*(AE85-AE86)/(AVERAGE(AE85:AE86)))</f>
        <v>0.85954960766503263</v>
      </c>
      <c r="AW85">
        <f>ABS(100*(AF85-AF86)/(AVERAGE(AF85:AF86)))</f>
        <v>2.82387480405206</v>
      </c>
      <c r="BC85">
        <f>ABS(100*(AG85-AG86)/(AVERAGE(AG85:AG86)))</f>
        <v>2.8089588739847411</v>
      </c>
      <c r="BG85" s="3">
        <f>AVERAGE(AD85:AD86)</f>
        <v>4.4694859295841693</v>
      </c>
      <c r="BH85" s="3">
        <f>AVERAGE(AE85:AE86)</f>
        <v>6.7433529177713467</v>
      </c>
      <c r="BI85" s="3">
        <f>AVERAGE(AF85:AF86)</f>
        <v>2.2738669881871774</v>
      </c>
      <c r="BJ85" s="3">
        <f>AVERAGE(AG85:AG86)</f>
        <v>0.41616251730304576</v>
      </c>
    </row>
    <row r="86" spans="1:62" x14ac:dyDescent="0.35">
      <c r="A86">
        <v>62</v>
      </c>
      <c r="B86">
        <v>18</v>
      </c>
      <c r="C86" t="s">
        <v>280</v>
      </c>
      <c r="D86" t="s">
        <v>27</v>
      </c>
      <c r="G86">
        <v>0.5</v>
      </c>
      <c r="H86">
        <v>0.5</v>
      </c>
      <c r="I86">
        <v>4973</v>
      </c>
      <c r="J86">
        <v>7148</v>
      </c>
      <c r="L86">
        <v>4750</v>
      </c>
      <c r="M86">
        <v>4.2300000000000004</v>
      </c>
      <c r="N86">
        <v>6.3339999999999996</v>
      </c>
      <c r="O86">
        <v>2.1040000000000001</v>
      </c>
      <c r="Q86">
        <v>0.38100000000000001</v>
      </c>
      <c r="R86">
        <v>1</v>
      </c>
      <c r="S86">
        <v>0</v>
      </c>
      <c r="T86">
        <v>0</v>
      </c>
      <c r="V86">
        <v>0</v>
      </c>
      <c r="Y86" s="1">
        <v>45153</v>
      </c>
      <c r="Z86" s="6">
        <v>9.4236111111111118E-2</v>
      </c>
      <c r="AB86">
        <v>1</v>
      </c>
      <c r="AD86" s="3">
        <f t="shared" si="4"/>
        <v>4.4663615828797179</v>
      </c>
      <c r="AE86" s="3">
        <f t="shared" si="5"/>
        <v>6.7723341495454328</v>
      </c>
      <c r="AF86" s="3">
        <f t="shared" si="6"/>
        <v>2.3059725666657149</v>
      </c>
      <c r="AG86" s="3">
        <f t="shared" si="7"/>
        <v>0.42200743428303683</v>
      </c>
      <c r="AH86" s="3"/>
    </row>
    <row r="87" spans="1:62" x14ac:dyDescent="0.35">
      <c r="A87">
        <v>63</v>
      </c>
      <c r="B87">
        <v>19</v>
      </c>
      <c r="C87" t="s">
        <v>281</v>
      </c>
      <c r="D87" t="s">
        <v>27</v>
      </c>
      <c r="G87">
        <v>0.5</v>
      </c>
      <c r="H87">
        <v>0.5</v>
      </c>
      <c r="I87">
        <v>8321</v>
      </c>
      <c r="J87">
        <v>13927</v>
      </c>
      <c r="L87">
        <v>7571</v>
      </c>
      <c r="M87">
        <v>6.798</v>
      </c>
      <c r="N87">
        <v>12.077</v>
      </c>
      <c r="O87">
        <v>5.2789999999999999</v>
      </c>
      <c r="Q87">
        <v>0.67600000000000005</v>
      </c>
      <c r="R87">
        <v>1</v>
      </c>
      <c r="S87">
        <v>0</v>
      </c>
      <c r="T87">
        <v>0</v>
      </c>
      <c r="V87">
        <v>0</v>
      </c>
      <c r="Y87" s="1">
        <v>45153</v>
      </c>
      <c r="Z87" s="6">
        <v>0.10805555555555556</v>
      </c>
      <c r="AB87">
        <v>1</v>
      </c>
      <c r="AD87" s="3">
        <f t="shared" si="4"/>
        <v>7.4550223733091343</v>
      </c>
      <c r="AE87" s="3">
        <f t="shared" si="5"/>
        <v>13.009279235149522</v>
      </c>
      <c r="AF87" s="3">
        <f t="shared" si="6"/>
        <v>5.554256861840388</v>
      </c>
      <c r="AG87" s="3">
        <f t="shared" si="7"/>
        <v>0.66810461041072167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19</v>
      </c>
      <c r="C88" t="s">
        <v>281</v>
      </c>
      <c r="D88" t="s">
        <v>27</v>
      </c>
      <c r="G88">
        <v>0.5</v>
      </c>
      <c r="H88">
        <v>0.5</v>
      </c>
      <c r="I88">
        <v>9314</v>
      </c>
      <c r="J88">
        <v>13995</v>
      </c>
      <c r="L88">
        <v>7527</v>
      </c>
      <c r="M88">
        <v>7.5609999999999999</v>
      </c>
      <c r="N88">
        <v>12.135</v>
      </c>
      <c r="O88">
        <v>4.5739999999999998</v>
      </c>
      <c r="Q88">
        <v>0.67100000000000004</v>
      </c>
      <c r="R88">
        <v>1</v>
      </c>
      <c r="S88">
        <v>0</v>
      </c>
      <c r="T88">
        <v>0</v>
      </c>
      <c r="V88">
        <v>0</v>
      </c>
      <c r="Y88" s="1">
        <v>45153</v>
      </c>
      <c r="Z88" s="6">
        <v>0.11569444444444445</v>
      </c>
      <c r="AB88">
        <v>1</v>
      </c>
      <c r="AD88" s="3">
        <f t="shared" si="4"/>
        <v>8.3414441668863173</v>
      </c>
      <c r="AE88" s="3">
        <f t="shared" si="5"/>
        <v>13.071841894217391</v>
      </c>
      <c r="AF88" s="3">
        <f t="shared" si="6"/>
        <v>4.7303977273310736</v>
      </c>
      <c r="AG88" s="3">
        <f t="shared" si="7"/>
        <v>0.66426615746863793</v>
      </c>
      <c r="AH88" s="3"/>
      <c r="AK88">
        <f>ABS(100*(AD88-AD89)/(AVERAGE(AD88:AD89)))</f>
        <v>3.2530181914564724</v>
      </c>
      <c r="AM88">
        <f>100*((AVERAGE(AD88:AD89)*25.24)-(AVERAGE(AD85:AD86)*25))/(1000*0.08)</f>
        <v>127.85242813780951</v>
      </c>
      <c r="AQ88">
        <f>ABS(100*(AE88-AE89)/(AVERAGE(AE88:AE89)))</f>
        <v>1.3214547000654961</v>
      </c>
      <c r="AS88">
        <f>100*((AVERAGE(AE88:AE89)*25.24)-(AVERAGE(AE85:AE86)*25))/(2000*0.08)</f>
        <v>102.21495333481063</v>
      </c>
      <c r="AW88">
        <f>ABS(100*(AF88-AF89)/(AVERAGE(AF88:AF89)))</f>
        <v>2.1786397959510406</v>
      </c>
      <c r="AY88">
        <f>100*((AVERAGE(AF88:AF89)*25.24)-(AVERAGE(AF85:AF86)*25))/(1000*0.08)</f>
        <v>76.577478531811749</v>
      </c>
      <c r="BC88">
        <f>ABS(100*(AG88-AG89)/(AVERAGE(AG88:AG89)))</f>
        <v>0.49780893577821883</v>
      </c>
      <c r="BE88">
        <f>100*((AVERAGE(AG88:AG89)*25.24)-(AVERAGE(AG85:AG86)*25))/(100*0.08)</f>
        <v>80.048131618728945</v>
      </c>
      <c r="BG88" s="3">
        <f>AVERAGE(AD88:AD89)</f>
        <v>8.4793617571256679</v>
      </c>
      <c r="BH88" s="3">
        <f>AVERAGE(AE88:AE89)</f>
        <v>13.158785589539647</v>
      </c>
      <c r="BI88" s="3">
        <f>AVERAGE(AF88:AF89)</f>
        <v>4.6794238324139794</v>
      </c>
      <c r="BJ88" s="3">
        <f>AVERAGE(AG88:AG89)</f>
        <v>0.66592367123908325</v>
      </c>
    </row>
    <row r="89" spans="1:62" x14ac:dyDescent="0.35">
      <c r="A89">
        <v>65</v>
      </c>
      <c r="B89">
        <v>19</v>
      </c>
      <c r="C89" t="s">
        <v>281</v>
      </c>
      <c r="D89" t="s">
        <v>27</v>
      </c>
      <c r="G89">
        <v>0.5</v>
      </c>
      <c r="H89">
        <v>0.5</v>
      </c>
      <c r="I89">
        <v>9623</v>
      </c>
      <c r="J89">
        <v>14184</v>
      </c>
      <c r="L89">
        <v>7565</v>
      </c>
      <c r="M89">
        <v>7.7969999999999997</v>
      </c>
      <c r="N89">
        <v>12.295</v>
      </c>
      <c r="O89">
        <v>4.4980000000000002</v>
      </c>
      <c r="Q89">
        <v>0.67500000000000004</v>
      </c>
      <c r="R89">
        <v>1</v>
      </c>
      <c r="S89">
        <v>0</v>
      </c>
      <c r="T89">
        <v>0</v>
      </c>
      <c r="V89">
        <v>0</v>
      </c>
      <c r="Y89" s="1">
        <v>45153</v>
      </c>
      <c r="Z89" s="6">
        <v>0.12407407407407407</v>
      </c>
      <c r="AB89">
        <v>1</v>
      </c>
      <c r="AD89" s="3">
        <f t="shared" si="4"/>
        <v>8.6172793473650184</v>
      </c>
      <c r="AE89" s="3">
        <f t="shared" si="5"/>
        <v>13.245729284861904</v>
      </c>
      <c r="AF89" s="3">
        <f t="shared" si="6"/>
        <v>4.6284499374968853</v>
      </c>
      <c r="AG89" s="3">
        <f t="shared" si="7"/>
        <v>0.66758118500952845</v>
      </c>
      <c r="AH89" s="3"/>
    </row>
    <row r="90" spans="1:62" x14ac:dyDescent="0.35">
      <c r="A90">
        <v>66</v>
      </c>
      <c r="B90">
        <v>20</v>
      </c>
      <c r="C90" t="s">
        <v>157</v>
      </c>
      <c r="D90" t="s">
        <v>27</v>
      </c>
      <c r="G90">
        <v>0.5</v>
      </c>
      <c r="H90">
        <v>0.5</v>
      </c>
      <c r="I90">
        <v>5686</v>
      </c>
      <c r="J90">
        <v>14102</v>
      </c>
      <c r="L90">
        <v>11226</v>
      </c>
      <c r="M90">
        <v>4.7770000000000001</v>
      </c>
      <c r="N90">
        <v>12.226000000000001</v>
      </c>
      <c r="O90">
        <v>7.4489999999999998</v>
      </c>
      <c r="Q90">
        <v>1.0580000000000001</v>
      </c>
      <c r="R90">
        <v>1</v>
      </c>
      <c r="S90">
        <v>0</v>
      </c>
      <c r="T90">
        <v>0</v>
      </c>
      <c r="V90">
        <v>0</v>
      </c>
      <c r="Y90" s="1">
        <v>45153</v>
      </c>
      <c r="Z90" s="6">
        <v>0.13804398148148148</v>
      </c>
      <c r="AB90">
        <v>1</v>
      </c>
      <c r="AD90" s="3">
        <f t="shared" ref="AD90:AD135" si="8">((I90*$F$21)+$F$22)*1000/G90</f>
        <v>5.102835640100797</v>
      </c>
      <c r="AE90" s="3">
        <f t="shared" ref="AE90:AE135" si="9">((J90*$H$21)+$H$22)*1000/H90</f>
        <v>13.170286078338886</v>
      </c>
      <c r="AF90" s="3">
        <f t="shared" ref="AF90:AF135" si="10">AE90-AD90</f>
        <v>8.0674504382380903</v>
      </c>
      <c r="AG90" s="3">
        <f t="shared" ref="AG90:AG135" si="11">((L90*$J$21)+$J$22)*1000/H90</f>
        <v>0.98695791730426563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20</v>
      </c>
      <c r="C91" t="s">
        <v>157</v>
      </c>
      <c r="D91" t="s">
        <v>27</v>
      </c>
      <c r="G91">
        <v>0.5</v>
      </c>
      <c r="H91">
        <v>0.5</v>
      </c>
      <c r="I91">
        <v>4529</v>
      </c>
      <c r="J91">
        <v>14087</v>
      </c>
      <c r="L91">
        <v>11360</v>
      </c>
      <c r="M91">
        <v>3.8889999999999998</v>
      </c>
      <c r="N91">
        <v>12.212999999999999</v>
      </c>
      <c r="O91">
        <v>8.3230000000000004</v>
      </c>
      <c r="Q91">
        <v>1.0720000000000001</v>
      </c>
      <c r="R91">
        <v>1</v>
      </c>
      <c r="S91">
        <v>0</v>
      </c>
      <c r="T91">
        <v>0</v>
      </c>
      <c r="V91">
        <v>0</v>
      </c>
      <c r="Y91" s="1">
        <v>45153</v>
      </c>
      <c r="Z91" s="6">
        <v>0.14565972222222223</v>
      </c>
      <c r="AB91">
        <v>1</v>
      </c>
      <c r="AD91" s="3">
        <f t="shared" si="8"/>
        <v>4.0700158866578953</v>
      </c>
      <c r="AE91" s="3">
        <f t="shared" si="9"/>
        <v>13.156485491779799</v>
      </c>
      <c r="AF91" s="3">
        <f t="shared" si="10"/>
        <v>9.0864696051219038</v>
      </c>
      <c r="AG91" s="3">
        <f t="shared" si="11"/>
        <v>0.99864775126424798</v>
      </c>
      <c r="AH91" s="3"/>
      <c r="AK91">
        <f>ABS(100*(AD91-AD92)/(AVERAGE(AD91:AD92)))</f>
        <v>0.91695630014828511</v>
      </c>
      <c r="AL91">
        <f>ABS(100*((AVERAGE(AD91:AD92)-AVERAGE(AD70:AD71))/(AVERAGE(AD70:AD71,AD91:AD92))))</f>
        <v>5.5304759000763255</v>
      </c>
      <c r="AQ91">
        <f>ABS(100*(AE91-AE92)/(AVERAGE(AE91:AE92)))</f>
        <v>0.84270136937131246</v>
      </c>
      <c r="AR91">
        <f>ABS(100*((AVERAGE(AE91:AE92)-AVERAGE(AE70:AE71))/(AVERAGE(AE70:AE71,AE91:AE92))))</f>
        <v>2.3050689658907491</v>
      </c>
      <c r="AW91">
        <f>ABS(100*(AF91-AF92)/(AVERAGE(AF91:AF92)))</f>
        <v>1.6410153162949965</v>
      </c>
      <c r="AX91">
        <f>ABS(100*((AVERAGE(AF91:AF92)-AVERAGE(AF70:AF71))/(AVERAGE(AF70:AF71,AF91:AF92))))</f>
        <v>0.87492569662333419</v>
      </c>
      <c r="BC91">
        <f>ABS(100*(AG91-AG92)/(AVERAGE(AG91:AG92)))</f>
        <v>1.1292122128541471</v>
      </c>
      <c r="BD91">
        <f>ABS(100*((AVERAGE(AG91:AG92)-AVERAGE(AG70:AG71))/(AVERAGE(AG70:AG71,AG91:AG92))))</f>
        <v>3.7295271648688946</v>
      </c>
      <c r="BG91" s="3">
        <f>AVERAGE(AD91:AD92)</f>
        <v>4.0887619668846025</v>
      </c>
      <c r="BH91" s="3">
        <f>AVERAGE(AE91:AE92)</f>
        <v>13.101283145543444</v>
      </c>
      <c r="BI91" s="3">
        <f>AVERAGE(AF91:AF92)</f>
        <v>9.0125211786588437</v>
      </c>
      <c r="BJ91" s="3">
        <f>AVERAGE(AG91:AG92)</f>
        <v>1.0043181931105081</v>
      </c>
    </row>
    <row r="92" spans="1:62" x14ac:dyDescent="0.35">
      <c r="A92">
        <v>68</v>
      </c>
      <c r="B92">
        <v>20</v>
      </c>
      <c r="C92" t="s">
        <v>157</v>
      </c>
      <c r="D92" t="s">
        <v>27</v>
      </c>
      <c r="G92">
        <v>0.5</v>
      </c>
      <c r="H92">
        <v>0.5</v>
      </c>
      <c r="I92">
        <v>4571</v>
      </c>
      <c r="J92">
        <v>13967</v>
      </c>
      <c r="L92">
        <v>11490</v>
      </c>
      <c r="M92">
        <v>3.9220000000000002</v>
      </c>
      <c r="N92">
        <v>12.111000000000001</v>
      </c>
      <c r="O92">
        <v>8.19</v>
      </c>
      <c r="Q92">
        <v>1.0860000000000001</v>
      </c>
      <c r="R92">
        <v>1</v>
      </c>
      <c r="S92">
        <v>0</v>
      </c>
      <c r="T92">
        <v>0</v>
      </c>
      <c r="V92">
        <v>0</v>
      </c>
      <c r="Y92" s="1">
        <v>45153</v>
      </c>
      <c r="Z92" s="6">
        <v>0.15366898148148148</v>
      </c>
      <c r="AB92">
        <v>1</v>
      </c>
      <c r="AD92" s="3">
        <f t="shared" si="8"/>
        <v>4.1075080471113106</v>
      </c>
      <c r="AE92" s="3">
        <f t="shared" si="9"/>
        <v>13.046080799307092</v>
      </c>
      <c r="AF92" s="3">
        <f t="shared" si="10"/>
        <v>8.9385727521957818</v>
      </c>
      <c r="AG92" s="3">
        <f t="shared" si="11"/>
        <v>1.0099886349567679</v>
      </c>
      <c r="AH92" s="3"/>
      <c r="BG92" s="3"/>
      <c r="BH92" s="3"/>
      <c r="BI92" s="3"/>
      <c r="BJ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1248</v>
      </c>
      <c r="J93">
        <v>765</v>
      </c>
      <c r="L93">
        <v>528</v>
      </c>
      <c r="M93">
        <v>1.3720000000000001</v>
      </c>
      <c r="N93">
        <v>0.92600000000000005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45153</v>
      </c>
      <c r="Z93" s="6">
        <v>0.16605324074074074</v>
      </c>
      <c r="AB93">
        <v>1</v>
      </c>
      <c r="AD93" s="3">
        <f t="shared" si="8"/>
        <v>1.1411640188565468</v>
      </c>
      <c r="AE93" s="3">
        <f t="shared" si="9"/>
        <v>0.89972454910128263</v>
      </c>
      <c r="AF93" s="3">
        <f t="shared" si="10"/>
        <v>-0.2414394697552642</v>
      </c>
      <c r="AG93" s="3">
        <f t="shared" si="11"/>
        <v>5.369042697673234E-2</v>
      </c>
      <c r="AH93" s="3"/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263</v>
      </c>
      <c r="J94">
        <v>757</v>
      </c>
      <c r="L94">
        <v>578</v>
      </c>
      <c r="M94">
        <v>0.61699999999999999</v>
      </c>
      <c r="N94">
        <v>0.92</v>
      </c>
      <c r="O94">
        <v>0.30299999999999999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45153</v>
      </c>
      <c r="Z94" s="6">
        <v>0.17228009259259258</v>
      </c>
      <c r="AB94">
        <v>1</v>
      </c>
      <c r="AD94" s="3">
        <f t="shared" si="8"/>
        <v>0.26188358917525201</v>
      </c>
      <c r="AE94" s="3">
        <f t="shared" si="9"/>
        <v>0.8923642362697688</v>
      </c>
      <c r="AF94" s="3">
        <f t="shared" si="10"/>
        <v>0.63048064709451679</v>
      </c>
      <c r="AG94" s="3">
        <f t="shared" si="11"/>
        <v>5.8052305320009281E-2</v>
      </c>
      <c r="AH94" s="3"/>
      <c r="AK94">
        <f>ABS(100*(AD94-AD95)/(AVERAGE(AD94:AD95)))</f>
        <v>12.465203288502327</v>
      </c>
      <c r="AQ94">
        <f>ABS(100*(AE94-AE95)/(AVERAGE(AE94:AE95)))</f>
        <v>0.92362645653767261</v>
      </c>
      <c r="AW94">
        <f>ABS(100*(AF94-AF95)/(AVERAGE(AF94:AF95)))</f>
        <v>4.2989640329060768</v>
      </c>
      <c r="BC94">
        <f>ABS(100*(AG94-AG95)/(AVERAGE(AG94:AG95)))</f>
        <v>11.438543628879399</v>
      </c>
      <c r="BG94" s="3">
        <f>AVERAGE(AD94:AD95)</f>
        <v>0.2792906636714807</v>
      </c>
      <c r="BH94" s="3">
        <f>AVERAGE(AE94:AE95)</f>
        <v>0.89650441223749533</v>
      </c>
      <c r="BI94" s="3">
        <f>AVERAGE(AF94:AF95)</f>
        <v>0.61721374856601463</v>
      </c>
      <c r="BJ94" s="3">
        <f>AVERAGE(AG94:AG95)</f>
        <v>5.4911752912849887E-2</v>
      </c>
    </row>
    <row r="95" spans="1:62" x14ac:dyDescent="0.35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302</v>
      </c>
      <c r="J95">
        <v>766</v>
      </c>
      <c r="L95">
        <v>506</v>
      </c>
      <c r="M95">
        <v>0.64700000000000002</v>
      </c>
      <c r="N95">
        <v>0.92700000000000005</v>
      </c>
      <c r="O95">
        <v>0.28000000000000003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45153</v>
      </c>
      <c r="Z95" s="6">
        <v>0.1789236111111111</v>
      </c>
      <c r="AB95">
        <v>1</v>
      </c>
      <c r="AD95" s="3">
        <f t="shared" si="8"/>
        <v>0.29669773816770939</v>
      </c>
      <c r="AE95" s="3">
        <f t="shared" si="9"/>
        <v>0.90064458820522186</v>
      </c>
      <c r="AF95" s="3">
        <f t="shared" si="10"/>
        <v>0.60394685003751247</v>
      </c>
      <c r="AG95" s="3">
        <f t="shared" si="11"/>
        <v>5.1771200505690493E-2</v>
      </c>
      <c r="AH95" s="3"/>
      <c r="BG95" s="3"/>
      <c r="BH95" s="3"/>
      <c r="BI95" s="3"/>
      <c r="BJ95" s="3"/>
    </row>
    <row r="96" spans="1:62" x14ac:dyDescent="0.35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4238</v>
      </c>
      <c r="J96">
        <v>10003</v>
      </c>
      <c r="L96">
        <v>5209</v>
      </c>
      <c r="M96">
        <v>6.1109999999999998</v>
      </c>
      <c r="N96">
        <v>14.587999999999999</v>
      </c>
      <c r="O96">
        <v>8.4779999999999998</v>
      </c>
      <c r="Q96">
        <v>0.71499999999999997</v>
      </c>
      <c r="R96">
        <v>1</v>
      </c>
      <c r="S96">
        <v>0</v>
      </c>
      <c r="T96">
        <v>0</v>
      </c>
      <c r="V96">
        <v>0</v>
      </c>
      <c r="Y96" s="1">
        <v>45153</v>
      </c>
      <c r="Z96" s="6">
        <v>0.19168981481481481</v>
      </c>
      <c r="AB96">
        <v>1</v>
      </c>
      <c r="AD96" s="3">
        <f t="shared" si="8"/>
        <v>6.3504146249082414</v>
      </c>
      <c r="AE96" s="3">
        <f t="shared" si="9"/>
        <v>15.665076318819926</v>
      </c>
      <c r="AF96" s="3">
        <f t="shared" si="10"/>
        <v>9.3146616939116846</v>
      </c>
      <c r="AG96" s="3">
        <f t="shared" si="11"/>
        <v>0.77008246245719858</v>
      </c>
      <c r="AH96" s="3"/>
    </row>
    <row r="97" spans="1:62" x14ac:dyDescent="0.35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6233</v>
      </c>
      <c r="J97">
        <v>10110</v>
      </c>
      <c r="L97">
        <v>5200</v>
      </c>
      <c r="M97">
        <v>8.6609999999999996</v>
      </c>
      <c r="N97">
        <v>14.739000000000001</v>
      </c>
      <c r="O97">
        <v>6.0780000000000003</v>
      </c>
      <c r="Q97">
        <v>0.71299999999999997</v>
      </c>
      <c r="R97">
        <v>1</v>
      </c>
      <c r="S97">
        <v>0</v>
      </c>
      <c r="T97">
        <v>0</v>
      </c>
      <c r="V97">
        <v>0</v>
      </c>
      <c r="Y97" s="1">
        <v>45153</v>
      </c>
      <c r="Z97" s="6">
        <v>0.1988310185185185</v>
      </c>
      <c r="AB97">
        <v>1</v>
      </c>
      <c r="AD97" s="3">
        <f t="shared" si="8"/>
        <v>9.318543994136979</v>
      </c>
      <c r="AE97" s="3">
        <f t="shared" si="9"/>
        <v>15.829149959022422</v>
      </c>
      <c r="AF97" s="3">
        <f t="shared" si="10"/>
        <v>6.5106059648854426</v>
      </c>
      <c r="AG97" s="3">
        <f t="shared" si="11"/>
        <v>0.76877389895421555</v>
      </c>
      <c r="AH97" s="3"/>
      <c r="AI97">
        <f>100*(AVERAGE(I97:I98))/(AVERAGE(I$51:I$52))</f>
        <v>106.36738819169544</v>
      </c>
      <c r="AK97">
        <f>ABS(100*(AD97-AD98)/(AVERAGE(AD97:AD98)))</f>
        <v>2.5690041810750581</v>
      </c>
      <c r="AO97">
        <f>100*(AVERAGE(J97:J98))/(AVERAGE(J$51:J$52))</f>
        <v>85.08189836203276</v>
      </c>
      <c r="AQ97">
        <f>ABS(100*(AE97-AE98)/(AVERAGE(AE97:AE98)))</f>
        <v>0.36743661104628972</v>
      </c>
      <c r="AU97">
        <f>100*(((AVERAGE(J97:J98))-(AVERAGE(I97:I98)))/((AVERAGE(J$51:J$52))-(AVERAGE($I$51:I52))))</f>
        <v>63.910530283990951</v>
      </c>
      <c r="AW97">
        <f>ABS(100*(AF97-AF98)/(AVERAGE(AF97:AF98)))</f>
        <v>2.8704536971431005</v>
      </c>
      <c r="BA97">
        <f>100*(AVERAGE(L97:L98))/(AVERAGE(L$51:L$52))</f>
        <v>81.720006306164279</v>
      </c>
      <c r="BC97">
        <f>ABS(100*(AG97-AG98)/(AVERAGE(AG97:AG98)))</f>
        <v>0.62607300830339463</v>
      </c>
      <c r="BG97" s="3">
        <f>AVERAGE(AD97:AD98)</f>
        <v>9.4397984019525882</v>
      </c>
      <c r="BH97" s="3">
        <f>AVERAGE(AE97:AE98)</f>
        <v>15.858284530647165</v>
      </c>
      <c r="BI97" s="3">
        <f>AVERAGE(AF97:AF98)</f>
        <v>6.4184861286945774</v>
      </c>
      <c r="BJ97" s="3">
        <f>AVERAGE(AG97:AG98)</f>
        <v>0.76637486586541326</v>
      </c>
    </row>
    <row r="98" spans="1:62" x14ac:dyDescent="0.35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6396</v>
      </c>
      <c r="J98">
        <v>10148</v>
      </c>
      <c r="L98">
        <v>5167</v>
      </c>
      <c r="M98">
        <v>8.8699999999999992</v>
      </c>
      <c r="N98">
        <v>14.792</v>
      </c>
      <c r="O98">
        <v>5.9219999999999997</v>
      </c>
      <c r="Q98">
        <v>0.70699999999999996</v>
      </c>
      <c r="R98">
        <v>1</v>
      </c>
      <c r="S98">
        <v>0</v>
      </c>
      <c r="T98">
        <v>0</v>
      </c>
      <c r="V98">
        <v>0</v>
      </c>
      <c r="Y98" s="1">
        <v>45153</v>
      </c>
      <c r="Z98" s="6">
        <v>0.20649305555555555</v>
      </c>
      <c r="AB98">
        <v>1</v>
      </c>
      <c r="AD98" s="3">
        <f t="shared" si="8"/>
        <v>9.5610528097681975</v>
      </c>
      <c r="AE98" s="3">
        <f t="shared" si="9"/>
        <v>15.88741910227191</v>
      </c>
      <c r="AF98" s="3">
        <f t="shared" si="10"/>
        <v>6.3263662925037121</v>
      </c>
      <c r="AG98" s="3">
        <f t="shared" si="11"/>
        <v>0.76397583277661085</v>
      </c>
      <c r="AH98" s="3"/>
    </row>
    <row r="99" spans="1:62" x14ac:dyDescent="0.35">
      <c r="A99">
        <v>75</v>
      </c>
      <c r="B99">
        <v>3</v>
      </c>
      <c r="D99" t="s">
        <v>85</v>
      </c>
      <c r="Y99" s="1">
        <v>45153</v>
      </c>
      <c r="Z99" s="6">
        <v>0.21089120370370371</v>
      </c>
      <c r="AB99">
        <v>1</v>
      </c>
      <c r="AD99" s="3"/>
      <c r="AE99" s="3"/>
      <c r="AF99" s="3"/>
      <c r="AG99" s="3"/>
      <c r="AH99" s="3"/>
    </row>
    <row r="100" spans="1:62" x14ac:dyDescent="0.35">
      <c r="A100">
        <v>76</v>
      </c>
      <c r="B100">
        <v>21</v>
      </c>
      <c r="C100" t="s">
        <v>282</v>
      </c>
      <c r="D100" t="s">
        <v>27</v>
      </c>
      <c r="G100">
        <v>0.5</v>
      </c>
      <c r="H100">
        <v>0.5</v>
      </c>
      <c r="I100">
        <v>2649</v>
      </c>
      <c r="J100">
        <v>5765</v>
      </c>
      <c r="L100">
        <v>2278</v>
      </c>
      <c r="M100">
        <v>2.4470000000000001</v>
      </c>
      <c r="N100">
        <v>5.1630000000000003</v>
      </c>
      <c r="O100">
        <v>2.7160000000000002</v>
      </c>
      <c r="Q100">
        <v>0.122</v>
      </c>
      <c r="R100">
        <v>1</v>
      </c>
      <c r="S100">
        <v>0</v>
      </c>
      <c r="T100">
        <v>0</v>
      </c>
      <c r="V100">
        <v>0</v>
      </c>
      <c r="Y100" s="1">
        <v>45153</v>
      </c>
      <c r="Z100" s="6">
        <v>0.22392361111111111</v>
      </c>
      <c r="AB100">
        <v>1</v>
      </c>
      <c r="AD100" s="3">
        <f t="shared" si="8"/>
        <v>2.3917953711240538</v>
      </c>
      <c r="AE100" s="3">
        <f t="shared" si="9"/>
        <v>5.4999200687974676</v>
      </c>
      <c r="AF100" s="3">
        <f t="shared" si="10"/>
        <v>3.1081246976734138</v>
      </c>
      <c r="AG100" s="3">
        <f t="shared" si="11"/>
        <v>0.20635616899142512</v>
      </c>
      <c r="AH100" s="3"/>
    </row>
    <row r="101" spans="1:62" x14ac:dyDescent="0.35">
      <c r="A101">
        <v>77</v>
      </c>
      <c r="B101">
        <v>21</v>
      </c>
      <c r="C101" t="s">
        <v>282</v>
      </c>
      <c r="D101" t="s">
        <v>27</v>
      </c>
      <c r="G101">
        <v>0.5</v>
      </c>
      <c r="H101">
        <v>0.5</v>
      </c>
      <c r="I101">
        <v>3031</v>
      </c>
      <c r="J101">
        <v>5776</v>
      </c>
      <c r="L101">
        <v>2112</v>
      </c>
      <c r="M101">
        <v>2.74</v>
      </c>
      <c r="N101">
        <v>5.1719999999999997</v>
      </c>
      <c r="O101">
        <v>2.4319999999999999</v>
      </c>
      <c r="Q101">
        <v>0.105</v>
      </c>
      <c r="R101">
        <v>1</v>
      </c>
      <c r="S101">
        <v>0</v>
      </c>
      <c r="T101">
        <v>0</v>
      </c>
      <c r="V101">
        <v>0</v>
      </c>
      <c r="Y101" s="1">
        <v>45153</v>
      </c>
      <c r="Z101" s="6">
        <v>0.23109953703703703</v>
      </c>
      <c r="AB101">
        <v>1</v>
      </c>
      <c r="AD101" s="3">
        <f t="shared" si="8"/>
        <v>2.7327954971527384</v>
      </c>
      <c r="AE101" s="3">
        <f t="shared" si="9"/>
        <v>5.5100404989407998</v>
      </c>
      <c r="AF101" s="3">
        <f t="shared" si="10"/>
        <v>2.7772450017880614</v>
      </c>
      <c r="AG101" s="3">
        <f t="shared" si="11"/>
        <v>0.1918747328917457</v>
      </c>
      <c r="AH101" s="3"/>
      <c r="AK101">
        <f>ABS(100*(AD101-AD102)/(AVERAGE(AD101:AD102)))</f>
        <v>3.1858009378750198</v>
      </c>
      <c r="AQ101">
        <f>ABS(100*(AE101-AE102)/(AVERAGE(AE101:AE102)))</f>
        <v>0.80470485437565531</v>
      </c>
      <c r="AW101">
        <f>ABS(100*(AF101-AF102)/(AVERAGE(AF101:AF102)))</f>
        <v>1.4844284477678431</v>
      </c>
      <c r="BC101">
        <f>ABS(100*(AG101-AG102)/(AVERAGE(AG101:AG102)))</f>
        <v>0.18202910707749903</v>
      </c>
      <c r="BG101" s="3">
        <f>AVERAGE(AD101:AD102)</f>
        <v>2.6899473137774059</v>
      </c>
      <c r="BH101" s="3">
        <f>AVERAGE(AE101:AE102)</f>
        <v>5.4879595604462583</v>
      </c>
      <c r="BI101" s="3">
        <f>AVERAGE(AF101:AF102)</f>
        <v>2.7980122466688515</v>
      </c>
      <c r="BJ101" s="3">
        <f>AVERAGE(AG101:AG102)</f>
        <v>0.19170025775801461</v>
      </c>
    </row>
    <row r="102" spans="1:62" x14ac:dyDescent="0.35">
      <c r="A102">
        <v>78</v>
      </c>
      <c r="B102">
        <v>21</v>
      </c>
      <c r="C102" t="s">
        <v>282</v>
      </c>
      <c r="D102" t="s">
        <v>27</v>
      </c>
      <c r="G102">
        <v>0.5</v>
      </c>
      <c r="H102">
        <v>0.5</v>
      </c>
      <c r="I102">
        <v>2935</v>
      </c>
      <c r="J102">
        <v>5728</v>
      </c>
      <c r="L102">
        <v>2108</v>
      </c>
      <c r="M102">
        <v>2.6659999999999999</v>
      </c>
      <c r="N102">
        <v>5.1310000000000002</v>
      </c>
      <c r="O102">
        <v>2.4649999999999999</v>
      </c>
      <c r="Q102">
        <v>0.104</v>
      </c>
      <c r="R102">
        <v>1</v>
      </c>
      <c r="S102">
        <v>0</v>
      </c>
      <c r="T102">
        <v>0</v>
      </c>
      <c r="V102">
        <v>0</v>
      </c>
      <c r="Y102" s="1">
        <v>45153</v>
      </c>
      <c r="Z102" s="6">
        <v>0.23872685185185186</v>
      </c>
      <c r="AB102">
        <v>1</v>
      </c>
      <c r="AD102" s="3">
        <f t="shared" si="8"/>
        <v>2.6470991304020739</v>
      </c>
      <c r="AE102" s="3">
        <f t="shared" si="9"/>
        <v>5.4658786219517159</v>
      </c>
      <c r="AF102" s="3">
        <f t="shared" si="10"/>
        <v>2.818779491549642</v>
      </c>
      <c r="AG102" s="3">
        <f t="shared" si="11"/>
        <v>0.19152578262428352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22</v>
      </c>
      <c r="C103" t="s">
        <v>283</v>
      </c>
      <c r="D103" t="s">
        <v>27</v>
      </c>
      <c r="G103">
        <v>0.5</v>
      </c>
      <c r="H103">
        <v>0.5</v>
      </c>
      <c r="I103">
        <v>2677</v>
      </c>
      <c r="J103">
        <v>5620</v>
      </c>
      <c r="L103">
        <v>2638</v>
      </c>
      <c r="M103">
        <v>2.4689999999999999</v>
      </c>
      <c r="N103">
        <v>5.04</v>
      </c>
      <c r="O103">
        <v>2.5710000000000002</v>
      </c>
      <c r="Q103">
        <v>0.16</v>
      </c>
      <c r="R103">
        <v>1</v>
      </c>
      <c r="S103">
        <v>0</v>
      </c>
      <c r="T103">
        <v>0</v>
      </c>
      <c r="V103">
        <v>0</v>
      </c>
      <c r="Y103" s="1">
        <v>45153</v>
      </c>
      <c r="Z103" s="6">
        <v>0.25155092592592593</v>
      </c>
      <c r="AB103">
        <v>1</v>
      </c>
      <c r="AD103" s="3">
        <f t="shared" si="8"/>
        <v>2.416790144759664</v>
      </c>
      <c r="AE103" s="3">
        <f t="shared" si="9"/>
        <v>5.3665143987262791</v>
      </c>
      <c r="AF103" s="3">
        <f t="shared" si="10"/>
        <v>2.9497242539666151</v>
      </c>
      <c r="AG103" s="3">
        <f t="shared" si="11"/>
        <v>0.23776169306301906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22</v>
      </c>
      <c r="C104" t="s">
        <v>283</v>
      </c>
      <c r="D104" t="s">
        <v>27</v>
      </c>
      <c r="G104">
        <v>0.5</v>
      </c>
      <c r="H104">
        <v>0.5</v>
      </c>
      <c r="I104">
        <v>2572</v>
      </c>
      <c r="J104">
        <v>5638</v>
      </c>
      <c r="L104">
        <v>2678</v>
      </c>
      <c r="M104">
        <v>2.3879999999999999</v>
      </c>
      <c r="N104">
        <v>5.0549999999999997</v>
      </c>
      <c r="O104">
        <v>2.6669999999999998</v>
      </c>
      <c r="Q104">
        <v>0.16400000000000001</v>
      </c>
      <c r="R104">
        <v>1</v>
      </c>
      <c r="S104">
        <v>0</v>
      </c>
      <c r="T104">
        <v>0</v>
      </c>
      <c r="V104">
        <v>0</v>
      </c>
      <c r="Y104" s="1">
        <v>45153</v>
      </c>
      <c r="Z104" s="6">
        <v>0.25865740740740739</v>
      </c>
      <c r="AB104">
        <v>1</v>
      </c>
      <c r="AD104" s="3">
        <f t="shared" si="8"/>
        <v>2.3230597436261249</v>
      </c>
      <c r="AE104" s="3">
        <f t="shared" si="9"/>
        <v>5.3830751025971857</v>
      </c>
      <c r="AF104" s="3">
        <f t="shared" si="10"/>
        <v>3.0600153589710608</v>
      </c>
      <c r="AG104" s="3">
        <f t="shared" si="11"/>
        <v>0.24125119573764062</v>
      </c>
      <c r="AH104" s="3"/>
      <c r="AK104">
        <f>ABS(100*(AD104-AD105)/(AVERAGE(AD104:AD105)))</f>
        <v>4.4705397901205934</v>
      </c>
      <c r="AQ104">
        <f>ABS(100*(AE104-AE105)/(AVERAGE(AE104:AE105)))</f>
        <v>0.8927161383689366</v>
      </c>
      <c r="AW104">
        <f>ABS(100*(AF104-AF105)/(AVERAGE(AF104:AF105)))</f>
        <v>5.1649624939497212</v>
      </c>
      <c r="BC104">
        <f>ABS(100*(AG104-AG105)/(AVERAGE(AG104:AG105)))</f>
        <v>3.0470447985642748</v>
      </c>
      <c r="BG104" s="3">
        <f>AVERAGE(AD104:AD105)</f>
        <v>2.3761736376017968</v>
      </c>
      <c r="BH104" s="3">
        <f>AVERAGE(AE104:AE105)</f>
        <v>5.3591540858947653</v>
      </c>
      <c r="BI104" s="3">
        <f>AVERAGE(AF104:AF105)</f>
        <v>2.9829804482929685</v>
      </c>
      <c r="BJ104" s="3">
        <f>AVERAGE(AG104:AG105)</f>
        <v>0.23763083671272076</v>
      </c>
    </row>
    <row r="105" spans="1:62" x14ac:dyDescent="0.35">
      <c r="A105">
        <v>81</v>
      </c>
      <c r="B105">
        <v>22</v>
      </c>
      <c r="C105" t="s">
        <v>283</v>
      </c>
      <c r="D105" t="s">
        <v>27</v>
      </c>
      <c r="G105">
        <v>0.5</v>
      </c>
      <c r="H105">
        <v>0.5</v>
      </c>
      <c r="I105">
        <v>2691</v>
      </c>
      <c r="J105">
        <v>5586</v>
      </c>
      <c r="L105">
        <v>2595</v>
      </c>
      <c r="M105">
        <v>2.48</v>
      </c>
      <c r="N105">
        <v>5.0110000000000001</v>
      </c>
      <c r="O105">
        <v>2.5310000000000001</v>
      </c>
      <c r="Q105">
        <v>0.155</v>
      </c>
      <c r="R105">
        <v>1</v>
      </c>
      <c r="S105">
        <v>0</v>
      </c>
      <c r="T105">
        <v>0</v>
      </c>
      <c r="V105">
        <v>0</v>
      </c>
      <c r="Y105" s="1">
        <v>45153</v>
      </c>
      <c r="Z105" s="6">
        <v>0.26618055555555559</v>
      </c>
      <c r="AB105">
        <v>1</v>
      </c>
      <c r="AD105" s="3">
        <f t="shared" si="8"/>
        <v>2.4292875315774691</v>
      </c>
      <c r="AE105" s="3">
        <f t="shared" si="9"/>
        <v>5.3352330691923449</v>
      </c>
      <c r="AF105" s="3">
        <f t="shared" si="10"/>
        <v>2.9059455376148757</v>
      </c>
      <c r="AG105" s="3">
        <f t="shared" si="11"/>
        <v>0.23401047768780089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23</v>
      </c>
      <c r="C106" t="s">
        <v>284</v>
      </c>
      <c r="D106" t="s">
        <v>27</v>
      </c>
      <c r="G106">
        <v>0.5</v>
      </c>
      <c r="H106">
        <v>0.5</v>
      </c>
      <c r="I106">
        <v>3707</v>
      </c>
      <c r="J106">
        <v>5993</v>
      </c>
      <c r="L106">
        <v>2687</v>
      </c>
      <c r="M106">
        <v>3.2589999999999999</v>
      </c>
      <c r="N106">
        <v>5.3550000000000004</v>
      </c>
      <c r="O106">
        <v>2.097</v>
      </c>
      <c r="Q106">
        <v>0.16500000000000001</v>
      </c>
      <c r="R106">
        <v>1</v>
      </c>
      <c r="S106">
        <v>0</v>
      </c>
      <c r="T106">
        <v>0</v>
      </c>
      <c r="V106">
        <v>0</v>
      </c>
      <c r="Y106" s="1">
        <v>45153</v>
      </c>
      <c r="Z106" s="6">
        <v>0.27916666666666667</v>
      </c>
      <c r="AB106">
        <v>1</v>
      </c>
      <c r="AD106" s="3">
        <f t="shared" si="8"/>
        <v>3.3362407463553327</v>
      </c>
      <c r="AE106" s="3">
        <f t="shared" si="9"/>
        <v>5.7096889844956147</v>
      </c>
      <c r="AF106" s="3">
        <f t="shared" si="10"/>
        <v>2.3734482381402819</v>
      </c>
      <c r="AG106" s="3">
        <f t="shared" si="11"/>
        <v>0.24203633383943046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23</v>
      </c>
      <c r="C107" t="s">
        <v>284</v>
      </c>
      <c r="D107" t="s">
        <v>27</v>
      </c>
      <c r="G107">
        <v>0.5</v>
      </c>
      <c r="H107">
        <v>0.5</v>
      </c>
      <c r="I107">
        <v>3988</v>
      </c>
      <c r="J107">
        <v>5993</v>
      </c>
      <c r="L107">
        <v>2709</v>
      </c>
      <c r="M107">
        <v>3.4740000000000002</v>
      </c>
      <c r="N107">
        <v>5.3559999999999999</v>
      </c>
      <c r="O107">
        <v>1.8819999999999999</v>
      </c>
      <c r="Q107">
        <v>0.16700000000000001</v>
      </c>
      <c r="R107">
        <v>1</v>
      </c>
      <c r="S107">
        <v>0</v>
      </c>
      <c r="T107">
        <v>0</v>
      </c>
      <c r="V107">
        <v>0</v>
      </c>
      <c r="Y107" s="1">
        <v>45153</v>
      </c>
      <c r="Z107" s="6">
        <v>0.28630787037037037</v>
      </c>
      <c r="AB107">
        <v>1</v>
      </c>
      <c r="AD107" s="3">
        <f t="shared" si="8"/>
        <v>3.5870811531984228</v>
      </c>
      <c r="AE107" s="3">
        <f t="shared" si="9"/>
        <v>5.7096889844956147</v>
      </c>
      <c r="AF107" s="3">
        <f t="shared" si="10"/>
        <v>2.1226078312971919</v>
      </c>
      <c r="AG107" s="3">
        <f t="shared" si="11"/>
        <v>0.2439555603104723</v>
      </c>
      <c r="AH107" s="3"/>
      <c r="AK107">
        <f>ABS(100*(AD107-AD108)/(AVERAGE(AD107:AD108)))</f>
        <v>1.6780299936022043</v>
      </c>
      <c r="AQ107">
        <f>ABS(100*(AE107-AE108)/(AVERAGE(AE107:AE108)))</f>
        <v>0.16100674553833488</v>
      </c>
      <c r="AW107">
        <f>ABS(100*(AF107-AF108)/(AVERAGE(AF107:AF108)))</f>
        <v>2.4561139085893702</v>
      </c>
      <c r="BC107">
        <f>ABS(100*(AG107-AG108)/(AVERAGE(AG107:AG108)))</f>
        <v>2.0527698017639451</v>
      </c>
      <c r="BG107" s="3">
        <f>AVERAGE(AD107:AD108)</f>
        <v>3.6174319497559497</v>
      </c>
      <c r="BH107" s="3">
        <f>AVERAGE(AE107:AE108)</f>
        <v>5.7142891800153102</v>
      </c>
      <c r="BI107" s="3">
        <f>AVERAGE(AF107:AF108)</f>
        <v>2.0968572302593609</v>
      </c>
      <c r="BJ107" s="3">
        <f>AVERAGE(AG107:AG108)</f>
        <v>0.24648544974957293</v>
      </c>
    </row>
    <row r="108" spans="1:62" x14ac:dyDescent="0.35">
      <c r="A108">
        <v>84</v>
      </c>
      <c r="B108">
        <v>23</v>
      </c>
      <c r="C108" t="s">
        <v>284</v>
      </c>
      <c r="D108" t="s">
        <v>27</v>
      </c>
      <c r="G108">
        <v>0.5</v>
      </c>
      <c r="H108">
        <v>0.5</v>
      </c>
      <c r="I108">
        <v>4056</v>
      </c>
      <c r="J108">
        <v>6003</v>
      </c>
      <c r="L108">
        <v>2767</v>
      </c>
      <c r="M108">
        <v>3.5259999999999998</v>
      </c>
      <c r="N108">
        <v>5.3639999999999999</v>
      </c>
      <c r="O108">
        <v>1.8380000000000001</v>
      </c>
      <c r="Q108">
        <v>0.17299999999999999</v>
      </c>
      <c r="R108">
        <v>1</v>
      </c>
      <c r="S108">
        <v>0</v>
      </c>
      <c r="T108">
        <v>0</v>
      </c>
      <c r="V108">
        <v>0</v>
      </c>
      <c r="Y108" s="1">
        <v>45153</v>
      </c>
      <c r="Z108" s="6">
        <v>0.29386574074074073</v>
      </c>
      <c r="AB108">
        <v>1</v>
      </c>
      <c r="AD108" s="3">
        <f t="shared" si="8"/>
        <v>3.6477827463134767</v>
      </c>
      <c r="AE108" s="3">
        <f t="shared" si="9"/>
        <v>5.7188893755350065</v>
      </c>
      <c r="AF108" s="3">
        <f t="shared" si="10"/>
        <v>2.0711066292215299</v>
      </c>
      <c r="AG108" s="3">
        <f t="shared" si="11"/>
        <v>0.24901533918867358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24</v>
      </c>
      <c r="C109" t="s">
        <v>285</v>
      </c>
      <c r="D109" t="s">
        <v>27</v>
      </c>
      <c r="G109">
        <v>0.5</v>
      </c>
      <c r="H109">
        <v>0.5</v>
      </c>
      <c r="I109">
        <v>3758</v>
      </c>
      <c r="J109">
        <v>5912</v>
      </c>
      <c r="L109">
        <v>3734</v>
      </c>
      <c r="M109">
        <v>3.298</v>
      </c>
      <c r="N109">
        <v>5.2869999999999999</v>
      </c>
      <c r="O109">
        <v>1.9890000000000001</v>
      </c>
      <c r="Q109">
        <v>0.27500000000000002</v>
      </c>
      <c r="R109">
        <v>1</v>
      </c>
      <c r="S109">
        <v>0</v>
      </c>
      <c r="T109">
        <v>0</v>
      </c>
      <c r="V109">
        <v>0</v>
      </c>
      <c r="Y109" s="1">
        <v>45153</v>
      </c>
      <c r="Z109" s="6">
        <v>0.3067361111111111</v>
      </c>
      <c r="AB109">
        <v>1</v>
      </c>
      <c r="AD109" s="3">
        <f t="shared" si="8"/>
        <v>3.3817669411916231</v>
      </c>
      <c r="AE109" s="3">
        <f t="shared" si="9"/>
        <v>5.635165817076536</v>
      </c>
      <c r="AF109" s="3">
        <f t="shared" si="10"/>
        <v>2.2533988758849128</v>
      </c>
      <c r="AG109" s="3">
        <f t="shared" si="11"/>
        <v>0.33337406634764949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24</v>
      </c>
      <c r="C110" t="s">
        <v>285</v>
      </c>
      <c r="D110" t="s">
        <v>27</v>
      </c>
      <c r="G110">
        <v>0.5</v>
      </c>
      <c r="H110">
        <v>0.5</v>
      </c>
      <c r="I110">
        <v>3705</v>
      </c>
      <c r="J110">
        <v>5857</v>
      </c>
      <c r="L110">
        <v>3723</v>
      </c>
      <c r="M110">
        <v>3.2570000000000001</v>
      </c>
      <c r="N110">
        <v>5.24</v>
      </c>
      <c r="O110">
        <v>1.984</v>
      </c>
      <c r="Q110">
        <v>0.27300000000000002</v>
      </c>
      <c r="R110">
        <v>1</v>
      </c>
      <c r="S110">
        <v>0</v>
      </c>
      <c r="T110">
        <v>0</v>
      </c>
      <c r="V110">
        <v>0</v>
      </c>
      <c r="Y110" s="1">
        <v>45153</v>
      </c>
      <c r="Z110" s="6">
        <v>0.31385416666666666</v>
      </c>
      <c r="AB110">
        <v>1</v>
      </c>
      <c r="AD110" s="3">
        <f t="shared" si="8"/>
        <v>3.3344554053813606</v>
      </c>
      <c r="AE110" s="3">
        <f t="shared" si="9"/>
        <v>5.5845636663598777</v>
      </c>
      <c r="AF110" s="3">
        <f t="shared" si="10"/>
        <v>2.250108260978517</v>
      </c>
      <c r="AG110" s="3">
        <f t="shared" si="11"/>
        <v>0.33241445311212853</v>
      </c>
      <c r="AH110" s="3"/>
      <c r="AK110">
        <f>ABS(100*(AD110-AD111)/(AVERAGE(AD110:AD111)))</f>
        <v>1.5143983614449563</v>
      </c>
      <c r="AQ110">
        <f>ABS(100*(AE110-AE111)/(AVERAGE(AE110:AE111)))</f>
        <v>0.90202086942224058</v>
      </c>
      <c r="AW110">
        <f>ABS(100*(AF110-AF111)/(AVERAGE(AF110:AF111)))</f>
        <v>1.2447599842990709E-2</v>
      </c>
      <c r="BC110">
        <f>ABS(100*(AG110-AG111)/(AVERAGE(AG110:AG111)))</f>
        <v>0.73213127177283666</v>
      </c>
      <c r="BG110" s="3">
        <f>AVERAGE(AD110:AD111)</f>
        <v>3.359896514260464</v>
      </c>
      <c r="BH110" s="3">
        <f>AVERAGE(AE110:AE111)</f>
        <v>5.6098647417182068</v>
      </c>
      <c r="BI110" s="3">
        <f>AVERAGE(AF110:AF111)</f>
        <v>2.2499682274577428</v>
      </c>
      <c r="BJ110" s="3">
        <f>AVERAGE(AG110:AG111)</f>
        <v>0.33363577904824609</v>
      </c>
    </row>
    <row r="111" spans="1:62" x14ac:dyDescent="0.35">
      <c r="A111">
        <v>87</v>
      </c>
      <c r="B111">
        <v>24</v>
      </c>
      <c r="C111" t="s">
        <v>285</v>
      </c>
      <c r="D111" t="s">
        <v>27</v>
      </c>
      <c r="G111">
        <v>0.5</v>
      </c>
      <c r="H111">
        <v>0.5</v>
      </c>
      <c r="I111">
        <v>3762</v>
      </c>
      <c r="J111">
        <v>5912</v>
      </c>
      <c r="L111">
        <v>3751</v>
      </c>
      <c r="M111">
        <v>3.3010000000000002</v>
      </c>
      <c r="N111">
        <v>5.2869999999999999</v>
      </c>
      <c r="O111">
        <v>1.986</v>
      </c>
      <c r="Q111">
        <v>0.27600000000000002</v>
      </c>
      <c r="R111">
        <v>1</v>
      </c>
      <c r="S111">
        <v>0</v>
      </c>
      <c r="T111">
        <v>0</v>
      </c>
      <c r="V111">
        <v>0</v>
      </c>
      <c r="Y111" s="1">
        <v>45153</v>
      </c>
      <c r="Z111" s="6">
        <v>0.32144675925925925</v>
      </c>
      <c r="AB111">
        <v>1</v>
      </c>
      <c r="AD111" s="3">
        <f t="shared" si="8"/>
        <v>3.3853376231395673</v>
      </c>
      <c r="AE111" s="3">
        <f t="shared" si="9"/>
        <v>5.635165817076536</v>
      </c>
      <c r="AF111" s="3">
        <f t="shared" si="10"/>
        <v>2.2498281939369686</v>
      </c>
      <c r="AG111" s="3">
        <f t="shared" si="11"/>
        <v>0.33485710498436366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25</v>
      </c>
      <c r="C112" t="s">
        <v>286</v>
      </c>
      <c r="D112" t="s">
        <v>27</v>
      </c>
      <c r="G112">
        <v>0.5</v>
      </c>
      <c r="H112">
        <v>0.5</v>
      </c>
      <c r="I112">
        <v>3005</v>
      </c>
      <c r="J112">
        <v>5775</v>
      </c>
      <c r="L112">
        <v>2307</v>
      </c>
      <c r="M112">
        <v>2.72</v>
      </c>
      <c r="N112">
        <v>5.1710000000000003</v>
      </c>
      <c r="O112">
        <v>2.4510000000000001</v>
      </c>
      <c r="Q112">
        <v>0.125</v>
      </c>
      <c r="R112">
        <v>1</v>
      </c>
      <c r="S112">
        <v>0</v>
      </c>
      <c r="T112">
        <v>0</v>
      </c>
      <c r="V112">
        <v>0</v>
      </c>
      <c r="Y112" s="1">
        <v>45153</v>
      </c>
      <c r="Z112" s="6">
        <v>0.33432870370370371</v>
      </c>
      <c r="AB112">
        <v>1</v>
      </c>
      <c r="AD112" s="3">
        <f t="shared" si="8"/>
        <v>2.7095860644911003</v>
      </c>
      <c r="AE112" s="3">
        <f t="shared" si="9"/>
        <v>5.5091204598368604</v>
      </c>
      <c r="AF112" s="3">
        <f t="shared" si="10"/>
        <v>2.7995343953457601</v>
      </c>
      <c r="AG112" s="3">
        <f t="shared" si="11"/>
        <v>0.20888605843052574</v>
      </c>
    </row>
    <row r="113" spans="1:62" x14ac:dyDescent="0.35">
      <c r="A113">
        <v>89</v>
      </c>
      <c r="B113">
        <v>25</v>
      </c>
      <c r="C113" t="s">
        <v>286</v>
      </c>
      <c r="D113" t="s">
        <v>27</v>
      </c>
      <c r="G113">
        <v>0.5</v>
      </c>
      <c r="H113">
        <v>0.5</v>
      </c>
      <c r="I113">
        <v>2935</v>
      </c>
      <c r="J113">
        <v>5743</v>
      </c>
      <c r="L113">
        <v>2201</v>
      </c>
      <c r="M113">
        <v>2.6659999999999999</v>
      </c>
      <c r="N113">
        <v>5.1440000000000001</v>
      </c>
      <c r="O113">
        <v>2.4780000000000002</v>
      </c>
      <c r="Q113">
        <v>0.114</v>
      </c>
      <c r="R113">
        <v>1</v>
      </c>
      <c r="S113">
        <v>0</v>
      </c>
      <c r="T113">
        <v>0</v>
      </c>
      <c r="V113">
        <v>0</v>
      </c>
      <c r="Y113" s="1">
        <v>45153</v>
      </c>
      <c r="Z113" s="6">
        <v>0.34145833333333336</v>
      </c>
      <c r="AB113">
        <v>1</v>
      </c>
      <c r="AD113" s="3">
        <f t="shared" si="8"/>
        <v>2.6470991304020739</v>
      </c>
      <c r="AE113" s="3">
        <f t="shared" si="9"/>
        <v>5.479679208510805</v>
      </c>
      <c r="AF113" s="3">
        <f t="shared" si="10"/>
        <v>2.8325800781087311</v>
      </c>
      <c r="AG113" s="3">
        <f t="shared" si="11"/>
        <v>0.19963887634277863</v>
      </c>
      <c r="AH113" s="3"/>
      <c r="AK113">
        <f>ABS(100*(AD113-AD114)/(AVERAGE(AD113:AD114)))</f>
        <v>0.84663368023175078</v>
      </c>
      <c r="AQ113">
        <f>ABS(100*(AE113-AE114)/(AVERAGE(AE113:AE114)))</f>
        <v>0.58938237082694245</v>
      </c>
      <c r="AW113">
        <f>ABS(100*(AF113-AF114)/(AVERAGE(AF113:AF114)))</f>
        <v>0.34957117036150154</v>
      </c>
      <c r="BC113">
        <f>ABS(100*(AG113-AG114)/(AVERAGE(AG113:AG114)))</f>
        <v>1.3455148658234379</v>
      </c>
      <c r="BG113" s="3">
        <f>AVERAGE(AD113:AD114)</f>
        <v>2.6359407493147478</v>
      </c>
      <c r="BH113" s="3">
        <f>AVERAGE(AE113:AE114)</f>
        <v>5.4635785241918686</v>
      </c>
      <c r="BI113" s="3">
        <f>AVERAGE(AF113:AF114)</f>
        <v>2.82763777487712</v>
      </c>
      <c r="BJ113" s="3">
        <f>AVERAGE(AG113:AG114)</f>
        <v>0.20099105862919447</v>
      </c>
    </row>
    <row r="114" spans="1:62" x14ac:dyDescent="0.35">
      <c r="A114">
        <v>90</v>
      </c>
      <c r="B114">
        <v>25</v>
      </c>
      <c r="C114" t="s">
        <v>286</v>
      </c>
      <c r="D114" t="s">
        <v>27</v>
      </c>
      <c r="G114">
        <v>0.5</v>
      </c>
      <c r="H114">
        <v>0.5</v>
      </c>
      <c r="I114">
        <v>2910</v>
      </c>
      <c r="J114">
        <v>5708</v>
      </c>
      <c r="L114">
        <v>2232</v>
      </c>
      <c r="M114">
        <v>2.6480000000000001</v>
      </c>
      <c r="N114">
        <v>5.1139999999999999</v>
      </c>
      <c r="O114">
        <v>2.4660000000000002</v>
      </c>
      <c r="Q114">
        <v>0.11700000000000001</v>
      </c>
      <c r="R114">
        <v>1</v>
      </c>
      <c r="S114">
        <v>0</v>
      </c>
      <c r="T114">
        <v>0</v>
      </c>
      <c r="V114">
        <v>0</v>
      </c>
      <c r="Y114" s="1">
        <v>45153</v>
      </c>
      <c r="Z114" s="6">
        <v>0.34903935185185181</v>
      </c>
      <c r="AB114">
        <v>1</v>
      </c>
      <c r="AD114" s="3">
        <f t="shared" si="8"/>
        <v>2.6247823682274221</v>
      </c>
      <c r="AE114" s="3">
        <f t="shared" si="9"/>
        <v>5.4474778398729313</v>
      </c>
      <c r="AF114" s="3">
        <f t="shared" si="10"/>
        <v>2.8226954716455093</v>
      </c>
      <c r="AG114" s="3">
        <f t="shared" si="11"/>
        <v>0.20234324091561035</v>
      </c>
    </row>
    <row r="115" spans="1:62" x14ac:dyDescent="0.35">
      <c r="A115">
        <v>91</v>
      </c>
      <c r="B115">
        <v>26</v>
      </c>
      <c r="C115" t="s">
        <v>287</v>
      </c>
      <c r="D115" t="s">
        <v>27</v>
      </c>
      <c r="G115">
        <v>0.5</v>
      </c>
      <c r="H115">
        <v>0.5</v>
      </c>
      <c r="I115">
        <v>3642</v>
      </c>
      <c r="J115">
        <v>6762</v>
      </c>
      <c r="L115">
        <v>2316</v>
      </c>
      <c r="M115">
        <v>3.2090000000000001</v>
      </c>
      <c r="N115">
        <v>6.008</v>
      </c>
      <c r="O115">
        <v>2.798</v>
      </c>
      <c r="Q115">
        <v>0.126</v>
      </c>
      <c r="R115">
        <v>1</v>
      </c>
      <c r="S115">
        <v>0</v>
      </c>
      <c r="T115">
        <v>0</v>
      </c>
      <c r="V115">
        <v>0</v>
      </c>
      <c r="Y115" s="1">
        <v>45153</v>
      </c>
      <c r="Z115" s="6">
        <v>0.36222222222222222</v>
      </c>
      <c r="AB115">
        <v>1</v>
      </c>
      <c r="AD115" s="3">
        <f t="shared" si="8"/>
        <v>3.2782171647012368</v>
      </c>
      <c r="AE115" s="3">
        <f t="shared" si="9"/>
        <v>6.417199055424887</v>
      </c>
      <c r="AF115" s="3">
        <f t="shared" si="10"/>
        <v>3.1389818907236502</v>
      </c>
      <c r="AG115" s="3">
        <f t="shared" si="11"/>
        <v>0.20967119653231558</v>
      </c>
    </row>
    <row r="116" spans="1:62" x14ac:dyDescent="0.35">
      <c r="A116">
        <v>92</v>
      </c>
      <c r="B116">
        <v>26</v>
      </c>
      <c r="C116" t="s">
        <v>287</v>
      </c>
      <c r="D116" t="s">
        <v>27</v>
      </c>
      <c r="G116">
        <v>0.5</v>
      </c>
      <c r="H116">
        <v>0.5</v>
      </c>
      <c r="I116">
        <v>3957</v>
      </c>
      <c r="J116">
        <v>6808</v>
      </c>
      <c r="L116">
        <v>2283</v>
      </c>
      <c r="M116">
        <v>3.4510000000000001</v>
      </c>
      <c r="N116">
        <v>6.0460000000000003</v>
      </c>
      <c r="O116">
        <v>2.5960000000000001</v>
      </c>
      <c r="Q116">
        <v>0.123</v>
      </c>
      <c r="R116">
        <v>1</v>
      </c>
      <c r="S116">
        <v>0</v>
      </c>
      <c r="T116">
        <v>0</v>
      </c>
      <c r="V116">
        <v>0</v>
      </c>
      <c r="Y116" s="1">
        <v>45153</v>
      </c>
      <c r="Z116" s="6">
        <v>0.36971064814814819</v>
      </c>
      <c r="AB116">
        <v>1</v>
      </c>
      <c r="AD116" s="3">
        <f t="shared" si="8"/>
        <v>3.5594083681018542</v>
      </c>
      <c r="AE116" s="3">
        <f t="shared" si="9"/>
        <v>6.459520854206092</v>
      </c>
      <c r="AF116" s="3">
        <f t="shared" si="10"/>
        <v>2.9001124861042378</v>
      </c>
      <c r="AG116" s="3">
        <f t="shared" si="11"/>
        <v>0.20679235682575281</v>
      </c>
      <c r="AH116" s="3"/>
      <c r="AK116">
        <f>ABS(100*(AD116-AD117)/(AVERAGE(AD116:AD117)))</f>
        <v>0.50284472455125762</v>
      </c>
      <c r="AQ116">
        <f>ABS(100*(AE116-AE117)/(AVERAGE(AE116:AE117)))</f>
        <v>1.2613015664983505</v>
      </c>
      <c r="AW116">
        <f>ABS(100*(AF116-AF117)/(AVERAGE(AF116:AF117)))</f>
        <v>2.2000616009311869</v>
      </c>
      <c r="BC116">
        <f>ABS(100*(AG116-AG117)/(AVERAGE(AG116:AG117)))</f>
        <v>6.4504256411337888</v>
      </c>
      <c r="BG116" s="3">
        <f>AVERAGE(AD116:AD117)</f>
        <v>3.5504816632319933</v>
      </c>
      <c r="BH116" s="3">
        <f>AVERAGE(AE116:AE117)</f>
        <v>6.4190391336327659</v>
      </c>
      <c r="BI116" s="3">
        <f>AVERAGE(AF116:AF117)</f>
        <v>2.8685574704007726</v>
      </c>
      <c r="BJ116" s="3">
        <f>AVERAGE(AG116:AG117)</f>
        <v>0.21368412460813035</v>
      </c>
    </row>
    <row r="117" spans="1:62" x14ac:dyDescent="0.35">
      <c r="A117">
        <v>93</v>
      </c>
      <c r="B117">
        <v>26</v>
      </c>
      <c r="C117" t="s">
        <v>287</v>
      </c>
      <c r="D117" t="s">
        <v>27</v>
      </c>
      <c r="G117">
        <v>0.5</v>
      </c>
      <c r="H117">
        <v>0.5</v>
      </c>
      <c r="I117">
        <v>3937</v>
      </c>
      <c r="J117">
        <v>6720</v>
      </c>
      <c r="L117">
        <v>2441</v>
      </c>
      <c r="M117">
        <v>3.4350000000000001</v>
      </c>
      <c r="N117">
        <v>5.9720000000000004</v>
      </c>
      <c r="O117">
        <v>2.5369999999999999</v>
      </c>
      <c r="Q117">
        <v>0.13900000000000001</v>
      </c>
      <c r="R117">
        <v>1</v>
      </c>
      <c r="S117">
        <v>0</v>
      </c>
      <c r="T117">
        <v>0</v>
      </c>
      <c r="V117">
        <v>0</v>
      </c>
      <c r="Y117" s="1">
        <v>45153</v>
      </c>
      <c r="Z117" s="6">
        <v>0.37746527777777777</v>
      </c>
      <c r="AB117">
        <v>1</v>
      </c>
      <c r="AD117" s="3">
        <f t="shared" si="8"/>
        <v>3.5415549583621324</v>
      </c>
      <c r="AE117" s="3">
        <f t="shared" si="9"/>
        <v>6.3785574130594398</v>
      </c>
      <c r="AF117" s="3">
        <f t="shared" si="10"/>
        <v>2.8370024546973074</v>
      </c>
      <c r="AG117" s="3">
        <f t="shared" si="11"/>
        <v>0.22057589239050793</v>
      </c>
    </row>
    <row r="118" spans="1:62" x14ac:dyDescent="0.35">
      <c r="A118">
        <v>94</v>
      </c>
      <c r="B118">
        <v>27</v>
      </c>
      <c r="C118" t="s">
        <v>288</v>
      </c>
      <c r="D118" t="s">
        <v>27</v>
      </c>
      <c r="G118">
        <v>0.5</v>
      </c>
      <c r="H118">
        <v>0.5</v>
      </c>
      <c r="I118">
        <v>3908</v>
      </c>
      <c r="J118">
        <v>6967</v>
      </c>
      <c r="L118">
        <v>2152</v>
      </c>
      <c r="M118">
        <v>3.4129999999999998</v>
      </c>
      <c r="N118">
        <v>6.181</v>
      </c>
      <c r="O118">
        <v>2.7679999999999998</v>
      </c>
      <c r="Q118">
        <v>0.109</v>
      </c>
      <c r="R118">
        <v>1</v>
      </c>
      <c r="S118">
        <v>0</v>
      </c>
      <c r="T118">
        <v>0</v>
      </c>
      <c r="V118">
        <v>0</v>
      </c>
      <c r="Y118" s="1">
        <v>45153</v>
      </c>
      <c r="Z118" s="6">
        <v>0.39074074074074078</v>
      </c>
      <c r="AB118">
        <v>1</v>
      </c>
      <c r="AD118" s="3">
        <f t="shared" si="8"/>
        <v>3.5156675142395359</v>
      </c>
      <c r="AE118" s="3">
        <f t="shared" si="9"/>
        <v>6.6058070717324311</v>
      </c>
      <c r="AF118" s="3">
        <f t="shared" si="10"/>
        <v>3.0901395574928952</v>
      </c>
      <c r="AG118" s="3">
        <f t="shared" si="11"/>
        <v>0.19536423556636723</v>
      </c>
    </row>
    <row r="119" spans="1:62" x14ac:dyDescent="0.35">
      <c r="A119">
        <v>95</v>
      </c>
      <c r="B119">
        <v>27</v>
      </c>
      <c r="C119" t="s">
        <v>288</v>
      </c>
      <c r="D119" t="s">
        <v>27</v>
      </c>
      <c r="G119">
        <v>0.5</v>
      </c>
      <c r="H119">
        <v>0.5</v>
      </c>
      <c r="I119">
        <v>3969</v>
      </c>
      <c r="J119">
        <v>6963</v>
      </c>
      <c r="L119">
        <v>2290</v>
      </c>
      <c r="M119">
        <v>3.46</v>
      </c>
      <c r="N119">
        <v>6.1779999999999999</v>
      </c>
      <c r="O119">
        <v>2.7170000000000001</v>
      </c>
      <c r="Q119">
        <v>0.123</v>
      </c>
      <c r="R119">
        <v>1</v>
      </c>
      <c r="S119">
        <v>0</v>
      </c>
      <c r="T119">
        <v>0</v>
      </c>
      <c r="V119">
        <v>0</v>
      </c>
      <c r="Y119" s="1">
        <v>45153</v>
      </c>
      <c r="Z119" s="6">
        <v>0.39792824074074074</v>
      </c>
      <c r="AB119">
        <v>1</v>
      </c>
      <c r="AD119" s="3">
        <f t="shared" si="8"/>
        <v>3.5701204139456872</v>
      </c>
      <c r="AE119" s="3">
        <f t="shared" si="9"/>
        <v>6.6021269153166742</v>
      </c>
      <c r="AF119" s="3">
        <f t="shared" si="10"/>
        <v>3.0320065013709869</v>
      </c>
      <c r="AG119" s="3">
        <f t="shared" si="11"/>
        <v>0.20740301979381157</v>
      </c>
      <c r="AH119" s="3"/>
      <c r="AK119">
        <f>ABS(100*(AD119-AD120)/(AVERAGE(AD119:AD120)))</f>
        <v>0.84653535292799631</v>
      </c>
      <c r="AQ119">
        <f>ABS(100*(AE119-AE120)/(AVERAGE(AE119:AE120)))</f>
        <v>0.7358637892710671</v>
      </c>
      <c r="AW119">
        <f>ABS(100*(AF119-AF120)/(AVERAGE(AF119:AF120)))</f>
        <v>0.60539268908771449</v>
      </c>
      <c r="BC119">
        <f>ABS(100*(AG119-AG120)/(AVERAGE(AG119:AG120)))</f>
        <v>1.3369817550454923</v>
      </c>
      <c r="BG119" s="3">
        <f>AVERAGE(AD119:AD120)</f>
        <v>3.5852958122244507</v>
      </c>
      <c r="BH119" s="3">
        <f>AVERAGE(AE119:AE120)</f>
        <v>6.6265079515710639</v>
      </c>
      <c r="BI119" s="3">
        <f>AVERAGE(AF119:AF120)</f>
        <v>3.0412121393466132</v>
      </c>
      <c r="BJ119" s="3">
        <f>AVERAGE(AG119:AG120)</f>
        <v>0.2087988208636602</v>
      </c>
    </row>
    <row r="120" spans="1:62" x14ac:dyDescent="0.35">
      <c r="A120">
        <v>96</v>
      </c>
      <c r="B120">
        <v>27</v>
      </c>
      <c r="C120" t="s">
        <v>288</v>
      </c>
      <c r="D120" t="s">
        <v>27</v>
      </c>
      <c r="G120">
        <v>0.5</v>
      </c>
      <c r="H120">
        <v>0.5</v>
      </c>
      <c r="I120">
        <v>4003</v>
      </c>
      <c r="J120">
        <v>7016</v>
      </c>
      <c r="L120">
        <v>2322</v>
      </c>
      <c r="M120">
        <v>3.4860000000000002</v>
      </c>
      <c r="N120">
        <v>6.2220000000000004</v>
      </c>
      <c r="O120">
        <v>2.7360000000000002</v>
      </c>
      <c r="Q120">
        <v>0.127</v>
      </c>
      <c r="R120">
        <v>1</v>
      </c>
      <c r="S120">
        <v>0</v>
      </c>
      <c r="T120">
        <v>0</v>
      </c>
      <c r="V120">
        <v>0</v>
      </c>
      <c r="Y120" s="1">
        <v>45153</v>
      </c>
      <c r="Z120" s="6">
        <v>0.40554398148148146</v>
      </c>
      <c r="AB120">
        <v>1</v>
      </c>
      <c r="AD120" s="3">
        <f t="shared" si="8"/>
        <v>3.6004712105032142</v>
      </c>
      <c r="AE120" s="3">
        <f t="shared" si="9"/>
        <v>6.6508889878254536</v>
      </c>
      <c r="AF120" s="3">
        <f t="shared" si="10"/>
        <v>3.0504177773222394</v>
      </c>
      <c r="AG120" s="3">
        <f t="shared" si="11"/>
        <v>0.21019462193350882</v>
      </c>
    </row>
    <row r="121" spans="1:62" x14ac:dyDescent="0.35">
      <c r="A121">
        <v>97</v>
      </c>
      <c r="B121">
        <v>28</v>
      </c>
      <c r="C121" t="s">
        <v>289</v>
      </c>
      <c r="D121" t="s">
        <v>27</v>
      </c>
      <c r="G121">
        <v>0.5</v>
      </c>
      <c r="H121">
        <v>0.5</v>
      </c>
      <c r="I121">
        <v>3668</v>
      </c>
      <c r="J121">
        <v>6035</v>
      </c>
      <c r="L121">
        <v>2011</v>
      </c>
      <c r="M121">
        <v>3.2290000000000001</v>
      </c>
      <c r="N121">
        <v>5.391</v>
      </c>
      <c r="O121">
        <v>2.1619999999999999</v>
      </c>
      <c r="Q121">
        <v>9.4E-2</v>
      </c>
      <c r="R121">
        <v>1</v>
      </c>
      <c r="S121">
        <v>0</v>
      </c>
      <c r="T121">
        <v>0</v>
      </c>
      <c r="V121">
        <v>0</v>
      </c>
      <c r="Y121" s="1">
        <v>45153</v>
      </c>
      <c r="Z121" s="6">
        <v>0.41857638888888887</v>
      </c>
      <c r="AB121">
        <v>1</v>
      </c>
      <c r="AD121" s="3">
        <f t="shared" si="8"/>
        <v>3.3014265973628754</v>
      </c>
      <c r="AE121" s="3">
        <f t="shared" si="9"/>
        <v>5.7483306268610628</v>
      </c>
      <c r="AF121" s="3">
        <f t="shared" si="10"/>
        <v>2.4469040294981874</v>
      </c>
      <c r="AG121" s="3">
        <f t="shared" si="11"/>
        <v>0.18306373863832628</v>
      </c>
    </row>
    <row r="122" spans="1:62" x14ac:dyDescent="0.35">
      <c r="A122">
        <v>98</v>
      </c>
      <c r="B122">
        <v>28</v>
      </c>
      <c r="C122" t="s">
        <v>289</v>
      </c>
      <c r="D122" t="s">
        <v>27</v>
      </c>
      <c r="G122">
        <v>0.5</v>
      </c>
      <c r="H122">
        <v>0.5</v>
      </c>
      <c r="I122">
        <v>3545</v>
      </c>
      <c r="J122">
        <v>6096</v>
      </c>
      <c r="L122">
        <v>2189</v>
      </c>
      <c r="M122">
        <v>3.1349999999999998</v>
      </c>
      <c r="N122">
        <v>5.4429999999999996</v>
      </c>
      <c r="O122">
        <v>2.3079999999999998</v>
      </c>
      <c r="Q122">
        <v>0.113</v>
      </c>
      <c r="R122">
        <v>1</v>
      </c>
      <c r="S122">
        <v>0</v>
      </c>
      <c r="T122">
        <v>0</v>
      </c>
      <c r="V122">
        <v>0</v>
      </c>
      <c r="Y122" s="1">
        <v>45153</v>
      </c>
      <c r="Z122" s="6">
        <v>0.42571759259259262</v>
      </c>
      <c r="AB122">
        <v>1</v>
      </c>
      <c r="AD122" s="3">
        <f t="shared" si="8"/>
        <v>3.1916281274635869</v>
      </c>
      <c r="AE122" s="3">
        <f t="shared" si="9"/>
        <v>5.804453012201356</v>
      </c>
      <c r="AF122" s="3">
        <f t="shared" si="10"/>
        <v>2.6128248847377691</v>
      </c>
      <c r="AG122" s="3">
        <f t="shared" si="11"/>
        <v>0.19859202554039215</v>
      </c>
      <c r="AH122" s="3"/>
      <c r="AK122">
        <f>ABS(100*(AD122-AD123)/(AVERAGE(AD122:AD123)))</f>
        <v>3.2467791981030265</v>
      </c>
      <c r="AQ122">
        <f>ABS(100*(AE122-AE123)/(AVERAGE(AE122:AE123)))</f>
        <v>1.2130913222290505</v>
      </c>
      <c r="AW122">
        <f>ABS(100*(AF122-AF123)/(AVERAGE(AF122:AF123)))</f>
        <v>1.328879171086764</v>
      </c>
      <c r="BC122">
        <f>ABS(100*(AG122-AG123)/(AVERAGE(AG122:AG123)))</f>
        <v>1.0487444345148915</v>
      </c>
      <c r="BG122" s="3">
        <f>AVERAGE(AD122:AD123)</f>
        <v>3.2442956861957661</v>
      </c>
      <c r="BH122" s="3">
        <f>AVERAGE(AE122:AE123)</f>
        <v>5.8398745177030165</v>
      </c>
      <c r="BI122" s="3">
        <f>AVERAGE(AF122:AF123)</f>
        <v>2.5955788315072503</v>
      </c>
      <c r="BJ122" s="3">
        <f>AVERAGE(AG122:AG123)</f>
        <v>0.19963887634277863</v>
      </c>
    </row>
    <row r="123" spans="1:62" x14ac:dyDescent="0.35">
      <c r="A123">
        <v>99</v>
      </c>
      <c r="B123">
        <v>28</v>
      </c>
      <c r="C123" t="s">
        <v>289</v>
      </c>
      <c r="D123" t="s">
        <v>27</v>
      </c>
      <c r="G123">
        <v>0.5</v>
      </c>
      <c r="H123">
        <v>0.5</v>
      </c>
      <c r="I123">
        <v>3663</v>
      </c>
      <c r="J123">
        <v>6173</v>
      </c>
      <c r="L123">
        <v>2213</v>
      </c>
      <c r="M123">
        <v>3.2250000000000001</v>
      </c>
      <c r="N123">
        <v>5.508</v>
      </c>
      <c r="O123">
        <v>2.2829999999999999</v>
      </c>
      <c r="Q123">
        <v>0.115</v>
      </c>
      <c r="R123">
        <v>1</v>
      </c>
      <c r="S123">
        <v>0</v>
      </c>
      <c r="T123">
        <v>0</v>
      </c>
      <c r="V123">
        <v>0</v>
      </c>
      <c r="Y123" s="1">
        <v>45153</v>
      </c>
      <c r="Z123" s="6">
        <v>0.43344907407407413</v>
      </c>
      <c r="AB123">
        <v>1</v>
      </c>
      <c r="AD123" s="3">
        <f t="shared" si="8"/>
        <v>3.2969632449279449</v>
      </c>
      <c r="AE123" s="3">
        <f t="shared" si="9"/>
        <v>5.8752960232046769</v>
      </c>
      <c r="AF123" s="3">
        <f t="shared" si="10"/>
        <v>2.578332778276732</v>
      </c>
      <c r="AG123" s="3">
        <f t="shared" si="11"/>
        <v>0.20068572714516511</v>
      </c>
    </row>
    <row r="124" spans="1:62" x14ac:dyDescent="0.35">
      <c r="A124">
        <v>100</v>
      </c>
      <c r="B124">
        <v>29</v>
      </c>
      <c r="C124" t="s">
        <v>290</v>
      </c>
      <c r="D124" t="s">
        <v>27</v>
      </c>
      <c r="G124">
        <v>0.5</v>
      </c>
      <c r="H124">
        <v>0.5</v>
      </c>
      <c r="I124">
        <v>4020</v>
      </c>
      <c r="J124">
        <v>9722</v>
      </c>
      <c r="L124">
        <v>5707</v>
      </c>
      <c r="M124">
        <v>3.4990000000000001</v>
      </c>
      <c r="N124">
        <v>8.5139999999999993</v>
      </c>
      <c r="O124">
        <v>5.0149999999999997</v>
      </c>
      <c r="Q124">
        <v>0.48099999999999998</v>
      </c>
      <c r="R124">
        <v>1</v>
      </c>
      <c r="S124">
        <v>0</v>
      </c>
      <c r="T124">
        <v>0</v>
      </c>
      <c r="V124">
        <v>0</v>
      </c>
      <c r="Y124" s="1">
        <v>45153</v>
      </c>
      <c r="Z124" s="6">
        <v>0.44686342592592593</v>
      </c>
      <c r="AB124">
        <v>1</v>
      </c>
      <c r="AD124" s="3">
        <f t="shared" si="8"/>
        <v>3.6156466087819776</v>
      </c>
      <c r="AE124" s="3">
        <f t="shared" si="9"/>
        <v>9.1405148030850292</v>
      </c>
      <c r="AF124" s="3">
        <f t="shared" si="10"/>
        <v>5.5248681943030515</v>
      </c>
      <c r="AG124" s="3">
        <f t="shared" si="11"/>
        <v>0.50549378577335735</v>
      </c>
    </row>
    <row r="125" spans="1:62" x14ac:dyDescent="0.35">
      <c r="A125">
        <v>101</v>
      </c>
      <c r="B125">
        <v>29</v>
      </c>
      <c r="C125" t="s">
        <v>290</v>
      </c>
      <c r="D125" t="s">
        <v>27</v>
      </c>
      <c r="G125">
        <v>0.5</v>
      </c>
      <c r="H125">
        <v>0.5</v>
      </c>
      <c r="I125">
        <v>4157</v>
      </c>
      <c r="J125">
        <v>9768</v>
      </c>
      <c r="L125">
        <v>5653</v>
      </c>
      <c r="M125">
        <v>3.6040000000000001</v>
      </c>
      <c r="N125">
        <v>8.5540000000000003</v>
      </c>
      <c r="O125">
        <v>4.9489999999999998</v>
      </c>
      <c r="Q125">
        <v>0.47499999999999998</v>
      </c>
      <c r="R125">
        <v>1</v>
      </c>
      <c r="S125">
        <v>0</v>
      </c>
      <c r="T125">
        <v>0</v>
      </c>
      <c r="V125">
        <v>0</v>
      </c>
      <c r="Y125" s="1">
        <v>45153</v>
      </c>
      <c r="Z125" s="6">
        <v>0.45415509259259257</v>
      </c>
      <c r="AB125">
        <v>1</v>
      </c>
      <c r="AD125" s="3">
        <f t="shared" si="8"/>
        <v>3.7379424654990712</v>
      </c>
      <c r="AE125" s="3">
        <f t="shared" si="9"/>
        <v>9.1828366018662333</v>
      </c>
      <c r="AF125" s="3">
        <f t="shared" si="10"/>
        <v>5.4448941363671626</v>
      </c>
      <c r="AG125" s="3">
        <f t="shared" si="11"/>
        <v>0.50078295716261834</v>
      </c>
      <c r="AH125" s="3"/>
      <c r="AK125">
        <f>ABS(100*(AD125-AD126)/(AVERAGE(AD125:AD126)))</f>
        <v>0.23909882979187591</v>
      </c>
      <c r="AQ125">
        <f>ABS(100*(AE125-AE126)/(AVERAGE(AE125:AE126)))</f>
        <v>7.0109230878380654E-2</v>
      </c>
      <c r="AW125">
        <f>ABS(100*(AF125-AF126)/(AVERAGE(AF125:AF126)))</f>
        <v>0.28182961623693809</v>
      </c>
      <c r="BC125">
        <f>ABS(100*(AG125-AG126)/(AVERAGE(AG125:AG126)))</f>
        <v>1.6927339748396018</v>
      </c>
      <c r="BG125" s="3">
        <f>AVERAGE(AD125:AD126)</f>
        <v>3.7334791130641412</v>
      </c>
      <c r="BH125" s="3">
        <f>AVERAGE(AE125:AE126)</f>
        <v>9.18605673873002</v>
      </c>
      <c r="BI125" s="3">
        <f>AVERAGE(AF125:AF126)</f>
        <v>5.4525776256658798</v>
      </c>
      <c r="BJ125" s="3">
        <f>AVERAGE(AG125:AG126)</f>
        <v>0.50505759793902971</v>
      </c>
    </row>
    <row r="126" spans="1:62" x14ac:dyDescent="0.35">
      <c r="A126">
        <v>102</v>
      </c>
      <c r="B126">
        <v>29</v>
      </c>
      <c r="C126" t="s">
        <v>290</v>
      </c>
      <c r="D126" t="s">
        <v>27</v>
      </c>
      <c r="G126">
        <v>0.5</v>
      </c>
      <c r="H126">
        <v>0.5</v>
      </c>
      <c r="I126">
        <v>4147</v>
      </c>
      <c r="J126">
        <v>9775</v>
      </c>
      <c r="L126">
        <v>5751</v>
      </c>
      <c r="M126">
        <v>3.597</v>
      </c>
      <c r="N126">
        <v>8.56</v>
      </c>
      <c r="O126">
        <v>4.9640000000000004</v>
      </c>
      <c r="Q126">
        <v>0.48499999999999999</v>
      </c>
      <c r="R126">
        <v>1</v>
      </c>
      <c r="S126">
        <v>0</v>
      </c>
      <c r="T126">
        <v>0</v>
      </c>
      <c r="V126">
        <v>0</v>
      </c>
      <c r="Y126" s="1">
        <v>45153</v>
      </c>
      <c r="Z126" s="6">
        <v>0.46214120370370365</v>
      </c>
      <c r="AB126">
        <v>1</v>
      </c>
      <c r="AD126" s="3">
        <f t="shared" si="8"/>
        <v>3.7290157606292107</v>
      </c>
      <c r="AE126" s="3">
        <f t="shared" si="9"/>
        <v>9.1892768755938086</v>
      </c>
      <c r="AF126" s="3">
        <f t="shared" si="10"/>
        <v>5.4602611149645979</v>
      </c>
      <c r="AG126" s="3">
        <f t="shared" si="11"/>
        <v>0.50933223871544109</v>
      </c>
    </row>
    <row r="127" spans="1:62" x14ac:dyDescent="0.35">
      <c r="A127">
        <v>103</v>
      </c>
      <c r="B127">
        <v>30</v>
      </c>
      <c r="C127" t="s">
        <v>291</v>
      </c>
      <c r="D127" t="s">
        <v>27</v>
      </c>
      <c r="G127">
        <v>0.5</v>
      </c>
      <c r="H127">
        <v>0.5</v>
      </c>
      <c r="I127">
        <v>3851</v>
      </c>
      <c r="J127">
        <v>6868</v>
      </c>
      <c r="L127">
        <v>3279</v>
      </c>
      <c r="M127">
        <v>3.37</v>
      </c>
      <c r="N127">
        <v>6.0970000000000004</v>
      </c>
      <c r="O127">
        <v>2.7280000000000002</v>
      </c>
      <c r="Q127">
        <v>0.22700000000000001</v>
      </c>
      <c r="R127">
        <v>1</v>
      </c>
      <c r="S127">
        <v>0</v>
      </c>
      <c r="T127">
        <v>0</v>
      </c>
      <c r="V127">
        <v>0</v>
      </c>
      <c r="Y127" s="1">
        <v>45153</v>
      </c>
      <c r="Z127" s="6">
        <v>0.47539351851851852</v>
      </c>
      <c r="AB127">
        <v>1</v>
      </c>
      <c r="AD127" s="3">
        <f t="shared" si="8"/>
        <v>3.4647852964813293</v>
      </c>
      <c r="AE127" s="3">
        <f t="shared" si="9"/>
        <v>6.5147232004424467</v>
      </c>
      <c r="AF127" s="3">
        <f t="shared" si="10"/>
        <v>3.0499379039611174</v>
      </c>
      <c r="AG127" s="3">
        <f t="shared" si="11"/>
        <v>0.29368097342382937</v>
      </c>
    </row>
    <row r="128" spans="1:62" x14ac:dyDescent="0.35">
      <c r="A128">
        <v>104</v>
      </c>
      <c r="B128">
        <v>30</v>
      </c>
      <c r="C128" t="s">
        <v>291</v>
      </c>
      <c r="D128" t="s">
        <v>27</v>
      </c>
      <c r="G128">
        <v>0.5</v>
      </c>
      <c r="H128">
        <v>0.5</v>
      </c>
      <c r="I128">
        <v>3816</v>
      </c>
      <c r="J128">
        <v>6847</v>
      </c>
      <c r="L128">
        <v>3278</v>
      </c>
      <c r="M128">
        <v>3.343</v>
      </c>
      <c r="N128">
        <v>6.0789999999999997</v>
      </c>
      <c r="O128">
        <v>2.7370000000000001</v>
      </c>
      <c r="Q128">
        <v>0.22700000000000001</v>
      </c>
      <c r="R128">
        <v>1</v>
      </c>
      <c r="S128">
        <v>0</v>
      </c>
      <c r="T128">
        <v>0</v>
      </c>
      <c r="V128">
        <v>0</v>
      </c>
      <c r="Y128" s="1">
        <v>45153</v>
      </c>
      <c r="Z128" s="6">
        <v>0.48265046296296293</v>
      </c>
      <c r="AB128">
        <v>1</v>
      </c>
      <c r="AD128" s="3">
        <f t="shared" si="8"/>
        <v>3.4335418294368161</v>
      </c>
      <c r="AE128" s="3">
        <f t="shared" si="9"/>
        <v>6.4954023792597226</v>
      </c>
      <c r="AF128" s="3">
        <f t="shared" si="10"/>
        <v>3.0618605498229066</v>
      </c>
      <c r="AG128" s="3">
        <f t="shared" si="11"/>
        <v>0.29359373585696386</v>
      </c>
      <c r="AH128" s="3"/>
      <c r="AK128">
        <f>ABS(100*(AD128-AD129)/(AVERAGE(AD128:AD129)))</f>
        <v>1.0860090883054265</v>
      </c>
      <c r="AQ128">
        <f>ABS(100*(AE128-AE129)/(AVERAGE(AE128:AE129)))</f>
        <v>0.95856734996328052</v>
      </c>
      <c r="AW128">
        <f>ABS(100*(AF128-AF129)/(AVERAGE(AF128:AF129)))</f>
        <v>0.81546099632150915</v>
      </c>
      <c r="BC128">
        <f>ABS(100*(AG128-AG129)/(AVERAGE(AG128:AG129)))</f>
        <v>1.1815265622072995</v>
      </c>
      <c r="BG128" s="3">
        <f>AVERAGE(AD128:AD129)</f>
        <v>3.4522879096635237</v>
      </c>
      <c r="BH128" s="3">
        <f>AVERAGE(AE128:AE129)</f>
        <v>6.5266837087936569</v>
      </c>
      <c r="BI128" s="3">
        <f>AVERAGE(AF128:AF129)</f>
        <v>3.0743957991301332</v>
      </c>
      <c r="BJ128" s="3">
        <f>AVERAGE(AG128:AG129)</f>
        <v>0.29533848719427463</v>
      </c>
    </row>
    <row r="129" spans="1:62" x14ac:dyDescent="0.35">
      <c r="A129">
        <v>105</v>
      </c>
      <c r="B129">
        <v>30</v>
      </c>
      <c r="C129" t="s">
        <v>291</v>
      </c>
      <c r="D129" t="s">
        <v>27</v>
      </c>
      <c r="G129">
        <v>0.5</v>
      </c>
      <c r="H129">
        <v>0.5</v>
      </c>
      <c r="I129">
        <v>3858</v>
      </c>
      <c r="J129">
        <v>6915</v>
      </c>
      <c r="L129">
        <v>3318</v>
      </c>
      <c r="M129">
        <v>3.375</v>
      </c>
      <c r="N129">
        <v>6.1369999999999996</v>
      </c>
      <c r="O129">
        <v>2.7629999999999999</v>
      </c>
      <c r="Q129">
        <v>0.23100000000000001</v>
      </c>
      <c r="R129">
        <v>1</v>
      </c>
      <c r="S129">
        <v>0</v>
      </c>
      <c r="T129">
        <v>0</v>
      </c>
      <c r="V129">
        <v>0</v>
      </c>
      <c r="Y129" s="1">
        <v>45153</v>
      </c>
      <c r="Z129" s="6">
        <v>0.4904513888888889</v>
      </c>
      <c r="AB129">
        <v>1</v>
      </c>
      <c r="AD129" s="3">
        <f t="shared" si="8"/>
        <v>3.4710339898902314</v>
      </c>
      <c r="AE129" s="3">
        <f t="shared" si="9"/>
        <v>6.5579650383275911</v>
      </c>
      <c r="AF129" s="3">
        <f t="shared" si="10"/>
        <v>3.0869310484373598</v>
      </c>
      <c r="AG129" s="3">
        <f t="shared" si="11"/>
        <v>0.29708323853158541</v>
      </c>
    </row>
    <row r="130" spans="1:62" x14ac:dyDescent="0.35">
      <c r="A130">
        <v>106</v>
      </c>
      <c r="B130">
        <v>31</v>
      </c>
      <c r="C130" t="s">
        <v>292</v>
      </c>
      <c r="D130" t="s">
        <v>27</v>
      </c>
      <c r="G130">
        <v>0.5</v>
      </c>
      <c r="H130">
        <v>0.5</v>
      </c>
      <c r="I130">
        <v>6702</v>
      </c>
      <c r="J130">
        <v>15972</v>
      </c>
      <c r="L130">
        <v>6260</v>
      </c>
      <c r="M130">
        <v>5.5570000000000004</v>
      </c>
      <c r="N130">
        <v>13.81</v>
      </c>
      <c r="O130">
        <v>8.2530000000000001</v>
      </c>
      <c r="Q130">
        <v>0.53900000000000003</v>
      </c>
      <c r="R130">
        <v>1</v>
      </c>
      <c r="S130">
        <v>0</v>
      </c>
      <c r="T130">
        <v>0</v>
      </c>
      <c r="V130">
        <v>0</v>
      </c>
      <c r="Y130" s="1">
        <v>45153</v>
      </c>
      <c r="Z130" s="6">
        <v>0.50479166666666664</v>
      </c>
      <c r="AB130">
        <v>1</v>
      </c>
      <c r="AD130" s="3">
        <f t="shared" si="8"/>
        <v>6.0097888548786607</v>
      </c>
      <c r="AE130" s="3">
        <f t="shared" si="9"/>
        <v>14.89075920270526</v>
      </c>
      <c r="AF130" s="3">
        <f t="shared" si="10"/>
        <v>8.8809703478265991</v>
      </c>
      <c r="AG130" s="3">
        <f t="shared" si="11"/>
        <v>0.55373616025000028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31</v>
      </c>
      <c r="C131" t="s">
        <v>292</v>
      </c>
      <c r="D131" t="s">
        <v>27</v>
      </c>
      <c r="G131">
        <v>0.5</v>
      </c>
      <c r="H131">
        <v>0.5</v>
      </c>
      <c r="I131">
        <v>7543</v>
      </c>
      <c r="J131">
        <v>16040</v>
      </c>
      <c r="L131">
        <v>6309</v>
      </c>
      <c r="M131">
        <v>6.202</v>
      </c>
      <c r="N131">
        <v>13.868</v>
      </c>
      <c r="O131">
        <v>7.6660000000000004</v>
      </c>
      <c r="Q131">
        <v>0.54400000000000004</v>
      </c>
      <c r="R131">
        <v>1</v>
      </c>
      <c r="S131">
        <v>0</v>
      </c>
      <c r="T131">
        <v>0</v>
      </c>
      <c r="V131">
        <v>0</v>
      </c>
      <c r="Y131" s="1">
        <v>45153</v>
      </c>
      <c r="Z131" s="6">
        <v>0.51283564814814808</v>
      </c>
      <c r="AB131">
        <v>1</v>
      </c>
      <c r="AD131" s="3">
        <f t="shared" si="8"/>
        <v>6.7605247344339592</v>
      </c>
      <c r="AE131" s="3">
        <f t="shared" si="9"/>
        <v>14.953321861773128</v>
      </c>
      <c r="AF131" s="3">
        <f t="shared" si="10"/>
        <v>8.1927971273391691</v>
      </c>
      <c r="AG131" s="3">
        <f t="shared" si="11"/>
        <v>0.55801080102641176</v>
      </c>
      <c r="AH131" s="3"/>
      <c r="AK131">
        <f>ABS(100*(AD131-AD132)/(AVERAGE(AD131:AD132)))</f>
        <v>0.98543255415337083</v>
      </c>
      <c r="AM131">
        <f>100*((AVERAGE(AD131:AD132)*25.24)-(AVERAGE(AD128:AD129)*25))/(1000*0.08)</f>
        <v>106.46669896432168</v>
      </c>
      <c r="AQ131">
        <f>ABS(100*(AE131-AE132)/(AVERAGE(AE131:AE132)))</f>
        <v>0.11068803751334079</v>
      </c>
      <c r="AS131">
        <f>100*((AVERAGE(AE131:AE132)*25.24)-(AVERAGE(AE128:AE129)*25))/(2000*0.08)</f>
        <v>134.03984197135193</v>
      </c>
      <c r="AW131">
        <f>ABS(100*(AF131-AF132)/(AVERAGE(AF131:AF132)))</f>
        <v>0.61694461336434314</v>
      </c>
      <c r="AY131">
        <f>100*((AVERAGE(AF131:AF132)*25.24)-(AVERAGE(AF128:AF129)*25))/(1000*0.08)</f>
        <v>161.61298497838226</v>
      </c>
      <c r="BC131">
        <f>ABS(100*(AG131-AG132)/(AVERAGE(AG131:AG132)))</f>
        <v>0.37450549114639747</v>
      </c>
      <c r="BE131">
        <f>100*((AVERAGE(AG131:AG132)*25.24)-(AVERAGE(AG128:AG129)*25))/(100*0.08)</f>
        <v>84.089411903775002</v>
      </c>
      <c r="BG131" s="3">
        <f>AVERAGE(AD131:AD132)</f>
        <v>6.7939998776959367</v>
      </c>
      <c r="BH131" s="3">
        <f>AVERAGE(AE131:AE132)</f>
        <v>14.961602213708581</v>
      </c>
      <c r="BI131" s="3">
        <f>AVERAGE(AF131:AF132)</f>
        <v>8.167602336012644</v>
      </c>
      <c r="BJ131" s="3">
        <f>AVERAGE(AG131:AG132)</f>
        <v>0.55905765182879819</v>
      </c>
    </row>
    <row r="132" spans="1:62" x14ac:dyDescent="0.35">
      <c r="A132">
        <v>108</v>
      </c>
      <c r="B132">
        <v>31</v>
      </c>
      <c r="C132" t="s">
        <v>292</v>
      </c>
      <c r="D132" t="s">
        <v>27</v>
      </c>
      <c r="G132">
        <v>0.5</v>
      </c>
      <c r="H132">
        <v>0.5</v>
      </c>
      <c r="I132">
        <v>7618</v>
      </c>
      <c r="J132">
        <v>16058</v>
      </c>
      <c r="L132">
        <v>6333</v>
      </c>
      <c r="M132">
        <v>6.2590000000000003</v>
      </c>
      <c r="N132">
        <v>13.882999999999999</v>
      </c>
      <c r="O132">
        <v>7.6230000000000002</v>
      </c>
      <c r="Q132">
        <v>0.54600000000000004</v>
      </c>
      <c r="R132">
        <v>1</v>
      </c>
      <c r="S132">
        <v>0</v>
      </c>
      <c r="T132">
        <v>0</v>
      </c>
      <c r="V132">
        <v>0</v>
      </c>
      <c r="Y132" s="1">
        <v>45153</v>
      </c>
      <c r="Z132" s="6">
        <v>0.52111111111111108</v>
      </c>
      <c r="AB132">
        <v>1</v>
      </c>
      <c r="AD132" s="3">
        <f t="shared" si="8"/>
        <v>6.8274750209579151</v>
      </c>
      <c r="AE132" s="3">
        <f t="shared" si="9"/>
        <v>14.969882565644035</v>
      </c>
      <c r="AF132" s="3">
        <f t="shared" si="10"/>
        <v>8.1424075446861188</v>
      </c>
      <c r="AG132" s="3">
        <f t="shared" si="11"/>
        <v>0.56010450263118472</v>
      </c>
      <c r="AH132" s="3"/>
    </row>
    <row r="133" spans="1:62" x14ac:dyDescent="0.35">
      <c r="A133">
        <v>109</v>
      </c>
      <c r="B133">
        <v>32</v>
      </c>
      <c r="C133" t="s">
        <v>157</v>
      </c>
      <c r="D133" t="s">
        <v>27</v>
      </c>
      <c r="G133">
        <v>0.5</v>
      </c>
      <c r="H133">
        <v>0.5</v>
      </c>
      <c r="I133">
        <v>4158</v>
      </c>
      <c r="J133">
        <v>6205</v>
      </c>
      <c r="L133">
        <v>2387</v>
      </c>
      <c r="M133">
        <v>3.605</v>
      </c>
      <c r="N133">
        <v>5.5359999999999996</v>
      </c>
      <c r="O133">
        <v>1.931</v>
      </c>
      <c r="Q133">
        <v>0.13400000000000001</v>
      </c>
      <c r="R133">
        <v>1</v>
      </c>
      <c r="S133">
        <v>0</v>
      </c>
      <c r="T133">
        <v>0</v>
      </c>
      <c r="V133">
        <v>0</v>
      </c>
      <c r="Y133" s="1">
        <v>45153</v>
      </c>
      <c r="Z133" s="6">
        <v>0.53423611111111113</v>
      </c>
      <c r="AB133">
        <v>1</v>
      </c>
      <c r="AD133" s="3">
        <f t="shared" si="8"/>
        <v>3.7388351359860579</v>
      </c>
      <c r="AE133" s="3">
        <f t="shared" si="9"/>
        <v>5.9047372745307323</v>
      </c>
      <c r="AF133" s="3">
        <f t="shared" si="10"/>
        <v>2.1659021385446744</v>
      </c>
      <c r="AG133" s="3">
        <f t="shared" si="11"/>
        <v>0.21586506377976883</v>
      </c>
      <c r="AH133" s="3"/>
      <c r="BG133" s="3"/>
      <c r="BH133" s="3"/>
      <c r="BI133" s="3"/>
      <c r="BJ133" s="3"/>
    </row>
    <row r="134" spans="1:62" x14ac:dyDescent="0.35">
      <c r="A134">
        <v>110</v>
      </c>
      <c r="B134">
        <v>32</v>
      </c>
      <c r="C134" t="s">
        <v>157</v>
      </c>
      <c r="D134" t="s">
        <v>27</v>
      </c>
      <c r="G134">
        <v>0.5</v>
      </c>
      <c r="H134">
        <v>0.5</v>
      </c>
      <c r="I134">
        <v>3126</v>
      </c>
      <c r="J134">
        <v>6263</v>
      </c>
      <c r="L134">
        <v>2541</v>
      </c>
      <c r="M134">
        <v>2.8130000000000002</v>
      </c>
      <c r="N134">
        <v>5.585</v>
      </c>
      <c r="O134">
        <v>2.7709999999999999</v>
      </c>
      <c r="Q134">
        <v>0.15</v>
      </c>
      <c r="R134">
        <v>1</v>
      </c>
      <c r="S134">
        <v>0</v>
      </c>
      <c r="T134">
        <v>0</v>
      </c>
      <c r="V134">
        <v>0</v>
      </c>
      <c r="Y134" s="1">
        <v>45153</v>
      </c>
      <c r="Z134" s="6">
        <v>0.54141203703703711</v>
      </c>
      <c r="AB134">
        <v>1</v>
      </c>
      <c r="AD134" s="3">
        <f t="shared" si="8"/>
        <v>2.8175991934164166</v>
      </c>
      <c r="AE134" s="3">
        <f t="shared" si="9"/>
        <v>5.958099542559208</v>
      </c>
      <c r="AF134" s="3">
        <f t="shared" si="10"/>
        <v>3.1405003491427914</v>
      </c>
      <c r="AG134" s="3">
        <f t="shared" si="11"/>
        <v>0.2292996490770618</v>
      </c>
      <c r="AH134" s="3"/>
      <c r="AK134">
        <f>ABS(100*(AD134-AD135)/(AVERAGE(AD134:AD135)))</f>
        <v>3.4253283628214071</v>
      </c>
      <c r="AL134">
        <f>ABS(100*((AVERAGE(AD134:AD135)-AVERAGE(AD113:AD114))/(AVERAGE(AD113:AD114,AD134:AD135))))</f>
        <v>8.3870816284846441</v>
      </c>
      <c r="AQ134">
        <f>ABS(100*(AE134-AE135)/(AVERAGE(AE134:AE135)))</f>
        <v>0.18547370267796948</v>
      </c>
      <c r="AR134">
        <f>ABS(100*((AVERAGE(AE134:AE135)-AVERAGE(AE113:AE114))/(AVERAGE(AE113:AE114,AE134:AE135))))</f>
        <v>8.5668189058766124</v>
      </c>
      <c r="AW134">
        <f>ABS(100*(AF134-AF135)/(AVERAGE(AF134:AF135)))</f>
        <v>3.539804146832195</v>
      </c>
      <c r="AX134">
        <f>ABS(100*((AVERAGE(AF134:AF135)-AVERAGE(AF113:AF114))/(AVERAGE(AF113:AF114,AF134:AF135))))</f>
        <v>8.7340676496127916</v>
      </c>
      <c r="BC134">
        <f>ABS(100*(AG134-AG135)/(AVERAGE(AG134:AG135)))</f>
        <v>9.4841470345584913</v>
      </c>
      <c r="BD134">
        <f>ABS(100*((AVERAGE(AG134:AG135)-AVERAGE(AG113:AG114))/(AVERAGE(AG113:AG114,AG134:AG135))))</f>
        <v>8.5386601969731899</v>
      </c>
      <c r="BG134" s="3">
        <f>AVERAGE(AD134:AD135)</f>
        <v>2.8666960702006516</v>
      </c>
      <c r="BH134" s="3">
        <f>AVERAGE(AE134:AE135)</f>
        <v>5.9525793079355722</v>
      </c>
      <c r="BI134" s="3">
        <f>AVERAGE(AF134:AF135)</f>
        <v>3.0858832377349215</v>
      </c>
      <c r="BJ134" s="3">
        <f>AVERAGE(AG134:AG135)</f>
        <v>0.21891837862006269</v>
      </c>
    </row>
    <row r="135" spans="1:62" x14ac:dyDescent="0.35">
      <c r="A135">
        <v>111</v>
      </c>
      <c r="B135">
        <v>32</v>
      </c>
      <c r="C135" t="s">
        <v>157</v>
      </c>
      <c r="D135" t="s">
        <v>27</v>
      </c>
      <c r="G135">
        <v>0.5</v>
      </c>
      <c r="H135">
        <v>0.5</v>
      </c>
      <c r="I135">
        <v>3236</v>
      </c>
      <c r="J135">
        <v>6251</v>
      </c>
      <c r="L135">
        <v>2303</v>
      </c>
      <c r="M135">
        <v>2.8969999999999998</v>
      </c>
      <c r="N135">
        <v>5.5739999999999998</v>
      </c>
      <c r="O135">
        <v>2.677</v>
      </c>
      <c r="Q135">
        <v>0.125</v>
      </c>
      <c r="R135">
        <v>1</v>
      </c>
      <c r="S135">
        <v>0</v>
      </c>
      <c r="T135">
        <v>0</v>
      </c>
      <c r="V135">
        <v>0</v>
      </c>
      <c r="Y135" s="1">
        <v>45153</v>
      </c>
      <c r="Z135" s="6">
        <v>0.54903935185185182</v>
      </c>
      <c r="AB135">
        <v>1</v>
      </c>
      <c r="AD135" s="3">
        <f t="shared" si="8"/>
        <v>2.9157929469848862</v>
      </c>
      <c r="AE135" s="3">
        <f t="shared" si="9"/>
        <v>5.9470590733119373</v>
      </c>
      <c r="AF135" s="3">
        <f t="shared" si="10"/>
        <v>3.0312661263270511</v>
      </c>
      <c r="AG135" s="3">
        <f t="shared" si="11"/>
        <v>0.20853710816306359</v>
      </c>
      <c r="AH135" s="3"/>
      <c r="BG135" s="3"/>
      <c r="BH135" s="3"/>
      <c r="BI135" s="3"/>
      <c r="BJ135" s="3"/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0</v>
      </c>
      <c r="J136">
        <v>0</v>
      </c>
      <c r="L136">
        <v>0</v>
      </c>
      <c r="M136">
        <v>0</v>
      </c>
      <c r="N136">
        <v>0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AB136">
        <v>1</v>
      </c>
      <c r="AD136" s="3">
        <f t="shared" ref="AD136:AD144" si="12">((I136*$F$21)+$F$22)*1000/G136</f>
        <v>2.7111251097911362E-2</v>
      </c>
      <c r="AE136" s="3">
        <f t="shared" ref="AE136:AE144" si="13">((J136*$H$21)+$H$22)*1000/H136</f>
        <v>0.19589463458776629</v>
      </c>
      <c r="AF136" s="3">
        <f t="shared" ref="AF136:AF144" si="14">AE136-AD136</f>
        <v>0.16878338348985494</v>
      </c>
      <c r="AG136" s="3">
        <f t="shared" ref="AG136:AG144" si="15">((L136*$J$21)+$J$22)*1000/H136</f>
        <v>7.6289916717278911E-3</v>
      </c>
      <c r="AH136" s="3"/>
    </row>
    <row r="137" spans="1:62" x14ac:dyDescent="0.35">
      <c r="A137">
        <v>113</v>
      </c>
      <c r="B137">
        <v>3</v>
      </c>
      <c r="C137" t="s">
        <v>28</v>
      </c>
      <c r="D137" t="s">
        <v>27</v>
      </c>
      <c r="G137">
        <v>0.5</v>
      </c>
      <c r="H137">
        <v>0.5</v>
      </c>
      <c r="I137">
        <v>0</v>
      </c>
      <c r="J137">
        <v>0</v>
      </c>
      <c r="L137">
        <v>0</v>
      </c>
      <c r="M137">
        <v>0</v>
      </c>
      <c r="N137">
        <v>0</v>
      </c>
      <c r="O137">
        <v>0</v>
      </c>
      <c r="Q137">
        <v>0</v>
      </c>
      <c r="R137">
        <v>1</v>
      </c>
      <c r="S137">
        <v>0</v>
      </c>
      <c r="T137">
        <v>0</v>
      </c>
      <c r="V137">
        <v>0</v>
      </c>
      <c r="AB137">
        <v>1</v>
      </c>
      <c r="AD137" s="3">
        <f t="shared" si="12"/>
        <v>2.7111251097911362E-2</v>
      </c>
      <c r="AE137" s="3">
        <f t="shared" si="13"/>
        <v>0.19589463458776629</v>
      </c>
      <c r="AF137" s="3">
        <f t="shared" si="14"/>
        <v>0.16878338348985494</v>
      </c>
      <c r="AG137" s="3">
        <f t="shared" si="15"/>
        <v>7.6289916717278911E-3</v>
      </c>
      <c r="AH137" s="3"/>
      <c r="AK137">
        <f>ABS(100*(AD137-AD138)/(AVERAGE(AD137:AD138)))</f>
        <v>0</v>
      </c>
      <c r="AQ137">
        <f>ABS(100*(AE137-AE138)/(AVERAGE(AE137:AE138)))</f>
        <v>0</v>
      </c>
      <c r="AW137">
        <f>ABS(100*(AF137-AF138)/(AVERAGE(AF137:AF138)))</f>
        <v>0</v>
      </c>
      <c r="BC137">
        <f>ABS(100*(AG137-AG138)/(AVERAGE(AG137:AG138)))</f>
        <v>0</v>
      </c>
      <c r="BG137" s="3">
        <f>AVERAGE(AD137:AD138)</f>
        <v>2.7111251097911362E-2</v>
      </c>
      <c r="BH137" s="3">
        <f>AVERAGE(AE137:AE138)</f>
        <v>0.19589463458776629</v>
      </c>
      <c r="BI137" s="3">
        <f>AVERAGE(AF137:AF138)</f>
        <v>0.16878338348985494</v>
      </c>
      <c r="BJ137" s="3">
        <f>AVERAGE(AG137:AG138)</f>
        <v>7.6289916717278911E-3</v>
      </c>
    </row>
    <row r="138" spans="1:62" x14ac:dyDescent="0.35">
      <c r="A138">
        <v>114</v>
      </c>
      <c r="B138">
        <v>3</v>
      </c>
      <c r="C138" t="s">
        <v>28</v>
      </c>
      <c r="D138" t="s">
        <v>27</v>
      </c>
      <c r="G138">
        <v>0.5</v>
      </c>
      <c r="H138">
        <v>0.5</v>
      </c>
      <c r="I138">
        <v>0</v>
      </c>
      <c r="J138">
        <v>0</v>
      </c>
      <c r="L138">
        <v>0</v>
      </c>
      <c r="M138">
        <v>0</v>
      </c>
      <c r="N138">
        <v>0</v>
      </c>
      <c r="O138">
        <v>0</v>
      </c>
      <c r="Q138">
        <v>0</v>
      </c>
      <c r="R138">
        <v>1</v>
      </c>
      <c r="S138">
        <v>0</v>
      </c>
      <c r="T138">
        <v>0</v>
      </c>
      <c r="V138">
        <v>0</v>
      </c>
      <c r="AB138">
        <v>1</v>
      </c>
      <c r="AD138" s="3">
        <f t="shared" si="12"/>
        <v>2.7111251097911362E-2</v>
      </c>
      <c r="AE138" s="3">
        <f t="shared" si="13"/>
        <v>0.19589463458776629</v>
      </c>
      <c r="AF138" s="3">
        <f t="shared" si="14"/>
        <v>0.16878338348985494</v>
      </c>
      <c r="AG138" s="3">
        <f t="shared" si="15"/>
        <v>7.6289916717278911E-3</v>
      </c>
      <c r="AH138" s="3"/>
      <c r="BG138" s="3"/>
      <c r="BH138" s="3"/>
      <c r="BI138" s="3"/>
      <c r="BJ138" s="3"/>
    </row>
    <row r="139" spans="1:62" x14ac:dyDescent="0.35">
      <c r="A139">
        <v>115</v>
      </c>
      <c r="B139">
        <v>1</v>
      </c>
      <c r="C139" t="s">
        <v>69</v>
      </c>
      <c r="D139" t="s">
        <v>27</v>
      </c>
      <c r="G139">
        <v>0.3</v>
      </c>
      <c r="H139">
        <v>0.3</v>
      </c>
      <c r="I139">
        <v>0</v>
      </c>
      <c r="J139">
        <v>0</v>
      </c>
      <c r="L139">
        <v>0</v>
      </c>
      <c r="M139">
        <v>0</v>
      </c>
      <c r="N139">
        <v>0</v>
      </c>
      <c r="O139">
        <v>0</v>
      </c>
      <c r="Q139">
        <v>0</v>
      </c>
      <c r="R139">
        <v>1</v>
      </c>
      <c r="S139">
        <v>0</v>
      </c>
      <c r="T139">
        <v>0</v>
      </c>
      <c r="V139">
        <v>0</v>
      </c>
      <c r="AB139">
        <v>1</v>
      </c>
      <c r="AD139" s="3">
        <f t="shared" si="12"/>
        <v>4.5185418496518942E-2</v>
      </c>
      <c r="AE139" s="3">
        <f t="shared" si="13"/>
        <v>0.32649105764627717</v>
      </c>
      <c r="AF139" s="3">
        <f t="shared" si="14"/>
        <v>0.28130563914975826</v>
      </c>
      <c r="AG139" s="3">
        <f t="shared" si="15"/>
        <v>1.2714986119546485E-2</v>
      </c>
      <c r="AH139" s="3"/>
    </row>
    <row r="140" spans="1:62" x14ac:dyDescent="0.35">
      <c r="A140">
        <v>116</v>
      </c>
      <c r="B140">
        <v>1</v>
      </c>
      <c r="C140" t="s">
        <v>69</v>
      </c>
      <c r="D140" t="s">
        <v>27</v>
      </c>
      <c r="G140">
        <v>0.3</v>
      </c>
      <c r="H140">
        <v>0.3</v>
      </c>
      <c r="I140">
        <v>0</v>
      </c>
      <c r="J140">
        <v>0</v>
      </c>
      <c r="L140">
        <v>0</v>
      </c>
      <c r="M140">
        <v>0</v>
      </c>
      <c r="N140">
        <v>0</v>
      </c>
      <c r="O140">
        <v>0</v>
      </c>
      <c r="Q140">
        <v>0</v>
      </c>
      <c r="R140">
        <v>1</v>
      </c>
      <c r="S140">
        <v>0</v>
      </c>
      <c r="T140">
        <v>0</v>
      </c>
      <c r="V140">
        <v>0</v>
      </c>
      <c r="AB140">
        <v>1</v>
      </c>
      <c r="AD140" s="3">
        <f t="shared" si="12"/>
        <v>4.5185418496518942E-2</v>
      </c>
      <c r="AE140" s="3">
        <f t="shared" si="13"/>
        <v>0.32649105764627717</v>
      </c>
      <c r="AF140" s="3">
        <f t="shared" si="14"/>
        <v>0.28130563914975826</v>
      </c>
      <c r="AG140" s="3">
        <f t="shared" si="15"/>
        <v>1.2714986119546485E-2</v>
      </c>
      <c r="AH140" s="3"/>
      <c r="AI140">
        <f>100*(AVERAGE(I140:I141))/(AVERAGE(I$51:I$52))</f>
        <v>0</v>
      </c>
      <c r="AK140">
        <f>ABS(100*(AD140-AD141)/(AVERAGE(AD140:AD141)))</f>
        <v>0</v>
      </c>
      <c r="AO140">
        <f>100*(AVERAGE(J140:J141))/(AVERAGE(J$51:J$52))</f>
        <v>0</v>
      </c>
      <c r="AQ140">
        <f>ABS(100*(AE140-AE141)/(AVERAGE(AE140:AE141)))</f>
        <v>0</v>
      </c>
      <c r="AU140">
        <f>100*(((AVERAGE(J140:J141))-(AVERAGE(I140:I141)))/((AVERAGE(J$51:J$52))-(AVERAGE($I$51:I95))))</f>
        <v>0</v>
      </c>
      <c r="AW140">
        <f>ABS(100*(AF140-AF141)/(AVERAGE(AF140:AF141)))</f>
        <v>0</v>
      </c>
      <c r="BA140">
        <f>100*(AVERAGE(L140:L141))/(AVERAGE(L$51:L$52))</f>
        <v>0</v>
      </c>
      <c r="BC140">
        <f>ABS(100*(AG140-AG141)/(AVERAGE(AG140:AG141)))</f>
        <v>0</v>
      </c>
      <c r="BG140" s="3">
        <f>AVERAGE(AD140:AD141)</f>
        <v>4.5185418496518942E-2</v>
      </c>
      <c r="BH140" s="3">
        <f>AVERAGE(AE140:AE141)</f>
        <v>0.32649105764627717</v>
      </c>
      <c r="BI140" s="3">
        <f>AVERAGE(AF140:AF141)</f>
        <v>0.28130563914975826</v>
      </c>
      <c r="BJ140" s="3">
        <f>AVERAGE(AG140:AG141)</f>
        <v>1.2714986119546485E-2</v>
      </c>
    </row>
    <row r="141" spans="1:62" x14ac:dyDescent="0.35">
      <c r="A141">
        <v>117</v>
      </c>
      <c r="B141">
        <v>1</v>
      </c>
      <c r="C141" t="s">
        <v>69</v>
      </c>
      <c r="D141" t="s">
        <v>27</v>
      </c>
      <c r="G141">
        <v>0.3</v>
      </c>
      <c r="H141">
        <v>0.3</v>
      </c>
      <c r="I141">
        <v>0</v>
      </c>
      <c r="J141">
        <v>0</v>
      </c>
      <c r="L141">
        <v>0</v>
      </c>
      <c r="M141">
        <v>0</v>
      </c>
      <c r="N141">
        <v>0</v>
      </c>
      <c r="O141">
        <v>0</v>
      </c>
      <c r="Q141">
        <v>0</v>
      </c>
      <c r="R141">
        <v>1</v>
      </c>
      <c r="S141">
        <v>0</v>
      </c>
      <c r="T141">
        <v>0</v>
      </c>
      <c r="V141">
        <v>0</v>
      </c>
      <c r="AB141">
        <v>1</v>
      </c>
      <c r="AD141" s="3">
        <f t="shared" si="12"/>
        <v>4.5185418496518942E-2</v>
      </c>
      <c r="AE141" s="3">
        <f t="shared" si="13"/>
        <v>0.32649105764627717</v>
      </c>
      <c r="AF141" s="3">
        <f t="shared" si="14"/>
        <v>0.28130563914975826</v>
      </c>
      <c r="AG141" s="3">
        <f t="shared" si="15"/>
        <v>1.2714986119546485E-2</v>
      </c>
      <c r="AH141" s="3"/>
    </row>
    <row r="142" spans="1:62" x14ac:dyDescent="0.35">
      <c r="A142">
        <v>112</v>
      </c>
      <c r="B142">
        <v>4</v>
      </c>
      <c r="C142" t="s">
        <v>293</v>
      </c>
      <c r="D142" t="s">
        <v>27</v>
      </c>
      <c r="G142">
        <v>0.5</v>
      </c>
      <c r="H142">
        <v>0.5</v>
      </c>
      <c r="I142">
        <v>3746</v>
      </c>
      <c r="J142">
        <v>6518</v>
      </c>
      <c r="L142">
        <v>2142</v>
      </c>
      <c r="M142">
        <v>3.2890000000000001</v>
      </c>
      <c r="N142">
        <v>5.8</v>
      </c>
      <c r="O142">
        <v>2.512</v>
      </c>
      <c r="Q142">
        <v>0.108</v>
      </c>
      <c r="R142">
        <v>1</v>
      </c>
      <c r="S142">
        <v>0</v>
      </c>
      <c r="T142">
        <v>0</v>
      </c>
      <c r="V142">
        <v>0</v>
      </c>
      <c r="Y142" s="1">
        <v>45153</v>
      </c>
      <c r="Z142" s="6">
        <v>0.56193287037037043</v>
      </c>
      <c r="AB142">
        <v>1</v>
      </c>
      <c r="AD142" s="3">
        <f t="shared" si="12"/>
        <v>3.3710548953477897</v>
      </c>
      <c r="AE142" s="3">
        <f t="shared" si="13"/>
        <v>6.1927095140637141</v>
      </c>
      <c r="AF142" s="3">
        <f t="shared" si="14"/>
        <v>2.8216546187159244</v>
      </c>
      <c r="AG142" s="3">
        <f t="shared" si="15"/>
        <v>0.19449185989771184</v>
      </c>
      <c r="AH142" s="3"/>
    </row>
    <row r="143" spans="1:62" x14ac:dyDescent="0.35">
      <c r="A143">
        <v>113</v>
      </c>
      <c r="B143">
        <v>4</v>
      </c>
      <c r="C143" t="s">
        <v>293</v>
      </c>
      <c r="D143" t="s">
        <v>27</v>
      </c>
      <c r="G143">
        <v>0.5</v>
      </c>
      <c r="H143">
        <v>0.5</v>
      </c>
      <c r="I143">
        <v>3943</v>
      </c>
      <c r="J143">
        <v>6596</v>
      </c>
      <c r="L143">
        <v>2200</v>
      </c>
      <c r="M143">
        <v>3.44</v>
      </c>
      <c r="N143">
        <v>5.867</v>
      </c>
      <c r="O143">
        <v>2.427</v>
      </c>
      <c r="Q143">
        <v>0.114</v>
      </c>
      <c r="R143">
        <v>1</v>
      </c>
      <c r="S143">
        <v>0</v>
      </c>
      <c r="T143">
        <v>0</v>
      </c>
      <c r="V143">
        <v>0</v>
      </c>
      <c r="Y143" s="1">
        <v>45153</v>
      </c>
      <c r="Z143" s="6">
        <v>0.56910879629629629</v>
      </c>
      <c r="AB143">
        <v>1</v>
      </c>
      <c r="AD143" s="3">
        <f t="shared" si="12"/>
        <v>3.5469109812840491</v>
      </c>
      <c r="AE143" s="3">
        <f t="shared" si="13"/>
        <v>6.2644725641709735</v>
      </c>
      <c r="AF143" s="3">
        <f t="shared" si="14"/>
        <v>2.7175615828869244</v>
      </c>
      <c r="AG143" s="3">
        <f t="shared" si="15"/>
        <v>0.19955163877591309</v>
      </c>
      <c r="AH143" s="3"/>
      <c r="AK143">
        <f>ABS(100*(AD143-AD144)/(AVERAGE(AD143:AD144)))</f>
        <v>3.3895194003139992</v>
      </c>
      <c r="AQ143">
        <f>ABS(100*(AE143-AE144)/(AVERAGE(AE143:AE144)))</f>
        <v>0.52732418900463485</v>
      </c>
      <c r="AW143">
        <f>ABS(100*(AF143-AF144)/(AVERAGE(AF143:AF144)))</f>
        <v>3.3361505580877573</v>
      </c>
      <c r="BC143">
        <f>ABS(100*(AG143-AG144)/(AVERAGE(AG143:AG144)))</f>
        <v>0.61016781155911226</v>
      </c>
      <c r="BG143" s="3">
        <f>AVERAGE(AD143:AD144)</f>
        <v>3.6080589096425957</v>
      </c>
      <c r="BH143" s="3">
        <f>AVERAGE(AE143:AE144)</f>
        <v>6.2810332680418801</v>
      </c>
      <c r="BI143" s="3">
        <f>AVERAGE(AF143:AF144)</f>
        <v>2.6729743583992844</v>
      </c>
      <c r="BJ143" s="3">
        <f>AVERAGE(AG143:AG144)</f>
        <v>0.20016230174397187</v>
      </c>
    </row>
    <row r="144" spans="1:62" x14ac:dyDescent="0.35">
      <c r="A144">
        <v>114</v>
      </c>
      <c r="B144">
        <v>4</v>
      </c>
      <c r="C144" t="s">
        <v>293</v>
      </c>
      <c r="D144" t="s">
        <v>27</v>
      </c>
      <c r="G144">
        <v>0.5</v>
      </c>
      <c r="H144">
        <v>0.5</v>
      </c>
      <c r="I144">
        <v>4080</v>
      </c>
      <c r="J144">
        <v>6632</v>
      </c>
      <c r="L144">
        <v>2214</v>
      </c>
      <c r="M144">
        <v>3.5449999999999999</v>
      </c>
      <c r="N144">
        <v>5.8970000000000002</v>
      </c>
      <c r="O144">
        <v>2.3519999999999999</v>
      </c>
      <c r="Q144">
        <v>0.11600000000000001</v>
      </c>
      <c r="R144">
        <v>1</v>
      </c>
      <c r="S144">
        <v>0</v>
      </c>
      <c r="T144">
        <v>0</v>
      </c>
      <c r="V144">
        <v>0</v>
      </c>
      <c r="Y144" s="1">
        <v>45153</v>
      </c>
      <c r="Z144" s="6">
        <v>0.57682870370370376</v>
      </c>
      <c r="AB144">
        <v>1</v>
      </c>
      <c r="AD144" s="3">
        <f t="shared" si="12"/>
        <v>3.6692068380011427</v>
      </c>
      <c r="AE144" s="3">
        <f t="shared" si="13"/>
        <v>6.2975939719127867</v>
      </c>
      <c r="AF144" s="3">
        <f t="shared" si="14"/>
        <v>2.628387133911644</v>
      </c>
      <c r="AG144" s="3">
        <f t="shared" si="15"/>
        <v>0.20077296471203063</v>
      </c>
      <c r="AH144" s="3"/>
      <c r="BG144" s="3"/>
      <c r="BH144" s="3"/>
      <c r="BI144" s="3"/>
      <c r="BJ144" s="3"/>
    </row>
    <row r="145" spans="1:18" x14ac:dyDescent="0.35">
      <c r="A145">
        <v>121</v>
      </c>
      <c r="B145">
        <v>9</v>
      </c>
      <c r="R145">
        <v>1</v>
      </c>
    </row>
  </sheetData>
  <conditionalFormatting sqref="BC37:BD38 AK40:AL41 AW40:AX41 AQ40:AR41 AK43:AL44 AL42 AQ43:AR44 AR42 AW43:AX44 AX42 BD42 BC40:BD41 BD39 BD36">
    <cfRule type="cellIs" dxfId="549" priority="424" operator="greaterThan">
      <formula>20</formula>
    </cfRule>
  </conditionalFormatting>
  <conditionalFormatting sqref="AS53:AT53 AY53:AZ53 BE53 AM53:AN53 BE36:BE42 AM47:AN48 BE47:BE48 AY47:AZ48 AS47:AT48 AM40:AN44 AY40:AZ44 AS40:AT44">
    <cfRule type="cellIs" dxfId="548" priority="423" operator="between">
      <formula>80</formula>
      <formula>120</formula>
    </cfRule>
  </conditionalFormatting>
  <conditionalFormatting sqref="BC44">
    <cfRule type="cellIs" dxfId="547" priority="422" operator="greaterThan">
      <formula>20</formula>
    </cfRule>
  </conditionalFormatting>
  <conditionalFormatting sqref="AL48 AX48 BD48 BC53:BD53 AW53:AX53 AK53:AL53">
    <cfRule type="cellIs" dxfId="546" priority="421" operator="greaterThan">
      <formula>20</formula>
    </cfRule>
  </conditionalFormatting>
  <conditionalFormatting sqref="AK53">
    <cfRule type="cellIs" dxfId="545" priority="419" operator="greaterThan">
      <formula>20</formula>
    </cfRule>
  </conditionalFormatting>
  <conditionalFormatting sqref="BC53">
    <cfRule type="cellIs" dxfId="544" priority="416" operator="greaterThan">
      <formula>20</formula>
    </cfRule>
  </conditionalFormatting>
  <conditionalFormatting sqref="AM35:AN40 AY35:AZ40">
    <cfRule type="cellIs" dxfId="543" priority="414" operator="between">
      <formula>80</formula>
      <formula>120</formula>
    </cfRule>
  </conditionalFormatting>
  <conditionalFormatting sqref="AR48 AQ53:AR53">
    <cfRule type="cellIs" dxfId="542" priority="420" operator="greaterThan">
      <formula>20</formula>
    </cfRule>
  </conditionalFormatting>
  <conditionalFormatting sqref="AQ35:AR35 AQ40:AR40 AR39 AQ37:AR38 AR36">
    <cfRule type="cellIs" dxfId="541" priority="413" operator="greaterThan">
      <formula>20</formula>
    </cfRule>
  </conditionalFormatting>
  <conditionalFormatting sqref="AS35:AT40">
    <cfRule type="cellIs" dxfId="540" priority="412" operator="between">
      <formula>80</formula>
      <formula>120</formula>
    </cfRule>
  </conditionalFormatting>
  <conditionalFormatting sqref="AQ53">
    <cfRule type="cellIs" dxfId="539" priority="418" operator="greaterThan">
      <formula>20</formula>
    </cfRule>
  </conditionalFormatting>
  <conditionalFormatting sqref="AW53">
    <cfRule type="cellIs" dxfId="538" priority="417" operator="greaterThan">
      <formula>20</formula>
    </cfRule>
  </conditionalFormatting>
  <conditionalFormatting sqref="AK35:AL35 AW35:AX35 AK40:AL40 AL39 AK37:AL38 AL36 AW40:AX40 AX39 AW37:AX38 AX36">
    <cfRule type="cellIs" dxfId="537" priority="415" operator="greaterThan">
      <formula>20</formula>
    </cfRule>
  </conditionalFormatting>
  <conditionalFormatting sqref="BC53">
    <cfRule type="cellIs" dxfId="536" priority="410" operator="greaterThan">
      <formula>20</formula>
    </cfRule>
  </conditionalFormatting>
  <conditionalFormatting sqref="AW53">
    <cfRule type="cellIs" dxfId="535" priority="411" operator="greaterThan">
      <formula>20</formula>
    </cfRule>
  </conditionalFormatting>
  <conditionalFormatting sqref="BE85">
    <cfRule type="cellIs" dxfId="534" priority="316" operator="between">
      <formula>80</formula>
      <formula>120</formula>
    </cfRule>
  </conditionalFormatting>
  <conditionalFormatting sqref="AK49">
    <cfRule type="cellIs" dxfId="533" priority="409" operator="greaterThan">
      <formula>20</formula>
    </cfRule>
  </conditionalFormatting>
  <conditionalFormatting sqref="AQ49">
    <cfRule type="cellIs" dxfId="532" priority="408" operator="greaterThan">
      <formula>20</formula>
    </cfRule>
  </conditionalFormatting>
  <conditionalFormatting sqref="AW49">
    <cfRule type="cellIs" dxfId="531" priority="407" operator="greaterThan">
      <formula>20</formula>
    </cfRule>
  </conditionalFormatting>
  <conditionalFormatting sqref="BC49">
    <cfRule type="cellIs" dxfId="530" priority="406" operator="greaterThan">
      <formula>20</formula>
    </cfRule>
  </conditionalFormatting>
  <conditionalFormatting sqref="AK46">
    <cfRule type="cellIs" dxfId="529" priority="405" operator="greaterThan">
      <formula>20</formula>
    </cfRule>
  </conditionalFormatting>
  <conditionalFormatting sqref="AQ46">
    <cfRule type="cellIs" dxfId="528" priority="404" operator="greaterThan">
      <formula>20</formula>
    </cfRule>
  </conditionalFormatting>
  <conditionalFormatting sqref="AW46">
    <cfRule type="cellIs" dxfId="527" priority="403" operator="greaterThan">
      <formula>20</formula>
    </cfRule>
  </conditionalFormatting>
  <conditionalFormatting sqref="BC46">
    <cfRule type="cellIs" dxfId="526" priority="402" operator="greaterThan">
      <formula>20</formula>
    </cfRule>
  </conditionalFormatting>
  <conditionalFormatting sqref="AK47">
    <cfRule type="cellIs" dxfId="525" priority="401" operator="greaterThan">
      <formula>20</formula>
    </cfRule>
  </conditionalFormatting>
  <conditionalFormatting sqref="AQ47">
    <cfRule type="cellIs" dxfId="524" priority="400" operator="greaterThan">
      <formula>20</formula>
    </cfRule>
  </conditionalFormatting>
  <conditionalFormatting sqref="AW47">
    <cfRule type="cellIs" dxfId="523" priority="399" operator="greaterThan">
      <formula>20</formula>
    </cfRule>
  </conditionalFormatting>
  <conditionalFormatting sqref="BC47">
    <cfRule type="cellIs" dxfId="522" priority="398" operator="greaterThan">
      <formula>20</formula>
    </cfRule>
  </conditionalFormatting>
  <conditionalFormatting sqref="AK96 AK93">
    <cfRule type="cellIs" dxfId="521" priority="312" operator="greaterThan">
      <formula>20</formula>
    </cfRule>
  </conditionalFormatting>
  <conditionalFormatting sqref="AQ96 AQ93">
    <cfRule type="cellIs" dxfId="520" priority="311" operator="greaterThan">
      <formula>20</formula>
    </cfRule>
  </conditionalFormatting>
  <conditionalFormatting sqref="AK52">
    <cfRule type="cellIs" dxfId="519" priority="397" operator="greaterThan">
      <formula>20</formula>
    </cfRule>
  </conditionalFormatting>
  <conditionalFormatting sqref="AQ52">
    <cfRule type="cellIs" dxfId="518" priority="396" operator="greaterThan">
      <formula>20</formula>
    </cfRule>
  </conditionalFormatting>
  <conditionalFormatting sqref="AW52">
    <cfRule type="cellIs" dxfId="517" priority="395" operator="greaterThan">
      <formula>20</formula>
    </cfRule>
  </conditionalFormatting>
  <conditionalFormatting sqref="BC52">
    <cfRule type="cellIs" dxfId="516" priority="394" operator="greaterThan">
      <formula>20</formula>
    </cfRule>
  </conditionalFormatting>
  <conditionalFormatting sqref="AK87 AK84 AK81 AK78 AK75 AK72 AK69 AK66 AK63 AK60 AK57">
    <cfRule type="cellIs" dxfId="515" priority="393" operator="greaterThan">
      <formula>20</formula>
    </cfRule>
  </conditionalFormatting>
  <conditionalFormatting sqref="AQ87 AQ84 AQ81 AQ78 AQ75 AQ72 AQ69 AQ66 AQ63 AQ60 AQ57">
    <cfRule type="cellIs" dxfId="514" priority="392" operator="greaterThan">
      <formula>20</formula>
    </cfRule>
  </conditionalFormatting>
  <conditionalFormatting sqref="AW87 AW84 AW81 AW78 AW75 AW72 AW69 AW66 AW63 AW60 AW57">
    <cfRule type="cellIs" dxfId="513" priority="391" operator="greaterThan">
      <formula>20</formula>
    </cfRule>
  </conditionalFormatting>
  <conditionalFormatting sqref="BC87 BC84 BC81 BC78 BC75 BC72 BC69 BC66 BC63 BC60 BC57">
    <cfRule type="cellIs" dxfId="512" priority="390" operator="greaterThan">
      <formula>20</formula>
    </cfRule>
  </conditionalFormatting>
  <conditionalFormatting sqref="AK94">
    <cfRule type="cellIs" dxfId="511" priority="389" operator="greaterThan">
      <formula>20</formula>
    </cfRule>
  </conditionalFormatting>
  <conditionalFormatting sqref="AQ94">
    <cfRule type="cellIs" dxfId="510" priority="388" operator="greaterThan">
      <formula>20</formula>
    </cfRule>
  </conditionalFormatting>
  <conditionalFormatting sqref="AW94">
    <cfRule type="cellIs" dxfId="509" priority="387" operator="greaterThan">
      <formula>20</formula>
    </cfRule>
  </conditionalFormatting>
  <conditionalFormatting sqref="BC97 BC94">
    <cfRule type="cellIs" dxfId="508" priority="386" operator="greaterThan">
      <formula>20</formula>
    </cfRule>
  </conditionalFormatting>
  <conditionalFormatting sqref="BE87">
    <cfRule type="cellIs" dxfId="507" priority="313" operator="between">
      <formula>80</formula>
      <formula>120</formula>
    </cfRule>
  </conditionalFormatting>
  <conditionalFormatting sqref="AL87">
    <cfRule type="cellIs" dxfId="506" priority="385" operator="greaterThan">
      <formula>20</formula>
    </cfRule>
  </conditionalFormatting>
  <conditionalFormatting sqref="AM87:AN87">
    <cfRule type="cellIs" dxfId="505" priority="384" operator="between">
      <formula>80</formula>
      <formula>120</formula>
    </cfRule>
  </conditionalFormatting>
  <conditionalFormatting sqref="AM87:AN87">
    <cfRule type="cellIs" dxfId="504" priority="383" operator="between">
      <formula>80</formula>
      <formula>120</formula>
    </cfRule>
  </conditionalFormatting>
  <conditionalFormatting sqref="AR85">
    <cfRule type="cellIs" dxfId="503" priority="331" operator="greaterThan">
      <formula>20</formula>
    </cfRule>
  </conditionalFormatting>
  <conditionalFormatting sqref="AK85 AK82 AK79 AK76 AK73 AK70 AK67 AK64 AK61 AK58 AK54">
    <cfRule type="cellIs" dxfId="502" priority="346" operator="greaterThan">
      <formula>20</formula>
    </cfRule>
  </conditionalFormatting>
  <conditionalFormatting sqref="AQ85 AQ82 AQ79 AQ76 AQ73 AQ70 AQ67 AQ64 AQ61 AQ58 AQ54">
    <cfRule type="cellIs" dxfId="501" priority="345" operator="greaterThan">
      <formula>20</formula>
    </cfRule>
  </conditionalFormatting>
  <conditionalFormatting sqref="AW85 AW82 AW79 AW76 AW73 AW70 AW67 AW64 AW61 AW58 AW54">
    <cfRule type="cellIs" dxfId="500" priority="344" operator="greaterThan">
      <formula>20</formula>
    </cfRule>
  </conditionalFormatting>
  <conditionalFormatting sqref="BC85 BC82 BC79 BC76 BC73 BC70 BC67 BC64 BC61 BC58 BC54">
    <cfRule type="cellIs" dxfId="499" priority="343" operator="greaterThan">
      <formula>20</formula>
    </cfRule>
  </conditionalFormatting>
  <conditionalFormatting sqref="AQ95 AQ92">
    <cfRule type="cellIs" dxfId="498" priority="341" operator="greaterThan">
      <formula>20</formula>
    </cfRule>
  </conditionalFormatting>
  <conditionalFormatting sqref="AW95 AW92">
    <cfRule type="cellIs" dxfId="497" priority="340" operator="greaterThan">
      <formula>20</formula>
    </cfRule>
  </conditionalFormatting>
  <conditionalFormatting sqref="AR87">
    <cfRule type="cellIs" dxfId="496" priority="382" operator="greaterThan">
      <formula>20</formula>
    </cfRule>
  </conditionalFormatting>
  <conditionalFormatting sqref="AS87:AT87">
    <cfRule type="cellIs" dxfId="495" priority="381" operator="between">
      <formula>80</formula>
      <formula>120</formula>
    </cfRule>
  </conditionalFormatting>
  <conditionalFormatting sqref="AS87:AT87">
    <cfRule type="cellIs" dxfId="494" priority="380" operator="between">
      <formula>80</formula>
      <formula>120</formula>
    </cfRule>
  </conditionalFormatting>
  <conditionalFormatting sqref="AS87:AT87">
    <cfRule type="cellIs" dxfId="493" priority="379" operator="between">
      <formula>80</formula>
      <formula>120</formula>
    </cfRule>
  </conditionalFormatting>
  <conditionalFormatting sqref="AM98:AN99">
    <cfRule type="cellIs" dxfId="492" priority="304" operator="between">
      <formula>80</formula>
      <formula>120</formula>
    </cfRule>
  </conditionalFormatting>
  <conditionalFormatting sqref="AX87">
    <cfRule type="cellIs" dxfId="491" priority="378" operator="greaterThan">
      <formula>20</formula>
    </cfRule>
  </conditionalFormatting>
  <conditionalFormatting sqref="AY87:AZ87">
    <cfRule type="cellIs" dxfId="490" priority="377" operator="between">
      <formula>80</formula>
      <formula>120</formula>
    </cfRule>
  </conditionalFormatting>
  <conditionalFormatting sqref="AY87:AZ87">
    <cfRule type="cellIs" dxfId="489" priority="375" operator="between">
      <formula>80</formula>
      <formula>120</formula>
    </cfRule>
  </conditionalFormatting>
  <conditionalFormatting sqref="AY87:AZ87">
    <cfRule type="cellIs" dxfId="488" priority="376" operator="between">
      <formula>80</formula>
      <formula>120</formula>
    </cfRule>
  </conditionalFormatting>
  <conditionalFormatting sqref="AS100:AT100 AY100:AZ100 BE100 AM100:AN100">
    <cfRule type="cellIs" dxfId="487" priority="299" operator="between">
      <formula>80</formula>
      <formula>120</formula>
    </cfRule>
  </conditionalFormatting>
  <conditionalFormatting sqref="BD87">
    <cfRule type="cellIs" dxfId="486" priority="374" operator="greaterThan">
      <formula>20</formula>
    </cfRule>
  </conditionalFormatting>
  <conditionalFormatting sqref="BE87">
    <cfRule type="cellIs" dxfId="485" priority="373" operator="between">
      <formula>80</formula>
      <formula>120</formula>
    </cfRule>
  </conditionalFormatting>
  <conditionalFormatting sqref="BE87">
    <cfRule type="cellIs" dxfId="484" priority="372" operator="between">
      <formula>80</formula>
      <formula>120</formula>
    </cfRule>
  </conditionalFormatting>
  <conditionalFormatting sqref="BE87">
    <cfRule type="cellIs" dxfId="483" priority="370" operator="between">
      <formula>80</formula>
      <formula>120</formula>
    </cfRule>
  </conditionalFormatting>
  <conditionalFormatting sqref="BE87">
    <cfRule type="cellIs" dxfId="482" priority="371" operator="between">
      <formula>80</formula>
      <formula>120</formula>
    </cfRule>
  </conditionalFormatting>
  <conditionalFormatting sqref="AW96 AW93">
    <cfRule type="cellIs" dxfId="481" priority="310" operator="greaterThan">
      <formula>20</formula>
    </cfRule>
  </conditionalFormatting>
  <conditionalFormatting sqref="AQ94">
    <cfRule type="cellIs" dxfId="480" priority="307" operator="greaterThan">
      <formula>20</formula>
    </cfRule>
  </conditionalFormatting>
  <conditionalFormatting sqref="AS98:AT99">
    <cfRule type="cellIs" dxfId="479" priority="303" operator="between">
      <formula>80</formula>
      <formula>120</formula>
    </cfRule>
  </conditionalFormatting>
  <conditionalFormatting sqref="BE98:BE99">
    <cfRule type="cellIs" dxfId="478" priority="300" operator="between">
      <formula>80</formula>
      <formula>120</formula>
    </cfRule>
  </conditionalFormatting>
  <conditionalFormatting sqref="BC100:BD100 AW100:AX100 AK100:AL100">
    <cfRule type="cellIs" dxfId="477" priority="298" operator="greaterThan">
      <formula>20</formula>
    </cfRule>
  </conditionalFormatting>
  <conditionalFormatting sqref="BC43">
    <cfRule type="cellIs" dxfId="476" priority="369" operator="greaterThan">
      <formula>20</formula>
    </cfRule>
  </conditionalFormatting>
  <conditionalFormatting sqref="AK47:AL47 AW47:AX47 BC47:BD47">
    <cfRule type="cellIs" dxfId="475" priority="368" operator="greaterThan">
      <formula>20</formula>
    </cfRule>
  </conditionalFormatting>
  <conditionalFormatting sqref="AQ47:AR47">
    <cfRule type="cellIs" dxfId="474" priority="367" operator="greaterThan">
      <formula>20</formula>
    </cfRule>
  </conditionalFormatting>
  <conditionalFormatting sqref="AQ47">
    <cfRule type="cellIs" dxfId="473" priority="365" operator="greaterThan">
      <formula>20</formula>
    </cfRule>
  </conditionalFormatting>
  <conditionalFormatting sqref="BC47 BC49">
    <cfRule type="cellIs" dxfId="472" priority="363" operator="greaterThan">
      <formula>20</formula>
    </cfRule>
  </conditionalFormatting>
  <conditionalFormatting sqref="AK47">
    <cfRule type="cellIs" dxfId="471" priority="366" operator="greaterThan">
      <formula>20</formula>
    </cfRule>
  </conditionalFormatting>
  <conditionalFormatting sqref="AW47 AW49">
    <cfRule type="cellIs" dxfId="470" priority="364" operator="greaterThan">
      <formula>20</formula>
    </cfRule>
  </conditionalFormatting>
  <conditionalFormatting sqref="AK49:AL49 AW49:AX49 BC49:BD49">
    <cfRule type="cellIs" dxfId="469" priority="362" operator="greaterThan">
      <formula>20</formula>
    </cfRule>
  </conditionalFormatting>
  <conditionalFormatting sqref="AM49:AN49 BE49 AY49:AZ49">
    <cfRule type="cellIs" dxfId="468" priority="361" operator="between">
      <formula>80</formula>
      <formula>120</formula>
    </cfRule>
  </conditionalFormatting>
  <conditionalFormatting sqref="AQ49:AR49">
    <cfRule type="cellIs" dxfId="467" priority="360" operator="greaterThan">
      <formula>20</formula>
    </cfRule>
  </conditionalFormatting>
  <conditionalFormatting sqref="AS49:AT49">
    <cfRule type="cellIs" dxfId="466" priority="359" operator="between">
      <formula>80</formula>
      <formula>120</formula>
    </cfRule>
  </conditionalFormatting>
  <conditionalFormatting sqref="AK46">
    <cfRule type="cellIs" dxfId="465" priority="358" operator="greaterThan">
      <formula>20</formula>
    </cfRule>
  </conditionalFormatting>
  <conditionalFormatting sqref="AQ46">
    <cfRule type="cellIs" dxfId="464" priority="357" operator="greaterThan">
      <formula>20</formula>
    </cfRule>
  </conditionalFormatting>
  <conditionalFormatting sqref="AW46">
    <cfRule type="cellIs" dxfId="463" priority="356" operator="greaterThan">
      <formula>20</formula>
    </cfRule>
  </conditionalFormatting>
  <conditionalFormatting sqref="BC46">
    <cfRule type="cellIs" dxfId="462" priority="355" operator="greaterThan">
      <formula>20</formula>
    </cfRule>
  </conditionalFormatting>
  <conditionalFormatting sqref="AK50">
    <cfRule type="cellIs" dxfId="461" priority="354" operator="greaterThan">
      <formula>20</formula>
    </cfRule>
  </conditionalFormatting>
  <conditionalFormatting sqref="AQ50">
    <cfRule type="cellIs" dxfId="460" priority="353" operator="greaterThan">
      <formula>20</formula>
    </cfRule>
  </conditionalFormatting>
  <conditionalFormatting sqref="AW50">
    <cfRule type="cellIs" dxfId="459" priority="352" operator="greaterThan">
      <formula>20</formula>
    </cfRule>
  </conditionalFormatting>
  <conditionalFormatting sqref="BC50">
    <cfRule type="cellIs" dxfId="458" priority="351" operator="greaterThan">
      <formula>20</formula>
    </cfRule>
  </conditionalFormatting>
  <conditionalFormatting sqref="AK51">
    <cfRule type="cellIs" dxfId="457" priority="350" operator="greaterThan">
      <formula>20</formula>
    </cfRule>
  </conditionalFormatting>
  <conditionalFormatting sqref="AQ51">
    <cfRule type="cellIs" dxfId="456" priority="349" operator="greaterThan">
      <formula>20</formula>
    </cfRule>
  </conditionalFormatting>
  <conditionalFormatting sqref="AW51">
    <cfRule type="cellIs" dxfId="455" priority="348" operator="greaterThan">
      <formula>20</formula>
    </cfRule>
  </conditionalFormatting>
  <conditionalFormatting sqref="BC51">
    <cfRule type="cellIs" dxfId="454" priority="347" operator="greaterThan">
      <formula>20</formula>
    </cfRule>
  </conditionalFormatting>
  <conditionalFormatting sqref="AK95 AK92">
    <cfRule type="cellIs" dxfId="453" priority="342" operator="greaterThan">
      <formula>20</formula>
    </cfRule>
  </conditionalFormatting>
  <conditionalFormatting sqref="BC95 BC92">
    <cfRule type="cellIs" dxfId="452" priority="339" operator="greaterThan">
      <formula>20</formula>
    </cfRule>
  </conditionalFormatting>
  <conditionalFormatting sqref="AM86:AN86">
    <cfRule type="cellIs" dxfId="451" priority="338" operator="between">
      <formula>80</formula>
      <formula>120</formula>
    </cfRule>
  </conditionalFormatting>
  <conditionalFormatting sqref="AL85">
    <cfRule type="cellIs" dxfId="450" priority="337" operator="greaterThan">
      <formula>20</formula>
    </cfRule>
  </conditionalFormatting>
  <conditionalFormatting sqref="AM85:AN85">
    <cfRule type="cellIs" dxfId="449" priority="336" operator="between">
      <formula>80</formula>
      <formula>120</formula>
    </cfRule>
  </conditionalFormatting>
  <conditionalFormatting sqref="AM85:AN85">
    <cfRule type="cellIs" dxfId="448" priority="335" operator="between">
      <formula>80</formula>
      <formula>120</formula>
    </cfRule>
  </conditionalFormatting>
  <conditionalFormatting sqref="AM87:AN87">
    <cfRule type="cellIs" dxfId="447" priority="334" operator="between">
      <formula>80</formula>
      <formula>120</formula>
    </cfRule>
  </conditionalFormatting>
  <conditionalFormatting sqref="AS86:AT86">
    <cfRule type="cellIs" dxfId="446" priority="333" operator="between">
      <formula>80</formula>
      <formula>120</formula>
    </cfRule>
  </conditionalFormatting>
  <conditionalFormatting sqref="AS86:AT86">
    <cfRule type="cellIs" dxfId="445" priority="332" operator="between">
      <formula>80</formula>
      <formula>120</formula>
    </cfRule>
  </conditionalFormatting>
  <conditionalFormatting sqref="AS85:AT85">
    <cfRule type="cellIs" dxfId="444" priority="330" operator="between">
      <formula>80</formula>
      <formula>120</formula>
    </cfRule>
  </conditionalFormatting>
  <conditionalFormatting sqref="AS85:AT85">
    <cfRule type="cellIs" dxfId="443" priority="329" operator="between">
      <formula>80</formula>
      <formula>120</formula>
    </cfRule>
  </conditionalFormatting>
  <conditionalFormatting sqref="AS85:AT85">
    <cfRule type="cellIs" dxfId="442" priority="328" operator="between">
      <formula>80</formula>
      <formula>120</formula>
    </cfRule>
  </conditionalFormatting>
  <conditionalFormatting sqref="AS87:AT87">
    <cfRule type="cellIs" dxfId="441" priority="327" operator="between">
      <formula>80</formula>
      <formula>120</formula>
    </cfRule>
  </conditionalFormatting>
  <conditionalFormatting sqref="AS87:AT87">
    <cfRule type="cellIs" dxfId="440" priority="326" operator="between">
      <formula>80</formula>
      <formula>120</formula>
    </cfRule>
  </conditionalFormatting>
  <conditionalFormatting sqref="BD85">
    <cfRule type="cellIs" dxfId="439" priority="318" operator="greaterThan">
      <formula>20</formula>
    </cfRule>
  </conditionalFormatting>
  <conditionalFormatting sqref="AY86:AZ86">
    <cfRule type="cellIs" dxfId="438" priority="325" operator="between">
      <formula>80</formula>
      <formula>120</formula>
    </cfRule>
  </conditionalFormatting>
  <conditionalFormatting sqref="AX85">
    <cfRule type="cellIs" dxfId="437" priority="324" operator="greaterThan">
      <formula>20</formula>
    </cfRule>
  </conditionalFormatting>
  <conditionalFormatting sqref="AY85:AZ85">
    <cfRule type="cellIs" dxfId="436" priority="323" operator="between">
      <formula>80</formula>
      <formula>120</formula>
    </cfRule>
  </conditionalFormatting>
  <conditionalFormatting sqref="AY85:AZ85">
    <cfRule type="cellIs" dxfId="435" priority="321" operator="between">
      <formula>80</formula>
      <formula>120</formula>
    </cfRule>
  </conditionalFormatting>
  <conditionalFormatting sqref="AY85:AZ85">
    <cfRule type="cellIs" dxfId="434" priority="322" operator="between">
      <formula>80</formula>
      <formula>120</formula>
    </cfRule>
  </conditionalFormatting>
  <conditionalFormatting sqref="AY87:AZ87">
    <cfRule type="cellIs" dxfId="433" priority="320" operator="between">
      <formula>80</formula>
      <formula>120</formula>
    </cfRule>
  </conditionalFormatting>
  <conditionalFormatting sqref="BE86">
    <cfRule type="cellIs" dxfId="432" priority="319" operator="between">
      <formula>80</formula>
      <formula>120</formula>
    </cfRule>
  </conditionalFormatting>
  <conditionalFormatting sqref="BE85">
    <cfRule type="cellIs" dxfId="431" priority="317" operator="between">
      <formula>80</formula>
      <formula>120</formula>
    </cfRule>
  </conditionalFormatting>
  <conditionalFormatting sqref="BE85">
    <cfRule type="cellIs" dxfId="430" priority="314" operator="between">
      <formula>80</formula>
      <formula>120</formula>
    </cfRule>
  </conditionalFormatting>
  <conditionalFormatting sqref="BE85">
    <cfRule type="cellIs" dxfId="429" priority="315" operator="between">
      <formula>80</formula>
      <formula>120</formula>
    </cfRule>
  </conditionalFormatting>
  <conditionalFormatting sqref="AK94">
    <cfRule type="cellIs" dxfId="428" priority="308" operator="greaterThan">
      <formula>20</formula>
    </cfRule>
  </conditionalFormatting>
  <conditionalFormatting sqref="AW94">
    <cfRule type="cellIs" dxfId="427" priority="306" operator="greaterThan">
      <formula>20</formula>
    </cfRule>
  </conditionalFormatting>
  <conditionalFormatting sqref="BC96 BC93">
    <cfRule type="cellIs" dxfId="426" priority="309" operator="greaterThan">
      <formula>20</formula>
    </cfRule>
  </conditionalFormatting>
  <conditionalFormatting sqref="BC97 BC94">
    <cfRule type="cellIs" dxfId="425" priority="305" operator="greaterThan">
      <formula>20</formula>
    </cfRule>
  </conditionalFormatting>
  <conditionalFormatting sqref="AS98:AT99">
    <cfRule type="cellIs" dxfId="424" priority="302" operator="between">
      <formula>80</formula>
      <formula>120</formula>
    </cfRule>
  </conditionalFormatting>
  <conditionalFormatting sqref="AY98:AZ99">
    <cfRule type="cellIs" dxfId="423" priority="301" operator="between">
      <formula>80</formula>
      <formula>120</formula>
    </cfRule>
  </conditionalFormatting>
  <conditionalFormatting sqref="AK100">
    <cfRule type="cellIs" dxfId="422" priority="296" operator="greaterThan">
      <formula>20</formula>
    </cfRule>
  </conditionalFormatting>
  <conditionalFormatting sqref="BC100">
    <cfRule type="cellIs" dxfId="421" priority="293" operator="greaterThan">
      <formula>20</formula>
    </cfRule>
  </conditionalFormatting>
  <conditionalFormatting sqref="AQ100:AR100">
    <cfRule type="cellIs" dxfId="420" priority="297" operator="greaterThan">
      <formula>20</formula>
    </cfRule>
  </conditionalFormatting>
  <conditionalFormatting sqref="AQ100">
    <cfRule type="cellIs" dxfId="419" priority="295" operator="greaterThan">
      <formula>20</formula>
    </cfRule>
  </conditionalFormatting>
  <conditionalFormatting sqref="AW100">
    <cfRule type="cellIs" dxfId="418" priority="294" operator="greaterThan">
      <formula>20</formula>
    </cfRule>
  </conditionalFormatting>
  <conditionalFormatting sqref="BC100">
    <cfRule type="cellIs" dxfId="417" priority="291" operator="greaterThan">
      <formula>20</formula>
    </cfRule>
  </conditionalFormatting>
  <conditionalFormatting sqref="AW100">
    <cfRule type="cellIs" dxfId="416" priority="292" operator="greaterThan">
      <formula>20</formula>
    </cfRule>
  </conditionalFormatting>
  <conditionalFormatting sqref="AK109 AK106 AK103">
    <cfRule type="cellIs" dxfId="415" priority="290" operator="greaterThan">
      <formula>20</formula>
    </cfRule>
  </conditionalFormatting>
  <conditionalFormatting sqref="AQ109 AQ106 AQ103">
    <cfRule type="cellIs" dxfId="414" priority="289" operator="greaterThan">
      <formula>20</formula>
    </cfRule>
  </conditionalFormatting>
  <conditionalFormatting sqref="AW109 AW106 AW103">
    <cfRule type="cellIs" dxfId="413" priority="288" operator="greaterThan">
      <formula>20</formula>
    </cfRule>
  </conditionalFormatting>
  <conditionalFormatting sqref="BC109 BC106 BC103">
    <cfRule type="cellIs" dxfId="412" priority="287" operator="greaterThan">
      <formula>20</formula>
    </cfRule>
  </conditionalFormatting>
  <conditionalFormatting sqref="AK110 AK107 AK104 AK101">
    <cfRule type="cellIs" dxfId="411" priority="286" operator="greaterThan">
      <formula>20</formula>
    </cfRule>
  </conditionalFormatting>
  <conditionalFormatting sqref="AQ110 AQ107 AQ104 AQ101">
    <cfRule type="cellIs" dxfId="410" priority="285" operator="greaterThan">
      <formula>20</formula>
    </cfRule>
  </conditionalFormatting>
  <conditionalFormatting sqref="AW110 AW107 AW104 AW101">
    <cfRule type="cellIs" dxfId="409" priority="284" operator="greaterThan">
      <formula>20</formula>
    </cfRule>
  </conditionalFormatting>
  <conditionalFormatting sqref="BC110 BC107 BC104 BC101">
    <cfRule type="cellIs" dxfId="408" priority="283" operator="greaterThan">
      <formula>20</formula>
    </cfRule>
  </conditionalFormatting>
  <conditionalFormatting sqref="BC29">
    <cfRule type="cellIs" dxfId="407" priority="256" operator="greaterThan">
      <formula>20</formula>
    </cfRule>
  </conditionalFormatting>
  <conditionalFormatting sqref="AI29">
    <cfRule type="cellIs" dxfId="406" priority="255" operator="between">
      <formula>80</formula>
      <formula>120</formula>
    </cfRule>
  </conditionalFormatting>
  <conditionalFormatting sqref="BA29">
    <cfRule type="cellIs" dxfId="405" priority="252" operator="between">
      <formula>80</formula>
      <formula>120</formula>
    </cfRule>
  </conditionalFormatting>
  <conditionalFormatting sqref="AI110">
    <cfRule type="cellIs" dxfId="404" priority="251" operator="between">
      <formula>80</formula>
      <formula>120</formula>
    </cfRule>
  </conditionalFormatting>
  <conditionalFormatting sqref="AK130">
    <cfRule type="cellIs" dxfId="403" priority="250" operator="greaterThan">
      <formula>20</formula>
    </cfRule>
  </conditionalFormatting>
  <conditionalFormatting sqref="AM131:AN131">
    <cfRule type="cellIs" dxfId="402" priority="246" operator="between">
      <formula>80</formula>
      <formula>120</formula>
    </cfRule>
  </conditionalFormatting>
  <conditionalFormatting sqref="AL130">
    <cfRule type="cellIs" dxfId="401" priority="245" operator="greaterThan">
      <formula>20</formula>
    </cfRule>
  </conditionalFormatting>
  <conditionalFormatting sqref="AM130:AN130">
    <cfRule type="cellIs" dxfId="400" priority="244" operator="between">
      <formula>80</formula>
      <formula>120</formula>
    </cfRule>
  </conditionalFormatting>
  <conditionalFormatting sqref="AM130:AN130">
    <cfRule type="cellIs" dxfId="399" priority="243" operator="between">
      <formula>80</formula>
      <formula>120</formula>
    </cfRule>
  </conditionalFormatting>
  <conditionalFormatting sqref="AS131:AT131">
    <cfRule type="cellIs" dxfId="398" priority="240" operator="between">
      <formula>80</formula>
      <formula>120</formula>
    </cfRule>
  </conditionalFormatting>
  <conditionalFormatting sqref="AR130">
    <cfRule type="cellIs" dxfId="397" priority="239" operator="greaterThan">
      <formula>20</formula>
    </cfRule>
  </conditionalFormatting>
  <conditionalFormatting sqref="AS130:AT130">
    <cfRule type="cellIs" dxfId="396" priority="238" operator="between">
      <formula>80</formula>
      <formula>120</formula>
    </cfRule>
  </conditionalFormatting>
  <conditionalFormatting sqref="AS130:AT130">
    <cfRule type="cellIs" dxfId="395" priority="236" operator="between">
      <formula>80</formula>
      <formula>120</formula>
    </cfRule>
  </conditionalFormatting>
  <conditionalFormatting sqref="AS130:AT130">
    <cfRule type="cellIs" dxfId="394" priority="237" operator="between">
      <formula>80</formula>
      <formula>120</formula>
    </cfRule>
  </conditionalFormatting>
  <conditionalFormatting sqref="AS132:AT132">
    <cfRule type="cellIs" dxfId="393" priority="235" operator="between">
      <formula>80</formula>
      <formula>120</formula>
    </cfRule>
  </conditionalFormatting>
  <conditionalFormatting sqref="AS132:AT132">
    <cfRule type="cellIs" dxfId="392" priority="234" operator="between">
      <formula>80</formula>
      <formula>120</formula>
    </cfRule>
  </conditionalFormatting>
  <conditionalFormatting sqref="AY131:AZ131">
    <cfRule type="cellIs" dxfId="391" priority="233" operator="between">
      <formula>80</formula>
      <formula>120</formula>
    </cfRule>
  </conditionalFormatting>
  <conditionalFormatting sqref="AY130:AZ130">
    <cfRule type="cellIs" dxfId="390" priority="230" operator="between">
      <formula>80</formula>
      <formula>120</formula>
    </cfRule>
  </conditionalFormatting>
  <conditionalFormatting sqref="BE131">
    <cfRule type="cellIs" dxfId="389" priority="227" operator="between">
      <formula>80</formula>
      <formula>120</formula>
    </cfRule>
  </conditionalFormatting>
  <conditionalFormatting sqref="BD130">
    <cfRule type="cellIs" dxfId="388" priority="226" operator="greaterThan">
      <formula>20</formula>
    </cfRule>
  </conditionalFormatting>
  <conditionalFormatting sqref="BE130">
    <cfRule type="cellIs" dxfId="387" priority="225" operator="between">
      <formula>80</formula>
      <formula>120</formula>
    </cfRule>
  </conditionalFormatting>
  <conditionalFormatting sqref="BE130">
    <cfRule type="cellIs" dxfId="386" priority="224" operator="between">
      <formula>80</formula>
      <formula>120</formula>
    </cfRule>
  </conditionalFormatting>
  <conditionalFormatting sqref="BE130">
    <cfRule type="cellIs" dxfId="385" priority="222" operator="between">
      <formula>80</formula>
      <formula>120</formula>
    </cfRule>
  </conditionalFormatting>
  <conditionalFormatting sqref="BE130">
    <cfRule type="cellIs" dxfId="384" priority="223" operator="between">
      <formula>80</formula>
      <formula>120</formula>
    </cfRule>
  </conditionalFormatting>
  <conditionalFormatting sqref="BE132">
    <cfRule type="cellIs" dxfId="383" priority="221" operator="between">
      <formula>80</formula>
      <formula>120</formula>
    </cfRule>
  </conditionalFormatting>
  <conditionalFormatting sqref="AK135">
    <cfRule type="cellIs" dxfId="382" priority="216" operator="greaterThan">
      <formula>20</formula>
    </cfRule>
  </conditionalFormatting>
  <conditionalFormatting sqref="AW135">
    <cfRule type="cellIs" dxfId="381" priority="214" operator="greaterThan">
      <formula>20</formula>
    </cfRule>
  </conditionalFormatting>
  <conditionalFormatting sqref="AK26 AK33 AK36 AK39 AK42 AK45 AK48">
    <cfRule type="cellIs" dxfId="380" priority="282" operator="greaterThan">
      <formula>20</formula>
    </cfRule>
  </conditionalFormatting>
  <conditionalFormatting sqref="AQ26 AQ33 AQ36 AQ39 AQ42 AQ45 AQ48">
    <cfRule type="cellIs" dxfId="379" priority="281" operator="greaterThan">
      <formula>20</formula>
    </cfRule>
  </conditionalFormatting>
  <conditionalFormatting sqref="AW26 AW33 AW36 AW39 AW42 AW45 AW48">
    <cfRule type="cellIs" dxfId="378" priority="280" operator="greaterThan">
      <formula>20</formula>
    </cfRule>
  </conditionalFormatting>
  <conditionalFormatting sqref="BC26 BC33 BC36 BC39 BC42 BC45 BC48">
    <cfRule type="cellIs" dxfId="377" priority="279" operator="greaterThan">
      <formula>20</formula>
    </cfRule>
  </conditionalFormatting>
  <conditionalFormatting sqref="AJ36 AJ39 AJ42 AJ45 AJ48">
    <cfRule type="cellIs" dxfId="376" priority="278" operator="lessThan">
      <formula>20.1</formula>
    </cfRule>
  </conditionalFormatting>
  <conditionalFormatting sqref="AP36 AP39 AP42 AP45 AP48">
    <cfRule type="cellIs" dxfId="375" priority="277" operator="lessThan">
      <formula>20.1</formula>
    </cfRule>
  </conditionalFormatting>
  <conditionalFormatting sqref="AV36 AV39 AV42 AV45 AV48">
    <cfRule type="cellIs" dxfId="374" priority="276" operator="lessThan">
      <formula>20.1</formula>
    </cfRule>
  </conditionalFormatting>
  <conditionalFormatting sqref="BB36 BB39 BB42 BB45 BB48">
    <cfRule type="cellIs" dxfId="373" priority="275" operator="lessThan">
      <formula>20.1</formula>
    </cfRule>
  </conditionalFormatting>
  <conditionalFormatting sqref="AI26">
    <cfRule type="cellIs" dxfId="372" priority="274" operator="between">
      <formula>80</formula>
      <formula>120</formula>
    </cfRule>
  </conditionalFormatting>
  <conditionalFormatting sqref="AO26">
    <cfRule type="cellIs" dxfId="371" priority="273" operator="between">
      <formula>80</formula>
      <formula>120</formula>
    </cfRule>
  </conditionalFormatting>
  <conditionalFormatting sqref="AU26">
    <cfRule type="cellIs" dxfId="370" priority="272" operator="between">
      <formula>80</formula>
      <formula>120</formula>
    </cfRule>
  </conditionalFormatting>
  <conditionalFormatting sqref="BA26">
    <cfRule type="cellIs" dxfId="369" priority="271" operator="between">
      <formula>80</formula>
      <formula>120</formula>
    </cfRule>
  </conditionalFormatting>
  <conditionalFormatting sqref="BA97">
    <cfRule type="cellIs" dxfId="368" priority="261" operator="between">
      <formula>80</formula>
      <formula>120</formula>
    </cfRule>
  </conditionalFormatting>
  <conditionalFormatting sqref="AK97">
    <cfRule type="cellIs" dxfId="367" priority="266" operator="greaterThan">
      <formula>20</formula>
    </cfRule>
  </conditionalFormatting>
  <conditionalFormatting sqref="AQ97">
    <cfRule type="cellIs" dxfId="366" priority="265" operator="greaterThan">
      <formula>20</formula>
    </cfRule>
  </conditionalFormatting>
  <conditionalFormatting sqref="AO97">
    <cfRule type="cellIs" dxfId="365" priority="263" operator="between">
      <formula>80</formula>
      <formula>120</formula>
    </cfRule>
  </conditionalFormatting>
  <conditionalFormatting sqref="AU97">
    <cfRule type="cellIs" dxfId="364" priority="262" operator="between">
      <formula>80</formula>
      <formula>120</formula>
    </cfRule>
  </conditionalFormatting>
  <conditionalFormatting sqref="AO51">
    <cfRule type="cellIs" dxfId="363" priority="270" operator="between">
      <formula>80</formula>
      <formula>120</formula>
    </cfRule>
  </conditionalFormatting>
  <conditionalFormatting sqref="AU51">
    <cfRule type="cellIs" dxfId="362" priority="269" operator="between">
      <formula>80</formula>
      <formula>120</formula>
    </cfRule>
  </conditionalFormatting>
  <conditionalFormatting sqref="BA51">
    <cfRule type="cellIs" dxfId="361" priority="268" operator="between">
      <formula>80</formula>
      <formula>120</formula>
    </cfRule>
  </conditionalFormatting>
  <conditionalFormatting sqref="AI51">
    <cfRule type="cellIs" dxfId="360" priority="267" operator="between">
      <formula>80</formula>
      <formula>120</formula>
    </cfRule>
  </conditionalFormatting>
  <conditionalFormatting sqref="AW97">
    <cfRule type="cellIs" dxfId="359" priority="264" operator="greaterThan">
      <formula>20</formula>
    </cfRule>
  </conditionalFormatting>
  <conditionalFormatting sqref="AI97">
    <cfRule type="cellIs" dxfId="358" priority="260" operator="between">
      <formula>80</formula>
      <formula>120</formula>
    </cfRule>
  </conditionalFormatting>
  <conditionalFormatting sqref="AK29">
    <cfRule type="cellIs" dxfId="357" priority="259" operator="greaterThan">
      <formula>20</formula>
    </cfRule>
  </conditionalFormatting>
  <conditionalFormatting sqref="AQ29">
    <cfRule type="cellIs" dxfId="356" priority="258" operator="greaterThan">
      <formula>20</formula>
    </cfRule>
  </conditionalFormatting>
  <conditionalFormatting sqref="AW29">
    <cfRule type="cellIs" dxfId="355" priority="257" operator="greaterThan">
      <formula>20</formula>
    </cfRule>
  </conditionalFormatting>
  <conditionalFormatting sqref="AO29">
    <cfRule type="cellIs" dxfId="354" priority="254" operator="between">
      <formula>80</formula>
      <formula>120</formula>
    </cfRule>
  </conditionalFormatting>
  <conditionalFormatting sqref="AU29">
    <cfRule type="cellIs" dxfId="353" priority="253" operator="between">
      <formula>80</formula>
      <formula>120</formula>
    </cfRule>
  </conditionalFormatting>
  <conditionalFormatting sqref="AW133">
    <cfRule type="cellIs" dxfId="352" priority="205" operator="greaterThan">
      <formula>20</formula>
    </cfRule>
  </conditionalFormatting>
  <conditionalFormatting sqref="BC133">
    <cfRule type="cellIs" dxfId="351" priority="204" operator="greaterThan">
      <formula>20</formula>
    </cfRule>
  </conditionalFormatting>
  <conditionalFormatting sqref="AQ130">
    <cfRule type="cellIs" dxfId="350" priority="249" operator="greaterThan">
      <formula>20</formula>
    </cfRule>
  </conditionalFormatting>
  <conditionalFormatting sqref="AW130">
    <cfRule type="cellIs" dxfId="349" priority="248" operator="greaterThan">
      <formula>20</formula>
    </cfRule>
  </conditionalFormatting>
  <conditionalFormatting sqref="BC130">
    <cfRule type="cellIs" dxfId="348" priority="247" operator="greaterThan">
      <formula>20</formula>
    </cfRule>
  </conditionalFormatting>
  <conditionalFormatting sqref="AM132:AN132">
    <cfRule type="cellIs" dxfId="347" priority="242" operator="between">
      <formula>80</formula>
      <formula>120</formula>
    </cfRule>
  </conditionalFormatting>
  <conditionalFormatting sqref="AK131">
    <cfRule type="cellIs" dxfId="346" priority="220" operator="greaterThan">
      <formula>20</formula>
    </cfRule>
  </conditionalFormatting>
  <conditionalFormatting sqref="AQ131">
    <cfRule type="cellIs" dxfId="345" priority="219" operator="greaterThan">
      <formula>20</formula>
    </cfRule>
  </conditionalFormatting>
  <conditionalFormatting sqref="AW131">
    <cfRule type="cellIs" dxfId="344" priority="218" operator="greaterThan">
      <formula>20</formula>
    </cfRule>
  </conditionalFormatting>
  <conditionalFormatting sqref="BC131">
    <cfRule type="cellIs" dxfId="343" priority="217" operator="greaterThan">
      <formula>20</formula>
    </cfRule>
  </conditionalFormatting>
  <conditionalFormatting sqref="AQ135">
    <cfRule type="cellIs" dxfId="342" priority="215" operator="greaterThan">
      <formula>20</formula>
    </cfRule>
  </conditionalFormatting>
  <conditionalFormatting sqref="AS131:AT131">
    <cfRule type="cellIs" dxfId="341" priority="241" operator="between">
      <formula>80</formula>
      <formula>120</formula>
    </cfRule>
  </conditionalFormatting>
  <conditionalFormatting sqref="AX130">
    <cfRule type="cellIs" dxfId="340" priority="232" operator="greaterThan">
      <formula>20</formula>
    </cfRule>
  </conditionalFormatting>
  <conditionalFormatting sqref="AY130:AZ130">
    <cfRule type="cellIs" dxfId="339" priority="231" operator="between">
      <formula>80</formula>
      <formula>120</formula>
    </cfRule>
  </conditionalFormatting>
  <conditionalFormatting sqref="AY130:AZ130">
    <cfRule type="cellIs" dxfId="338" priority="229" operator="between">
      <formula>80</formula>
      <formula>120</formula>
    </cfRule>
  </conditionalFormatting>
  <conditionalFormatting sqref="AY132:AZ132">
    <cfRule type="cellIs" dxfId="337" priority="228" operator="between">
      <formula>80</formula>
      <formula>120</formula>
    </cfRule>
  </conditionalFormatting>
  <conditionalFormatting sqref="AQ134">
    <cfRule type="cellIs" dxfId="336" priority="198" operator="greaterThan">
      <formula>20</formula>
    </cfRule>
  </conditionalFormatting>
  <conditionalFormatting sqref="BC135">
    <cfRule type="cellIs" dxfId="335" priority="213" operator="greaterThan">
      <formula>20</formula>
    </cfRule>
  </conditionalFormatting>
  <conditionalFormatting sqref="AM130:AN131">
    <cfRule type="cellIs" dxfId="334" priority="212" operator="between">
      <formula>80</formula>
      <formula>120</formula>
    </cfRule>
  </conditionalFormatting>
  <conditionalFormatting sqref="AS130:AT131">
    <cfRule type="cellIs" dxfId="333" priority="211" operator="between">
      <formula>80</formula>
      <formula>120</formula>
    </cfRule>
  </conditionalFormatting>
  <conditionalFormatting sqref="AS130:AT131">
    <cfRule type="cellIs" dxfId="332" priority="210" operator="between">
      <formula>80</formula>
      <formula>120</formula>
    </cfRule>
  </conditionalFormatting>
  <conditionalFormatting sqref="AY130:AZ131">
    <cfRule type="cellIs" dxfId="331" priority="209" operator="between">
      <formula>80</formula>
      <formula>120</formula>
    </cfRule>
  </conditionalFormatting>
  <conditionalFormatting sqref="AK133">
    <cfRule type="cellIs" dxfId="330" priority="207" operator="greaterThan">
      <formula>20</formula>
    </cfRule>
  </conditionalFormatting>
  <conditionalFormatting sqref="AK134">
    <cfRule type="cellIs" dxfId="329" priority="199" operator="greaterThan">
      <formula>20</formula>
    </cfRule>
  </conditionalFormatting>
  <conditionalFormatting sqref="BE130:BE131">
    <cfRule type="cellIs" dxfId="328" priority="208" operator="between">
      <formula>80</formula>
      <formula>120</formula>
    </cfRule>
  </conditionalFormatting>
  <conditionalFormatting sqref="AW134">
    <cfRule type="cellIs" dxfId="327" priority="197" operator="greaterThan">
      <formula>20</formula>
    </cfRule>
  </conditionalFormatting>
  <conditionalFormatting sqref="AQ133">
    <cfRule type="cellIs" dxfId="326" priority="206" operator="greaterThan">
      <formula>20</formula>
    </cfRule>
  </conditionalFormatting>
  <conditionalFormatting sqref="AX134">
    <cfRule type="cellIs" dxfId="325" priority="159" operator="greaterThan">
      <formula>20</formula>
    </cfRule>
  </conditionalFormatting>
  <conditionalFormatting sqref="BC134">
    <cfRule type="cellIs" dxfId="324" priority="196" operator="greaterThan">
      <formula>20</formula>
    </cfRule>
  </conditionalFormatting>
  <conditionalFormatting sqref="AM134:AN134">
    <cfRule type="cellIs" dxfId="323" priority="195" operator="between">
      <formula>80</formula>
      <formula>120</formula>
    </cfRule>
  </conditionalFormatting>
  <conditionalFormatting sqref="AL133">
    <cfRule type="cellIs" dxfId="322" priority="194" operator="greaterThan">
      <formula>20</formula>
    </cfRule>
  </conditionalFormatting>
  <conditionalFormatting sqref="AM133:AN133">
    <cfRule type="cellIs" dxfId="321" priority="193" operator="between">
      <formula>80</formula>
      <formula>120</formula>
    </cfRule>
  </conditionalFormatting>
  <conditionalFormatting sqref="AM133:AN133">
    <cfRule type="cellIs" dxfId="320" priority="192" operator="between">
      <formula>80</formula>
      <formula>120</formula>
    </cfRule>
  </conditionalFormatting>
  <conditionalFormatting sqref="AL134">
    <cfRule type="cellIs" dxfId="319" priority="185" operator="lessThan">
      <formula>20</formula>
    </cfRule>
  </conditionalFormatting>
  <conditionalFormatting sqref="AM132:AN132">
    <cfRule type="cellIs" dxfId="318" priority="191" operator="between">
      <formula>80</formula>
      <formula>120</formula>
    </cfRule>
  </conditionalFormatting>
  <conditionalFormatting sqref="AM131:AN131">
    <cfRule type="cellIs" dxfId="317" priority="190" operator="between">
      <formula>80</formula>
      <formula>120</formula>
    </cfRule>
  </conditionalFormatting>
  <conditionalFormatting sqref="AM131:AN131">
    <cfRule type="cellIs" dxfId="316" priority="189" operator="between">
      <formula>80</formula>
      <formula>120</formula>
    </cfRule>
  </conditionalFormatting>
  <conditionalFormatting sqref="AL134">
    <cfRule type="cellIs" dxfId="315" priority="188" operator="greaterThan">
      <formula>20</formula>
    </cfRule>
  </conditionalFormatting>
  <conditionalFormatting sqref="AM133:AN134">
    <cfRule type="cellIs" dxfId="314" priority="187" operator="between">
      <formula>80</formula>
      <formula>120</formula>
    </cfRule>
  </conditionalFormatting>
  <conditionalFormatting sqref="AL134">
    <cfRule type="cellIs" dxfId="313" priority="186" operator="greaterThan">
      <formula>20</formula>
    </cfRule>
  </conditionalFormatting>
  <conditionalFormatting sqref="AS134:AT134">
    <cfRule type="cellIs" dxfId="312" priority="184" operator="between">
      <formula>80</formula>
      <formula>120</formula>
    </cfRule>
  </conditionalFormatting>
  <conditionalFormatting sqref="AS134:AT134">
    <cfRule type="cellIs" dxfId="311" priority="183" operator="between">
      <formula>80</formula>
      <formula>120</formula>
    </cfRule>
  </conditionalFormatting>
  <conditionalFormatting sqref="AR133">
    <cfRule type="cellIs" dxfId="310" priority="182" operator="greaterThan">
      <formula>20</formula>
    </cfRule>
  </conditionalFormatting>
  <conditionalFormatting sqref="AS133:AT133">
    <cfRule type="cellIs" dxfId="309" priority="181" operator="between">
      <formula>80</formula>
      <formula>120</formula>
    </cfRule>
  </conditionalFormatting>
  <conditionalFormatting sqref="AS133:AT133">
    <cfRule type="cellIs" dxfId="308" priority="180" operator="between">
      <formula>80</formula>
      <formula>120</formula>
    </cfRule>
  </conditionalFormatting>
  <conditionalFormatting sqref="AS133:AT133">
    <cfRule type="cellIs" dxfId="307" priority="179" operator="between">
      <formula>80</formula>
      <formula>120</formula>
    </cfRule>
  </conditionalFormatting>
  <conditionalFormatting sqref="AS132:AT132">
    <cfRule type="cellIs" dxfId="306" priority="178" operator="between">
      <formula>80</formula>
      <formula>120</formula>
    </cfRule>
  </conditionalFormatting>
  <conditionalFormatting sqref="AS132:AT132">
    <cfRule type="cellIs" dxfId="305" priority="177" operator="between">
      <formula>80</formula>
      <formula>120</formula>
    </cfRule>
  </conditionalFormatting>
  <conditionalFormatting sqref="AS131:AT131">
    <cfRule type="cellIs" dxfId="304" priority="176" operator="between">
      <formula>80</formula>
      <formula>120</formula>
    </cfRule>
  </conditionalFormatting>
  <conditionalFormatting sqref="AS131:AT131">
    <cfRule type="cellIs" dxfId="303" priority="175" operator="between">
      <formula>80</formula>
      <formula>120</formula>
    </cfRule>
  </conditionalFormatting>
  <conditionalFormatting sqref="AS131:AT131">
    <cfRule type="cellIs" dxfId="302" priority="174" operator="between">
      <formula>80</formula>
      <formula>120</formula>
    </cfRule>
  </conditionalFormatting>
  <conditionalFormatting sqref="AR134">
    <cfRule type="cellIs" dxfId="301" priority="173" operator="greaterThan">
      <formula>20</formula>
    </cfRule>
  </conditionalFormatting>
  <conditionalFormatting sqref="AS133:AT134">
    <cfRule type="cellIs" dxfId="300" priority="172" operator="between">
      <formula>80</formula>
      <formula>120</formula>
    </cfRule>
  </conditionalFormatting>
  <conditionalFormatting sqref="AS133:AT134">
    <cfRule type="cellIs" dxfId="299" priority="171" operator="between">
      <formula>80</formula>
      <formula>120</formula>
    </cfRule>
  </conditionalFormatting>
  <conditionalFormatting sqref="AR134">
    <cfRule type="cellIs" dxfId="298" priority="170" operator="greaterThan">
      <formula>20</formula>
    </cfRule>
  </conditionalFormatting>
  <conditionalFormatting sqref="AR134">
    <cfRule type="cellIs" dxfId="297" priority="169" operator="lessThan">
      <formula>20</formula>
    </cfRule>
  </conditionalFormatting>
  <conditionalFormatting sqref="AY134:AZ134">
    <cfRule type="cellIs" dxfId="296" priority="168" operator="between">
      <formula>80</formula>
      <formula>120</formula>
    </cfRule>
  </conditionalFormatting>
  <conditionalFormatting sqref="AX133">
    <cfRule type="cellIs" dxfId="295" priority="167" operator="greaterThan">
      <formula>20</formula>
    </cfRule>
  </conditionalFormatting>
  <conditionalFormatting sqref="AY133:AZ133">
    <cfRule type="cellIs" dxfId="294" priority="166" operator="between">
      <formula>80</formula>
      <formula>120</formula>
    </cfRule>
  </conditionalFormatting>
  <conditionalFormatting sqref="AY133:AZ133">
    <cfRule type="cellIs" dxfId="293" priority="164" operator="between">
      <formula>80</formula>
      <formula>120</formula>
    </cfRule>
  </conditionalFormatting>
  <conditionalFormatting sqref="AY133:AZ133">
    <cfRule type="cellIs" dxfId="292" priority="165" operator="between">
      <formula>80</formula>
      <formula>120</formula>
    </cfRule>
  </conditionalFormatting>
  <conditionalFormatting sqref="AY132:AZ132">
    <cfRule type="cellIs" dxfId="291" priority="163" operator="between">
      <formula>80</formula>
      <formula>120</formula>
    </cfRule>
  </conditionalFormatting>
  <conditionalFormatting sqref="AY131:AZ131">
    <cfRule type="cellIs" dxfId="290" priority="162" operator="between">
      <formula>80</formula>
      <formula>120</formula>
    </cfRule>
  </conditionalFormatting>
  <conditionalFormatting sqref="AY131:AZ131">
    <cfRule type="cellIs" dxfId="289" priority="160" operator="between">
      <formula>80</formula>
      <formula>120</formula>
    </cfRule>
  </conditionalFormatting>
  <conditionalFormatting sqref="AY131:AZ131">
    <cfRule type="cellIs" dxfId="288" priority="161" operator="between">
      <formula>80</formula>
      <formula>120</formula>
    </cfRule>
  </conditionalFormatting>
  <conditionalFormatting sqref="AY133:AZ134">
    <cfRule type="cellIs" dxfId="287" priority="158" operator="between">
      <formula>80</formula>
      <formula>120</formula>
    </cfRule>
  </conditionalFormatting>
  <conditionalFormatting sqref="AX134">
    <cfRule type="cellIs" dxfId="286" priority="157" operator="greaterThan">
      <formula>20</formula>
    </cfRule>
  </conditionalFormatting>
  <conditionalFormatting sqref="AX134">
    <cfRule type="cellIs" dxfId="285" priority="156" operator="lessThan">
      <formula>20</formula>
    </cfRule>
  </conditionalFormatting>
  <conditionalFormatting sqref="BE131">
    <cfRule type="cellIs" dxfId="284" priority="147" operator="between">
      <formula>80</formula>
      <formula>120</formula>
    </cfRule>
  </conditionalFormatting>
  <conditionalFormatting sqref="BE134">
    <cfRule type="cellIs" dxfId="283" priority="155" operator="between">
      <formula>80</formula>
      <formula>120</formula>
    </cfRule>
  </conditionalFormatting>
  <conditionalFormatting sqref="BD133">
    <cfRule type="cellIs" dxfId="282" priority="154" operator="greaterThan">
      <formula>20</formula>
    </cfRule>
  </conditionalFormatting>
  <conditionalFormatting sqref="BE133">
    <cfRule type="cellIs" dxfId="281" priority="153" operator="between">
      <formula>80</formula>
      <formula>120</formula>
    </cfRule>
  </conditionalFormatting>
  <conditionalFormatting sqref="BE133">
    <cfRule type="cellIs" dxfId="280" priority="152" operator="between">
      <formula>80</formula>
      <formula>120</formula>
    </cfRule>
  </conditionalFormatting>
  <conditionalFormatting sqref="BE133">
    <cfRule type="cellIs" dxfId="279" priority="150" operator="between">
      <formula>80</formula>
      <formula>120</formula>
    </cfRule>
  </conditionalFormatting>
  <conditionalFormatting sqref="BE133">
    <cfRule type="cellIs" dxfId="278" priority="151" operator="between">
      <formula>80</formula>
      <formula>120</formula>
    </cfRule>
  </conditionalFormatting>
  <conditionalFormatting sqref="BE132">
    <cfRule type="cellIs" dxfId="277" priority="149" operator="between">
      <formula>80</formula>
      <formula>120</formula>
    </cfRule>
  </conditionalFormatting>
  <conditionalFormatting sqref="BE131">
    <cfRule type="cellIs" dxfId="276" priority="148" operator="between">
      <formula>80</formula>
      <formula>120</formula>
    </cfRule>
  </conditionalFormatting>
  <conditionalFormatting sqref="BE131">
    <cfRule type="cellIs" dxfId="275" priority="145" operator="between">
      <formula>80</formula>
      <formula>120</formula>
    </cfRule>
  </conditionalFormatting>
  <conditionalFormatting sqref="BE131">
    <cfRule type="cellIs" dxfId="274" priority="146" operator="between">
      <formula>80</formula>
      <formula>120</formula>
    </cfRule>
  </conditionalFormatting>
  <conditionalFormatting sqref="BD134">
    <cfRule type="cellIs" dxfId="273" priority="144" operator="greaterThan">
      <formula>20</formula>
    </cfRule>
  </conditionalFormatting>
  <conditionalFormatting sqref="BE133:BE134">
    <cfRule type="cellIs" dxfId="272" priority="143" operator="between">
      <formula>80</formula>
      <formula>120</formula>
    </cfRule>
  </conditionalFormatting>
  <conditionalFormatting sqref="BD134">
    <cfRule type="cellIs" dxfId="271" priority="142" operator="greaterThan">
      <formula>20</formula>
    </cfRule>
  </conditionalFormatting>
  <conditionalFormatting sqref="BD134">
    <cfRule type="cellIs" dxfId="270" priority="141" operator="lessThan">
      <formula>20</formula>
    </cfRule>
  </conditionalFormatting>
  <conditionalFormatting sqref="AK128 AK125 AK122 AK119 AK116 AK113">
    <cfRule type="cellIs" dxfId="269" priority="140" operator="greaterThan">
      <formula>20</formula>
    </cfRule>
  </conditionalFormatting>
  <conditionalFormatting sqref="AQ128 AQ125 AQ122 AQ119 AQ116 AQ113">
    <cfRule type="cellIs" dxfId="268" priority="139" operator="greaterThan">
      <formula>20</formula>
    </cfRule>
  </conditionalFormatting>
  <conditionalFormatting sqref="AW128 AW125 AW122 AW119 AW116 AW113">
    <cfRule type="cellIs" dxfId="267" priority="138" operator="greaterThan">
      <formula>20</formula>
    </cfRule>
  </conditionalFormatting>
  <conditionalFormatting sqref="BC128 BC125 BC122 BC119 BC116 BC113">
    <cfRule type="cellIs" dxfId="266" priority="137" operator="greaterThan">
      <formula>20</formula>
    </cfRule>
  </conditionalFormatting>
  <conditionalFormatting sqref="BD91">
    <cfRule type="cellIs" dxfId="265" priority="55" operator="lessThan">
      <formula>20</formula>
    </cfRule>
  </conditionalFormatting>
  <conditionalFormatting sqref="AW90">
    <cfRule type="cellIs" dxfId="264" priority="115" operator="greaterThan">
      <formula>20</formula>
    </cfRule>
  </conditionalFormatting>
  <conditionalFormatting sqref="BC90">
    <cfRule type="cellIs" dxfId="263" priority="114" operator="greaterThan">
      <formula>20</formula>
    </cfRule>
  </conditionalFormatting>
  <conditionalFormatting sqref="AM88:AN88">
    <cfRule type="cellIs" dxfId="262" priority="136" operator="between">
      <formula>80</formula>
      <formula>120</formula>
    </cfRule>
  </conditionalFormatting>
  <conditionalFormatting sqref="AM89:AN89">
    <cfRule type="cellIs" dxfId="261" priority="135" operator="between">
      <formula>80</formula>
      <formula>120</formula>
    </cfRule>
  </conditionalFormatting>
  <conditionalFormatting sqref="AK88">
    <cfRule type="cellIs" dxfId="260" priority="126" operator="greaterThan">
      <formula>20</formula>
    </cfRule>
  </conditionalFormatting>
  <conditionalFormatting sqref="AQ88">
    <cfRule type="cellIs" dxfId="259" priority="125" operator="greaterThan">
      <formula>20</formula>
    </cfRule>
  </conditionalFormatting>
  <conditionalFormatting sqref="AW88">
    <cfRule type="cellIs" dxfId="258" priority="124" operator="greaterThan">
      <formula>20</formula>
    </cfRule>
  </conditionalFormatting>
  <conditionalFormatting sqref="BC88">
    <cfRule type="cellIs" dxfId="257" priority="123" operator="greaterThan">
      <formula>20</formula>
    </cfRule>
  </conditionalFormatting>
  <conditionalFormatting sqref="AS88:AT88">
    <cfRule type="cellIs" dxfId="256" priority="134" operator="between">
      <formula>80</formula>
      <formula>120</formula>
    </cfRule>
  </conditionalFormatting>
  <conditionalFormatting sqref="AS88:AT88">
    <cfRule type="cellIs" dxfId="255" priority="133" operator="between">
      <formula>80</formula>
      <formula>120</formula>
    </cfRule>
  </conditionalFormatting>
  <conditionalFormatting sqref="AS89:AT89">
    <cfRule type="cellIs" dxfId="254" priority="132" operator="between">
      <formula>80</formula>
      <formula>120</formula>
    </cfRule>
  </conditionalFormatting>
  <conditionalFormatting sqref="AS89:AT89">
    <cfRule type="cellIs" dxfId="253" priority="131" operator="between">
      <formula>80</formula>
      <formula>120</formula>
    </cfRule>
  </conditionalFormatting>
  <conditionalFormatting sqref="AY88:AZ88">
    <cfRule type="cellIs" dxfId="252" priority="130" operator="between">
      <formula>80</formula>
      <formula>120</formula>
    </cfRule>
  </conditionalFormatting>
  <conditionalFormatting sqref="AY89:AZ89">
    <cfRule type="cellIs" dxfId="251" priority="129" operator="between">
      <formula>80</formula>
      <formula>120</formula>
    </cfRule>
  </conditionalFormatting>
  <conditionalFormatting sqref="BE88">
    <cfRule type="cellIs" dxfId="250" priority="128" operator="between">
      <formula>80</formula>
      <formula>120</formula>
    </cfRule>
  </conditionalFormatting>
  <conditionalFormatting sqref="BE89">
    <cfRule type="cellIs" dxfId="249" priority="127" operator="between">
      <formula>80</formula>
      <formula>120</formula>
    </cfRule>
  </conditionalFormatting>
  <conditionalFormatting sqref="AQ91">
    <cfRule type="cellIs" dxfId="248" priority="112" operator="greaterThan">
      <formula>20</formula>
    </cfRule>
  </conditionalFormatting>
  <conditionalFormatting sqref="AM88:AN88">
    <cfRule type="cellIs" dxfId="247" priority="122" operator="between">
      <formula>80</formula>
      <formula>120</formula>
    </cfRule>
  </conditionalFormatting>
  <conditionalFormatting sqref="AS88:AT88">
    <cfRule type="cellIs" dxfId="246" priority="121" operator="between">
      <formula>80</formula>
      <formula>120</formula>
    </cfRule>
  </conditionalFormatting>
  <conditionalFormatting sqref="AS88:AT88">
    <cfRule type="cellIs" dxfId="245" priority="120" operator="between">
      <formula>80</formula>
      <formula>120</formula>
    </cfRule>
  </conditionalFormatting>
  <conditionalFormatting sqref="AY88:AZ88">
    <cfRule type="cellIs" dxfId="244" priority="119" operator="between">
      <formula>80</formula>
      <formula>120</formula>
    </cfRule>
  </conditionalFormatting>
  <conditionalFormatting sqref="AK90">
    <cfRule type="cellIs" dxfId="243" priority="117" operator="greaterThan">
      <formula>20</formula>
    </cfRule>
  </conditionalFormatting>
  <conditionalFormatting sqref="AK91">
    <cfRule type="cellIs" dxfId="242" priority="113" operator="greaterThan">
      <formula>20</formula>
    </cfRule>
  </conditionalFormatting>
  <conditionalFormatting sqref="BE88">
    <cfRule type="cellIs" dxfId="241" priority="118" operator="between">
      <formula>80</formula>
      <formula>120</formula>
    </cfRule>
  </conditionalFormatting>
  <conditionalFormatting sqref="AW91">
    <cfRule type="cellIs" dxfId="240" priority="111" operator="greaterThan">
      <formula>20</formula>
    </cfRule>
  </conditionalFormatting>
  <conditionalFormatting sqref="AQ90">
    <cfRule type="cellIs" dxfId="239" priority="116" operator="greaterThan">
      <formula>20</formula>
    </cfRule>
  </conditionalFormatting>
  <conditionalFormatting sqref="BC91">
    <cfRule type="cellIs" dxfId="238" priority="110" operator="greaterThan">
      <formula>20</formula>
    </cfRule>
  </conditionalFormatting>
  <conditionalFormatting sqref="AM91:AN91">
    <cfRule type="cellIs" dxfId="237" priority="109" operator="between">
      <formula>80</formula>
      <formula>120</formula>
    </cfRule>
  </conditionalFormatting>
  <conditionalFormatting sqref="AL90">
    <cfRule type="cellIs" dxfId="236" priority="108" operator="greaterThan">
      <formula>20</formula>
    </cfRule>
  </conditionalFormatting>
  <conditionalFormatting sqref="AM90:AN90">
    <cfRule type="cellIs" dxfId="235" priority="107" operator="between">
      <formula>80</formula>
      <formula>120</formula>
    </cfRule>
  </conditionalFormatting>
  <conditionalFormatting sqref="AM90:AN90">
    <cfRule type="cellIs" dxfId="234" priority="106" operator="between">
      <formula>80</formula>
      <formula>120</formula>
    </cfRule>
  </conditionalFormatting>
  <conditionalFormatting sqref="AL91">
    <cfRule type="cellIs" dxfId="233" priority="99" operator="lessThan">
      <formula>20</formula>
    </cfRule>
  </conditionalFormatting>
  <conditionalFormatting sqref="AM89:AN89">
    <cfRule type="cellIs" dxfId="232" priority="105" operator="between">
      <formula>80</formula>
      <formula>120</formula>
    </cfRule>
  </conditionalFormatting>
  <conditionalFormatting sqref="AM88:AN88">
    <cfRule type="cellIs" dxfId="231" priority="104" operator="between">
      <formula>80</formula>
      <formula>120</formula>
    </cfRule>
  </conditionalFormatting>
  <conditionalFormatting sqref="AM88:AN88">
    <cfRule type="cellIs" dxfId="230" priority="103" operator="between">
      <formula>80</formula>
      <formula>120</formula>
    </cfRule>
  </conditionalFormatting>
  <conditionalFormatting sqref="AL91">
    <cfRule type="cellIs" dxfId="229" priority="102" operator="greaterThan">
      <formula>20</formula>
    </cfRule>
  </conditionalFormatting>
  <conditionalFormatting sqref="AM90:AN91">
    <cfRule type="cellIs" dxfId="228" priority="101" operator="between">
      <formula>80</formula>
      <formula>120</formula>
    </cfRule>
  </conditionalFormatting>
  <conditionalFormatting sqref="AL91">
    <cfRule type="cellIs" dxfId="227" priority="100" operator="greaterThan">
      <formula>20</formula>
    </cfRule>
  </conditionalFormatting>
  <conditionalFormatting sqref="AS91:AT91">
    <cfRule type="cellIs" dxfId="226" priority="98" operator="between">
      <formula>80</formula>
      <formula>120</formula>
    </cfRule>
  </conditionalFormatting>
  <conditionalFormatting sqref="AS91:AT91">
    <cfRule type="cellIs" dxfId="225" priority="97" operator="between">
      <formula>80</formula>
      <formula>120</formula>
    </cfRule>
  </conditionalFormatting>
  <conditionalFormatting sqref="AR90">
    <cfRule type="cellIs" dxfId="224" priority="96" operator="greaterThan">
      <formula>20</formula>
    </cfRule>
  </conditionalFormatting>
  <conditionalFormatting sqref="AS90:AT90">
    <cfRule type="cellIs" dxfId="223" priority="95" operator="between">
      <formula>80</formula>
      <formula>120</formula>
    </cfRule>
  </conditionalFormatting>
  <conditionalFormatting sqref="AS90:AT90">
    <cfRule type="cellIs" dxfId="222" priority="94" operator="between">
      <formula>80</formula>
      <formula>120</formula>
    </cfRule>
  </conditionalFormatting>
  <conditionalFormatting sqref="AS90:AT90">
    <cfRule type="cellIs" dxfId="221" priority="93" operator="between">
      <formula>80</formula>
      <formula>120</formula>
    </cfRule>
  </conditionalFormatting>
  <conditionalFormatting sqref="AS89:AT89">
    <cfRule type="cellIs" dxfId="220" priority="92" operator="between">
      <formula>80</formula>
      <formula>120</formula>
    </cfRule>
  </conditionalFormatting>
  <conditionalFormatting sqref="AS89:AT89">
    <cfRule type="cellIs" dxfId="219" priority="91" operator="between">
      <formula>80</formula>
      <formula>120</formula>
    </cfRule>
  </conditionalFormatting>
  <conditionalFormatting sqref="AS88:AT88">
    <cfRule type="cellIs" dxfId="218" priority="90" operator="between">
      <formula>80</formula>
      <formula>120</formula>
    </cfRule>
  </conditionalFormatting>
  <conditionalFormatting sqref="AS88:AT88">
    <cfRule type="cellIs" dxfId="217" priority="89" operator="between">
      <formula>80</formula>
      <formula>120</formula>
    </cfRule>
  </conditionalFormatting>
  <conditionalFormatting sqref="AS88:AT88">
    <cfRule type="cellIs" dxfId="216" priority="88" operator="between">
      <formula>80</formula>
      <formula>120</formula>
    </cfRule>
  </conditionalFormatting>
  <conditionalFormatting sqref="AR91">
    <cfRule type="cellIs" dxfId="215" priority="87" operator="greaterThan">
      <formula>20</formula>
    </cfRule>
  </conditionalFormatting>
  <conditionalFormatting sqref="AS90:AT91">
    <cfRule type="cellIs" dxfId="214" priority="86" operator="between">
      <formula>80</formula>
      <formula>120</formula>
    </cfRule>
  </conditionalFormatting>
  <conditionalFormatting sqref="AS90:AT91">
    <cfRule type="cellIs" dxfId="213" priority="85" operator="between">
      <formula>80</formula>
      <formula>120</formula>
    </cfRule>
  </conditionalFormatting>
  <conditionalFormatting sqref="AR91">
    <cfRule type="cellIs" dxfId="212" priority="84" operator="greaterThan">
      <formula>20</formula>
    </cfRule>
  </conditionalFormatting>
  <conditionalFormatting sqref="AR91">
    <cfRule type="cellIs" dxfId="211" priority="83" operator="lessThan">
      <formula>20</formula>
    </cfRule>
  </conditionalFormatting>
  <conditionalFormatting sqref="AY91:AZ91">
    <cfRule type="cellIs" dxfId="210" priority="82" operator="between">
      <formula>80</formula>
      <formula>120</formula>
    </cfRule>
  </conditionalFormatting>
  <conditionalFormatting sqref="AX90">
    <cfRule type="cellIs" dxfId="209" priority="81" operator="greaterThan">
      <formula>20</formula>
    </cfRule>
  </conditionalFormatting>
  <conditionalFormatting sqref="AY90:AZ90">
    <cfRule type="cellIs" dxfId="208" priority="80" operator="between">
      <formula>80</formula>
      <formula>120</formula>
    </cfRule>
  </conditionalFormatting>
  <conditionalFormatting sqref="AY90:AZ90">
    <cfRule type="cellIs" dxfId="207" priority="78" operator="between">
      <formula>80</formula>
      <formula>120</formula>
    </cfRule>
  </conditionalFormatting>
  <conditionalFormatting sqref="AY90:AZ90">
    <cfRule type="cellIs" dxfId="206" priority="79" operator="between">
      <formula>80</formula>
      <formula>120</formula>
    </cfRule>
  </conditionalFormatting>
  <conditionalFormatting sqref="AY89:AZ89">
    <cfRule type="cellIs" dxfId="205" priority="77" operator="between">
      <formula>80</formula>
      <formula>120</formula>
    </cfRule>
  </conditionalFormatting>
  <conditionalFormatting sqref="AY88:AZ88">
    <cfRule type="cellIs" dxfId="204" priority="76" operator="between">
      <formula>80</formula>
      <formula>120</formula>
    </cfRule>
  </conditionalFormatting>
  <conditionalFormatting sqref="AY88:AZ88">
    <cfRule type="cellIs" dxfId="203" priority="74" operator="between">
      <formula>80</formula>
      <formula>120</formula>
    </cfRule>
  </conditionalFormatting>
  <conditionalFormatting sqref="AY88:AZ88">
    <cfRule type="cellIs" dxfId="202" priority="75" operator="between">
      <formula>80</formula>
      <formula>120</formula>
    </cfRule>
  </conditionalFormatting>
  <conditionalFormatting sqref="AX91">
    <cfRule type="cellIs" dxfId="201" priority="73" operator="greaterThan">
      <formula>20</formula>
    </cfRule>
  </conditionalFormatting>
  <conditionalFormatting sqref="AY90:AZ91">
    <cfRule type="cellIs" dxfId="200" priority="72" operator="between">
      <formula>80</formula>
      <formula>120</formula>
    </cfRule>
  </conditionalFormatting>
  <conditionalFormatting sqref="AX91">
    <cfRule type="cellIs" dxfId="199" priority="71" operator="greaterThan">
      <formula>20</formula>
    </cfRule>
  </conditionalFormatting>
  <conditionalFormatting sqref="AX91">
    <cfRule type="cellIs" dxfId="198" priority="70" operator="lessThan">
      <formula>20</formula>
    </cfRule>
  </conditionalFormatting>
  <conditionalFormatting sqref="BE88">
    <cfRule type="cellIs" dxfId="197" priority="61" operator="between">
      <formula>80</formula>
      <formula>120</formula>
    </cfRule>
  </conditionalFormatting>
  <conditionalFormatting sqref="BE91">
    <cfRule type="cellIs" dxfId="196" priority="69" operator="between">
      <formula>80</formula>
      <formula>120</formula>
    </cfRule>
  </conditionalFormatting>
  <conditionalFormatting sqref="BD90">
    <cfRule type="cellIs" dxfId="195" priority="68" operator="greaterThan">
      <formula>20</formula>
    </cfRule>
  </conditionalFormatting>
  <conditionalFormatting sqref="BE90">
    <cfRule type="cellIs" dxfId="194" priority="67" operator="between">
      <formula>80</formula>
      <formula>120</formula>
    </cfRule>
  </conditionalFormatting>
  <conditionalFormatting sqref="BE90">
    <cfRule type="cellIs" dxfId="193" priority="66" operator="between">
      <formula>80</formula>
      <formula>120</formula>
    </cfRule>
  </conditionalFormatting>
  <conditionalFormatting sqref="BE90">
    <cfRule type="cellIs" dxfId="192" priority="64" operator="between">
      <formula>80</formula>
      <formula>120</formula>
    </cfRule>
  </conditionalFormatting>
  <conditionalFormatting sqref="BE90">
    <cfRule type="cellIs" dxfId="191" priority="65" operator="between">
      <formula>80</formula>
      <formula>120</formula>
    </cfRule>
  </conditionalFormatting>
  <conditionalFormatting sqref="BE89">
    <cfRule type="cellIs" dxfId="190" priority="63" operator="between">
      <formula>80</formula>
      <formula>120</formula>
    </cfRule>
  </conditionalFormatting>
  <conditionalFormatting sqref="BE88">
    <cfRule type="cellIs" dxfId="189" priority="62" operator="between">
      <formula>80</formula>
      <formula>120</formula>
    </cfRule>
  </conditionalFormatting>
  <conditionalFormatting sqref="BE88">
    <cfRule type="cellIs" dxfId="188" priority="59" operator="between">
      <formula>80</formula>
      <formula>120</formula>
    </cfRule>
  </conditionalFormatting>
  <conditionalFormatting sqref="BE88">
    <cfRule type="cellIs" dxfId="187" priority="60" operator="between">
      <formula>80</formula>
      <formula>120</formula>
    </cfRule>
  </conditionalFormatting>
  <conditionalFormatting sqref="BD91">
    <cfRule type="cellIs" dxfId="186" priority="58" operator="greaterThan">
      <formula>20</formula>
    </cfRule>
  </conditionalFormatting>
  <conditionalFormatting sqref="BE90:BE91">
    <cfRule type="cellIs" dxfId="185" priority="57" operator="between">
      <formula>80</formula>
      <formula>120</formula>
    </cfRule>
  </conditionalFormatting>
  <conditionalFormatting sqref="BD91">
    <cfRule type="cellIs" dxfId="184" priority="56" operator="greaterThan">
      <formula>20</formula>
    </cfRule>
  </conditionalFormatting>
  <conditionalFormatting sqref="AS142:AT142 AY142:AZ142 BE142 AM142:AN142">
    <cfRule type="cellIs" dxfId="183" priority="13" operator="between">
      <formula>80</formula>
      <formula>120</formula>
    </cfRule>
  </conditionalFormatting>
  <conditionalFormatting sqref="BC142:BD142 AW142:AX142 AK142:AL142">
    <cfRule type="cellIs" dxfId="182" priority="12" operator="greaterThan">
      <formula>20</formula>
    </cfRule>
  </conditionalFormatting>
  <conditionalFormatting sqref="AK142">
    <cfRule type="cellIs" dxfId="181" priority="10" operator="greaterThan">
      <formula>20</formula>
    </cfRule>
  </conditionalFormatting>
  <conditionalFormatting sqref="BC142">
    <cfRule type="cellIs" dxfId="180" priority="7" operator="greaterThan">
      <formula>20</formula>
    </cfRule>
  </conditionalFormatting>
  <conditionalFormatting sqref="AQ142:AR142">
    <cfRule type="cellIs" dxfId="179" priority="11" operator="greaterThan">
      <formula>20</formula>
    </cfRule>
  </conditionalFormatting>
  <conditionalFormatting sqref="AQ142">
    <cfRule type="cellIs" dxfId="178" priority="9" operator="greaterThan">
      <formula>20</formula>
    </cfRule>
  </conditionalFormatting>
  <conditionalFormatting sqref="AW142">
    <cfRule type="cellIs" dxfId="177" priority="8" operator="greaterThan">
      <formula>20</formula>
    </cfRule>
  </conditionalFormatting>
  <conditionalFormatting sqref="BC142">
    <cfRule type="cellIs" dxfId="176" priority="5" operator="greaterThan">
      <formula>20</formula>
    </cfRule>
  </conditionalFormatting>
  <conditionalFormatting sqref="AW142">
    <cfRule type="cellIs" dxfId="175" priority="6" operator="greaterThan">
      <formula>20</formula>
    </cfRule>
  </conditionalFormatting>
  <conditionalFormatting sqref="AQ139 AQ136">
    <cfRule type="cellIs" dxfId="174" priority="32" operator="greaterThan">
      <formula>20</formula>
    </cfRule>
  </conditionalFormatting>
  <conditionalFormatting sqref="AW139 AW136">
    <cfRule type="cellIs" dxfId="173" priority="31" operator="greaterThan">
      <formula>20</formula>
    </cfRule>
  </conditionalFormatting>
  <conditionalFormatting sqref="BC139 BC136">
    <cfRule type="cellIs" dxfId="172" priority="30" operator="greaterThan">
      <formula>20</formula>
    </cfRule>
  </conditionalFormatting>
  <conditionalFormatting sqref="AK137">
    <cfRule type="cellIs" dxfId="171" priority="29" operator="greaterThan">
      <formula>20</formula>
    </cfRule>
  </conditionalFormatting>
  <conditionalFormatting sqref="AK139 AK136">
    <cfRule type="cellIs" dxfId="170" priority="33" operator="greaterThan">
      <formula>20</formula>
    </cfRule>
  </conditionalFormatting>
  <conditionalFormatting sqref="AK137">
    <cfRule type="cellIs" dxfId="169" priority="41" operator="greaterThan">
      <formula>20</formula>
    </cfRule>
  </conditionalFormatting>
  <conditionalFormatting sqref="AQ137">
    <cfRule type="cellIs" dxfId="168" priority="40" operator="greaterThan">
      <formula>20</formula>
    </cfRule>
  </conditionalFormatting>
  <conditionalFormatting sqref="AW137">
    <cfRule type="cellIs" dxfId="167" priority="39" operator="greaterThan">
      <formula>20</formula>
    </cfRule>
  </conditionalFormatting>
  <conditionalFormatting sqref="BC140 BC137">
    <cfRule type="cellIs" dxfId="166" priority="38" operator="greaterThan">
      <formula>20</formula>
    </cfRule>
  </conditionalFormatting>
  <conditionalFormatting sqref="AQ138">
    <cfRule type="cellIs" dxfId="165" priority="36" operator="greaterThan">
      <formula>20</formula>
    </cfRule>
  </conditionalFormatting>
  <conditionalFormatting sqref="AW138">
    <cfRule type="cellIs" dxfId="164" priority="35" operator="greaterThan">
      <formula>20</formula>
    </cfRule>
  </conditionalFormatting>
  <conditionalFormatting sqref="AM141:AN141">
    <cfRule type="cellIs" dxfId="163" priority="25" operator="between">
      <formula>80</formula>
      <formula>120</formula>
    </cfRule>
  </conditionalFormatting>
  <conditionalFormatting sqref="AQ137">
    <cfRule type="cellIs" dxfId="162" priority="28" operator="greaterThan">
      <formula>20</formula>
    </cfRule>
  </conditionalFormatting>
  <conditionalFormatting sqref="AS141:AT141">
    <cfRule type="cellIs" dxfId="161" priority="24" operator="between">
      <formula>80</formula>
      <formula>120</formula>
    </cfRule>
  </conditionalFormatting>
  <conditionalFormatting sqref="BE141">
    <cfRule type="cellIs" dxfId="160" priority="21" operator="between">
      <formula>80</formula>
      <formula>120</formula>
    </cfRule>
  </conditionalFormatting>
  <conditionalFormatting sqref="AK138">
    <cfRule type="cellIs" dxfId="159" priority="37" operator="greaterThan">
      <formula>20</formula>
    </cfRule>
  </conditionalFormatting>
  <conditionalFormatting sqref="BC138">
    <cfRule type="cellIs" dxfId="158" priority="34" operator="greaterThan">
      <formula>20</formula>
    </cfRule>
  </conditionalFormatting>
  <conditionalFormatting sqref="AW137">
    <cfRule type="cellIs" dxfId="157" priority="27" operator="greaterThan">
      <formula>20</formula>
    </cfRule>
  </conditionalFormatting>
  <conditionalFormatting sqref="BC140 BC137">
    <cfRule type="cellIs" dxfId="156" priority="26" operator="greaterThan">
      <formula>20</formula>
    </cfRule>
  </conditionalFormatting>
  <conditionalFormatting sqref="AS141:AT141">
    <cfRule type="cellIs" dxfId="155" priority="23" operator="between">
      <formula>80</formula>
      <formula>120</formula>
    </cfRule>
  </conditionalFormatting>
  <conditionalFormatting sqref="AY141:AZ141">
    <cfRule type="cellIs" dxfId="154" priority="22" operator="between">
      <formula>80</formula>
      <formula>120</formula>
    </cfRule>
  </conditionalFormatting>
  <conditionalFormatting sqref="BA140">
    <cfRule type="cellIs" dxfId="153" priority="15" operator="between">
      <formula>80</formula>
      <formula>120</formula>
    </cfRule>
  </conditionalFormatting>
  <conditionalFormatting sqref="AK140">
    <cfRule type="cellIs" dxfId="152" priority="20" operator="greaterThan">
      <formula>20</formula>
    </cfRule>
  </conditionalFormatting>
  <conditionalFormatting sqref="AQ140">
    <cfRule type="cellIs" dxfId="151" priority="19" operator="greaterThan">
      <formula>20</formula>
    </cfRule>
  </conditionalFormatting>
  <conditionalFormatting sqref="AO140">
    <cfRule type="cellIs" dxfId="150" priority="17" operator="between">
      <formula>80</formula>
      <formula>120</formula>
    </cfRule>
  </conditionalFormatting>
  <conditionalFormatting sqref="AU140">
    <cfRule type="cellIs" dxfId="149" priority="16" operator="between">
      <formula>80</formula>
      <formula>120</formula>
    </cfRule>
  </conditionalFormatting>
  <conditionalFormatting sqref="AW140">
    <cfRule type="cellIs" dxfId="148" priority="18" operator="greaterThan">
      <formula>20</formula>
    </cfRule>
  </conditionalFormatting>
  <conditionalFormatting sqref="AI140">
    <cfRule type="cellIs" dxfId="147" priority="14" operator="between">
      <formula>80</formula>
      <formula>120</formula>
    </cfRule>
  </conditionalFormatting>
  <conditionalFormatting sqref="AK143">
    <cfRule type="cellIs" dxfId="146" priority="4" operator="greaterThan">
      <formula>20</formula>
    </cfRule>
  </conditionalFormatting>
  <conditionalFormatting sqref="AQ143">
    <cfRule type="cellIs" dxfId="145" priority="3" operator="greaterThan">
      <formula>20</formula>
    </cfRule>
  </conditionalFormatting>
  <conditionalFormatting sqref="AW143">
    <cfRule type="cellIs" dxfId="144" priority="2" operator="greaterThan">
      <formula>20</formula>
    </cfRule>
  </conditionalFormatting>
  <conditionalFormatting sqref="BC143">
    <cfRule type="cellIs" dxfId="143" priority="1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0766-E4AB-4022-AD52-D36E4ABDBE6D}">
  <sheetPr>
    <pageSetUpPr fitToPage="1"/>
  </sheetPr>
  <dimension ref="A2:ED270"/>
  <sheetViews>
    <sheetView tabSelected="1" topLeftCell="J1" zoomScale="85" zoomScaleNormal="85" workbookViewId="0">
      <selection activeCell="V9" sqref="V8:V9"/>
    </sheetView>
  </sheetViews>
  <sheetFormatPr defaultRowHeight="15.5" x14ac:dyDescent="0.35"/>
  <cols>
    <col min="1" max="1" width="14.26953125" style="8" customWidth="1"/>
    <col min="2" max="2" width="9.26953125" style="9" customWidth="1"/>
    <col min="3" max="3" width="23.453125" style="8" customWidth="1"/>
    <col min="4" max="4" width="14.54296875" style="8" customWidth="1"/>
    <col min="5" max="5" width="21.1796875" style="8" customWidth="1"/>
    <col min="6" max="6" width="6.453125" style="8" customWidth="1"/>
    <col min="7" max="7" width="8.26953125" style="8" customWidth="1"/>
    <col min="8" max="8" width="6.7265625" style="8" customWidth="1"/>
    <col min="9" max="9" width="9.1796875" style="8" customWidth="1"/>
    <col min="10" max="10" width="7" style="8" customWidth="1"/>
    <col min="11" max="11" width="8.7265625" style="8" customWidth="1"/>
    <col min="12" max="12" width="13.26953125" style="51" customWidth="1"/>
    <col min="13" max="13" width="7.26953125" style="51" customWidth="1"/>
    <col min="14" max="14" width="6" style="8" customWidth="1"/>
    <col min="15" max="15" width="12" style="19" bestFit="1" customWidth="1"/>
    <col min="16" max="16" width="9.26953125" style="19" bestFit="1" customWidth="1"/>
    <col min="17" max="17" width="7.1796875" style="19" customWidth="1"/>
    <col min="18" max="20" width="9.26953125" style="19" bestFit="1" customWidth="1"/>
    <col min="21" max="21" width="9.7265625" style="19" bestFit="1" customWidth="1"/>
    <col min="22" max="22" width="10.81640625" style="19" bestFit="1" customWidth="1"/>
    <col min="23" max="23" width="9.26953125" style="19" bestFit="1" customWidth="1"/>
    <col min="24" max="24" width="19.81640625" style="19" customWidth="1"/>
    <col min="25" max="25" width="13.7265625" style="45" customWidth="1"/>
    <col min="26" max="26" width="11.7265625" style="45" customWidth="1"/>
    <col min="27" max="27" width="16.7265625" style="19" customWidth="1"/>
    <col min="29" max="29" width="8.7265625" style="8"/>
    <col min="30" max="30" width="10.1796875" style="8" customWidth="1"/>
    <col min="31" max="58" width="8.7265625" style="8"/>
    <col min="59" max="62" width="12.1796875" style="8" bestFit="1" customWidth="1"/>
    <col min="63" max="64" width="8.7265625" style="8"/>
    <col min="65" max="68" width="8.7265625" style="21"/>
    <col min="69" max="69" width="12.1796875" style="21" bestFit="1" customWidth="1"/>
    <col min="70" max="80" width="8.7265625" style="21"/>
    <col min="81" max="82" width="12.1796875" style="21" bestFit="1" customWidth="1"/>
    <col min="83" max="84" width="12.1796875" style="21" customWidth="1"/>
    <col min="85" max="86" width="12.1796875" style="21" bestFit="1" customWidth="1"/>
    <col min="88" max="275" width="8.7265625" style="21"/>
    <col min="276" max="276" width="24.81640625" style="21" customWidth="1"/>
    <col min="277" max="277" width="13.54296875" style="21" customWidth="1"/>
    <col min="278" max="278" width="8.7265625" style="21"/>
    <col min="279" max="279" width="6.7265625" style="21" customWidth="1"/>
    <col min="280" max="280" width="6.453125" style="21" customWidth="1"/>
    <col min="281" max="281" width="8.26953125" style="21" customWidth="1"/>
    <col min="282" max="282" width="6.7265625" style="21" customWidth="1"/>
    <col min="283" max="283" width="4.81640625" style="21" customWidth="1"/>
    <col min="284" max="285" width="5" style="21" customWidth="1"/>
    <col min="286" max="286" width="8.7265625" style="21"/>
    <col min="287" max="287" width="10.54296875" style="21" customWidth="1"/>
    <col min="288" max="288" width="3.81640625" style="21" customWidth="1"/>
    <col min="289" max="290" width="8.7265625" style="21"/>
    <col min="291" max="291" width="3.7265625" style="21" customWidth="1"/>
    <col min="292" max="531" width="8.7265625" style="21"/>
    <col min="532" max="532" width="24.81640625" style="21" customWidth="1"/>
    <col min="533" max="533" width="13.54296875" style="21" customWidth="1"/>
    <col min="534" max="534" width="8.7265625" style="21"/>
    <col min="535" max="535" width="6.7265625" style="21" customWidth="1"/>
    <col min="536" max="536" width="6.453125" style="21" customWidth="1"/>
    <col min="537" max="537" width="8.26953125" style="21" customWidth="1"/>
    <col min="538" max="538" width="6.7265625" style="21" customWidth="1"/>
    <col min="539" max="539" width="4.81640625" style="21" customWidth="1"/>
    <col min="540" max="541" width="5" style="21" customWidth="1"/>
    <col min="542" max="542" width="8.7265625" style="21"/>
    <col min="543" max="543" width="10.54296875" style="21" customWidth="1"/>
    <col min="544" max="544" width="3.81640625" style="21" customWidth="1"/>
    <col min="545" max="546" width="8.7265625" style="21"/>
    <col min="547" max="547" width="3.7265625" style="21" customWidth="1"/>
    <col min="548" max="787" width="8.7265625" style="21"/>
    <col min="788" max="788" width="24.81640625" style="21" customWidth="1"/>
    <col min="789" max="789" width="13.54296875" style="21" customWidth="1"/>
    <col min="790" max="790" width="8.7265625" style="21"/>
    <col min="791" max="791" width="6.7265625" style="21" customWidth="1"/>
    <col min="792" max="792" width="6.453125" style="21" customWidth="1"/>
    <col min="793" max="793" width="8.26953125" style="21" customWidth="1"/>
    <col min="794" max="794" width="6.7265625" style="21" customWidth="1"/>
    <col min="795" max="795" width="4.81640625" style="21" customWidth="1"/>
    <col min="796" max="797" width="5" style="21" customWidth="1"/>
    <col min="798" max="798" width="8.7265625" style="21"/>
    <col min="799" max="799" width="10.54296875" style="21" customWidth="1"/>
    <col min="800" max="800" width="3.81640625" style="21" customWidth="1"/>
    <col min="801" max="802" width="8.7265625" style="21"/>
    <col min="803" max="803" width="3.7265625" style="21" customWidth="1"/>
    <col min="804" max="1043" width="8.7265625" style="21"/>
    <col min="1044" max="1044" width="24.81640625" style="21" customWidth="1"/>
    <col min="1045" max="1045" width="13.54296875" style="21" customWidth="1"/>
    <col min="1046" max="1046" width="8.7265625" style="21"/>
    <col min="1047" max="1047" width="6.7265625" style="21" customWidth="1"/>
    <col min="1048" max="1048" width="6.453125" style="21" customWidth="1"/>
    <col min="1049" max="1049" width="8.26953125" style="21" customWidth="1"/>
    <col min="1050" max="1050" width="6.7265625" style="21" customWidth="1"/>
    <col min="1051" max="1051" width="4.81640625" style="21" customWidth="1"/>
    <col min="1052" max="1053" width="5" style="21" customWidth="1"/>
    <col min="1054" max="1054" width="8.7265625" style="21"/>
    <col min="1055" max="1055" width="10.54296875" style="21" customWidth="1"/>
    <col min="1056" max="1056" width="3.81640625" style="21" customWidth="1"/>
    <col min="1057" max="1058" width="8.7265625" style="21"/>
    <col min="1059" max="1059" width="3.7265625" style="21" customWidth="1"/>
    <col min="1060" max="1299" width="8.7265625" style="21"/>
    <col min="1300" max="1300" width="24.81640625" style="21" customWidth="1"/>
    <col min="1301" max="1301" width="13.54296875" style="21" customWidth="1"/>
    <col min="1302" max="1302" width="8.7265625" style="21"/>
    <col min="1303" max="1303" width="6.7265625" style="21" customWidth="1"/>
    <col min="1304" max="1304" width="6.453125" style="21" customWidth="1"/>
    <col min="1305" max="1305" width="8.26953125" style="21" customWidth="1"/>
    <col min="1306" max="1306" width="6.7265625" style="21" customWidth="1"/>
    <col min="1307" max="1307" width="4.81640625" style="21" customWidth="1"/>
    <col min="1308" max="1309" width="5" style="21" customWidth="1"/>
    <col min="1310" max="1310" width="8.7265625" style="21"/>
    <col min="1311" max="1311" width="10.54296875" style="21" customWidth="1"/>
    <col min="1312" max="1312" width="3.81640625" style="21" customWidth="1"/>
    <col min="1313" max="1314" width="8.7265625" style="21"/>
    <col min="1315" max="1315" width="3.7265625" style="21" customWidth="1"/>
    <col min="1316" max="1555" width="8.7265625" style="21"/>
    <col min="1556" max="1556" width="24.81640625" style="21" customWidth="1"/>
    <col min="1557" max="1557" width="13.54296875" style="21" customWidth="1"/>
    <col min="1558" max="1558" width="8.7265625" style="21"/>
    <col min="1559" max="1559" width="6.7265625" style="21" customWidth="1"/>
    <col min="1560" max="1560" width="6.453125" style="21" customWidth="1"/>
    <col min="1561" max="1561" width="8.26953125" style="21" customWidth="1"/>
    <col min="1562" max="1562" width="6.7265625" style="21" customWidth="1"/>
    <col min="1563" max="1563" width="4.81640625" style="21" customWidth="1"/>
    <col min="1564" max="1565" width="5" style="21" customWidth="1"/>
    <col min="1566" max="1566" width="8.7265625" style="21"/>
    <col min="1567" max="1567" width="10.54296875" style="21" customWidth="1"/>
    <col min="1568" max="1568" width="3.81640625" style="21" customWidth="1"/>
    <col min="1569" max="1570" width="8.7265625" style="21"/>
    <col min="1571" max="1571" width="3.7265625" style="21" customWidth="1"/>
    <col min="1572" max="1811" width="8.7265625" style="21"/>
    <col min="1812" max="1812" width="24.81640625" style="21" customWidth="1"/>
    <col min="1813" max="1813" width="13.54296875" style="21" customWidth="1"/>
    <col min="1814" max="1814" width="8.7265625" style="21"/>
    <col min="1815" max="1815" width="6.7265625" style="21" customWidth="1"/>
    <col min="1816" max="1816" width="6.453125" style="21" customWidth="1"/>
    <col min="1817" max="1817" width="8.26953125" style="21" customWidth="1"/>
    <col min="1818" max="1818" width="6.7265625" style="21" customWidth="1"/>
    <col min="1819" max="1819" width="4.81640625" style="21" customWidth="1"/>
    <col min="1820" max="1821" width="5" style="21" customWidth="1"/>
    <col min="1822" max="1822" width="8.7265625" style="21"/>
    <col min="1823" max="1823" width="10.54296875" style="21" customWidth="1"/>
    <col min="1824" max="1824" width="3.81640625" style="21" customWidth="1"/>
    <col min="1825" max="1826" width="8.7265625" style="21"/>
    <col min="1827" max="1827" width="3.7265625" style="21" customWidth="1"/>
    <col min="1828" max="2067" width="8.7265625" style="21"/>
    <col min="2068" max="2068" width="24.81640625" style="21" customWidth="1"/>
    <col min="2069" max="2069" width="13.54296875" style="21" customWidth="1"/>
    <col min="2070" max="2070" width="8.7265625" style="21"/>
    <col min="2071" max="2071" width="6.7265625" style="21" customWidth="1"/>
    <col min="2072" max="2072" width="6.453125" style="21" customWidth="1"/>
    <col min="2073" max="2073" width="8.26953125" style="21" customWidth="1"/>
    <col min="2074" max="2074" width="6.7265625" style="21" customWidth="1"/>
    <col min="2075" max="2075" width="4.81640625" style="21" customWidth="1"/>
    <col min="2076" max="2077" width="5" style="21" customWidth="1"/>
    <col min="2078" max="2078" width="8.7265625" style="21"/>
    <col min="2079" max="2079" width="10.54296875" style="21" customWidth="1"/>
    <col min="2080" max="2080" width="3.81640625" style="21" customWidth="1"/>
    <col min="2081" max="2082" width="8.7265625" style="21"/>
    <col min="2083" max="2083" width="3.7265625" style="21" customWidth="1"/>
    <col min="2084" max="2323" width="8.7265625" style="21"/>
    <col min="2324" max="2324" width="24.81640625" style="21" customWidth="1"/>
    <col min="2325" max="2325" width="13.54296875" style="21" customWidth="1"/>
    <col min="2326" max="2326" width="8.7265625" style="21"/>
    <col min="2327" max="2327" width="6.7265625" style="21" customWidth="1"/>
    <col min="2328" max="2328" width="6.453125" style="21" customWidth="1"/>
    <col min="2329" max="2329" width="8.26953125" style="21" customWidth="1"/>
    <col min="2330" max="2330" width="6.7265625" style="21" customWidth="1"/>
    <col min="2331" max="2331" width="4.81640625" style="21" customWidth="1"/>
    <col min="2332" max="2333" width="5" style="21" customWidth="1"/>
    <col min="2334" max="2334" width="8.7265625" style="21"/>
    <col min="2335" max="2335" width="10.54296875" style="21" customWidth="1"/>
    <col min="2336" max="2336" width="3.81640625" style="21" customWidth="1"/>
    <col min="2337" max="2338" width="8.7265625" style="21"/>
    <col min="2339" max="2339" width="3.7265625" style="21" customWidth="1"/>
    <col min="2340" max="2579" width="8.7265625" style="21"/>
    <col min="2580" max="2580" width="24.81640625" style="21" customWidth="1"/>
    <col min="2581" max="2581" width="13.54296875" style="21" customWidth="1"/>
    <col min="2582" max="2582" width="8.7265625" style="21"/>
    <col min="2583" max="2583" width="6.7265625" style="21" customWidth="1"/>
    <col min="2584" max="2584" width="6.453125" style="21" customWidth="1"/>
    <col min="2585" max="2585" width="8.26953125" style="21" customWidth="1"/>
    <col min="2586" max="2586" width="6.7265625" style="21" customWidth="1"/>
    <col min="2587" max="2587" width="4.81640625" style="21" customWidth="1"/>
    <col min="2588" max="2589" width="5" style="21" customWidth="1"/>
    <col min="2590" max="2590" width="8.7265625" style="21"/>
    <col min="2591" max="2591" width="10.54296875" style="21" customWidth="1"/>
    <col min="2592" max="2592" width="3.81640625" style="21" customWidth="1"/>
    <col min="2593" max="2594" width="8.7265625" style="21"/>
    <col min="2595" max="2595" width="3.7265625" style="21" customWidth="1"/>
    <col min="2596" max="2835" width="8.7265625" style="21"/>
    <col min="2836" max="2836" width="24.81640625" style="21" customWidth="1"/>
    <col min="2837" max="2837" width="13.54296875" style="21" customWidth="1"/>
    <col min="2838" max="2838" width="8.7265625" style="21"/>
    <col min="2839" max="2839" width="6.7265625" style="21" customWidth="1"/>
    <col min="2840" max="2840" width="6.453125" style="21" customWidth="1"/>
    <col min="2841" max="2841" width="8.26953125" style="21" customWidth="1"/>
    <col min="2842" max="2842" width="6.7265625" style="21" customWidth="1"/>
    <col min="2843" max="2843" width="4.81640625" style="21" customWidth="1"/>
    <col min="2844" max="2845" width="5" style="21" customWidth="1"/>
    <col min="2846" max="2846" width="8.7265625" style="21"/>
    <col min="2847" max="2847" width="10.54296875" style="21" customWidth="1"/>
    <col min="2848" max="2848" width="3.81640625" style="21" customWidth="1"/>
    <col min="2849" max="2850" width="8.7265625" style="21"/>
    <col min="2851" max="2851" width="3.7265625" style="21" customWidth="1"/>
    <col min="2852" max="3091" width="8.7265625" style="21"/>
    <col min="3092" max="3092" width="24.81640625" style="21" customWidth="1"/>
    <col min="3093" max="3093" width="13.54296875" style="21" customWidth="1"/>
    <col min="3094" max="3094" width="8.7265625" style="21"/>
    <col min="3095" max="3095" width="6.7265625" style="21" customWidth="1"/>
    <col min="3096" max="3096" width="6.453125" style="21" customWidth="1"/>
    <col min="3097" max="3097" width="8.26953125" style="21" customWidth="1"/>
    <col min="3098" max="3098" width="6.7265625" style="21" customWidth="1"/>
    <col min="3099" max="3099" width="4.81640625" style="21" customWidth="1"/>
    <col min="3100" max="3101" width="5" style="21" customWidth="1"/>
    <col min="3102" max="3102" width="8.7265625" style="21"/>
    <col min="3103" max="3103" width="10.54296875" style="21" customWidth="1"/>
    <col min="3104" max="3104" width="3.81640625" style="21" customWidth="1"/>
    <col min="3105" max="3106" width="8.7265625" style="21"/>
    <col min="3107" max="3107" width="3.7265625" style="21" customWidth="1"/>
    <col min="3108" max="3347" width="8.7265625" style="21"/>
    <col min="3348" max="3348" width="24.81640625" style="21" customWidth="1"/>
    <col min="3349" max="3349" width="13.54296875" style="21" customWidth="1"/>
    <col min="3350" max="3350" width="8.7265625" style="21"/>
    <col min="3351" max="3351" width="6.7265625" style="21" customWidth="1"/>
    <col min="3352" max="3352" width="6.453125" style="21" customWidth="1"/>
    <col min="3353" max="3353" width="8.26953125" style="21" customWidth="1"/>
    <col min="3354" max="3354" width="6.7265625" style="21" customWidth="1"/>
    <col min="3355" max="3355" width="4.81640625" style="21" customWidth="1"/>
    <col min="3356" max="3357" width="5" style="21" customWidth="1"/>
    <col min="3358" max="3358" width="8.7265625" style="21"/>
    <col min="3359" max="3359" width="10.54296875" style="21" customWidth="1"/>
    <col min="3360" max="3360" width="3.81640625" style="21" customWidth="1"/>
    <col min="3361" max="3362" width="8.7265625" style="21"/>
    <col min="3363" max="3363" width="3.7265625" style="21" customWidth="1"/>
    <col min="3364" max="3603" width="8.7265625" style="21"/>
    <col min="3604" max="3604" width="24.81640625" style="21" customWidth="1"/>
    <col min="3605" max="3605" width="13.54296875" style="21" customWidth="1"/>
    <col min="3606" max="3606" width="8.7265625" style="21"/>
    <col min="3607" max="3607" width="6.7265625" style="21" customWidth="1"/>
    <col min="3608" max="3608" width="6.453125" style="21" customWidth="1"/>
    <col min="3609" max="3609" width="8.26953125" style="21" customWidth="1"/>
    <col min="3610" max="3610" width="6.7265625" style="21" customWidth="1"/>
    <col min="3611" max="3611" width="4.81640625" style="21" customWidth="1"/>
    <col min="3612" max="3613" width="5" style="21" customWidth="1"/>
    <col min="3614" max="3614" width="8.7265625" style="21"/>
    <col min="3615" max="3615" width="10.54296875" style="21" customWidth="1"/>
    <col min="3616" max="3616" width="3.81640625" style="21" customWidth="1"/>
    <col min="3617" max="3618" width="8.7265625" style="21"/>
    <col min="3619" max="3619" width="3.7265625" style="21" customWidth="1"/>
    <col min="3620" max="3859" width="8.7265625" style="21"/>
    <col min="3860" max="3860" width="24.81640625" style="21" customWidth="1"/>
    <col min="3861" max="3861" width="13.54296875" style="21" customWidth="1"/>
    <col min="3862" max="3862" width="8.7265625" style="21"/>
    <col min="3863" max="3863" width="6.7265625" style="21" customWidth="1"/>
    <col min="3864" max="3864" width="6.453125" style="21" customWidth="1"/>
    <col min="3865" max="3865" width="8.26953125" style="21" customWidth="1"/>
    <col min="3866" max="3866" width="6.7265625" style="21" customWidth="1"/>
    <col min="3867" max="3867" width="4.81640625" style="21" customWidth="1"/>
    <col min="3868" max="3869" width="5" style="21" customWidth="1"/>
    <col min="3870" max="3870" width="8.7265625" style="21"/>
    <col min="3871" max="3871" width="10.54296875" style="21" customWidth="1"/>
    <col min="3872" max="3872" width="3.81640625" style="21" customWidth="1"/>
    <col min="3873" max="3874" width="8.7265625" style="21"/>
    <col min="3875" max="3875" width="3.7265625" style="21" customWidth="1"/>
    <col min="3876" max="4115" width="8.7265625" style="21"/>
    <col min="4116" max="4116" width="24.81640625" style="21" customWidth="1"/>
    <col min="4117" max="4117" width="13.54296875" style="21" customWidth="1"/>
    <col min="4118" max="4118" width="8.7265625" style="21"/>
    <col min="4119" max="4119" width="6.7265625" style="21" customWidth="1"/>
    <col min="4120" max="4120" width="6.453125" style="21" customWidth="1"/>
    <col min="4121" max="4121" width="8.26953125" style="21" customWidth="1"/>
    <col min="4122" max="4122" width="6.7265625" style="21" customWidth="1"/>
    <col min="4123" max="4123" width="4.81640625" style="21" customWidth="1"/>
    <col min="4124" max="4125" width="5" style="21" customWidth="1"/>
    <col min="4126" max="4126" width="8.7265625" style="21"/>
    <col min="4127" max="4127" width="10.54296875" style="21" customWidth="1"/>
    <col min="4128" max="4128" width="3.81640625" style="21" customWidth="1"/>
    <col min="4129" max="4130" width="8.7265625" style="21"/>
    <col min="4131" max="4131" width="3.7265625" style="21" customWidth="1"/>
    <col min="4132" max="4371" width="8.7265625" style="21"/>
    <col min="4372" max="4372" width="24.81640625" style="21" customWidth="1"/>
    <col min="4373" max="4373" width="13.54296875" style="21" customWidth="1"/>
    <col min="4374" max="4374" width="8.7265625" style="21"/>
    <col min="4375" max="4375" width="6.7265625" style="21" customWidth="1"/>
    <col min="4376" max="4376" width="6.453125" style="21" customWidth="1"/>
    <col min="4377" max="4377" width="8.26953125" style="21" customWidth="1"/>
    <col min="4378" max="4378" width="6.7265625" style="21" customWidth="1"/>
    <col min="4379" max="4379" width="4.81640625" style="21" customWidth="1"/>
    <col min="4380" max="4381" width="5" style="21" customWidth="1"/>
    <col min="4382" max="4382" width="8.7265625" style="21"/>
    <col min="4383" max="4383" width="10.54296875" style="21" customWidth="1"/>
    <col min="4384" max="4384" width="3.81640625" style="21" customWidth="1"/>
    <col min="4385" max="4386" width="8.7265625" style="21"/>
    <col min="4387" max="4387" width="3.7265625" style="21" customWidth="1"/>
    <col min="4388" max="4627" width="8.7265625" style="21"/>
    <col min="4628" max="4628" width="24.81640625" style="21" customWidth="1"/>
    <col min="4629" max="4629" width="13.54296875" style="21" customWidth="1"/>
    <col min="4630" max="4630" width="8.7265625" style="21"/>
    <col min="4631" max="4631" width="6.7265625" style="21" customWidth="1"/>
    <col min="4632" max="4632" width="6.453125" style="21" customWidth="1"/>
    <col min="4633" max="4633" width="8.26953125" style="21" customWidth="1"/>
    <col min="4634" max="4634" width="6.7265625" style="21" customWidth="1"/>
    <col min="4635" max="4635" width="4.81640625" style="21" customWidth="1"/>
    <col min="4636" max="4637" width="5" style="21" customWidth="1"/>
    <col min="4638" max="4638" width="8.7265625" style="21"/>
    <col min="4639" max="4639" width="10.54296875" style="21" customWidth="1"/>
    <col min="4640" max="4640" width="3.81640625" style="21" customWidth="1"/>
    <col min="4641" max="4642" width="8.7265625" style="21"/>
    <col min="4643" max="4643" width="3.7265625" style="21" customWidth="1"/>
    <col min="4644" max="4883" width="8.7265625" style="21"/>
    <col min="4884" max="4884" width="24.81640625" style="21" customWidth="1"/>
    <col min="4885" max="4885" width="13.54296875" style="21" customWidth="1"/>
    <col min="4886" max="4886" width="8.7265625" style="21"/>
    <col min="4887" max="4887" width="6.7265625" style="21" customWidth="1"/>
    <col min="4888" max="4888" width="6.453125" style="21" customWidth="1"/>
    <col min="4889" max="4889" width="8.26953125" style="21" customWidth="1"/>
    <col min="4890" max="4890" width="6.7265625" style="21" customWidth="1"/>
    <col min="4891" max="4891" width="4.81640625" style="21" customWidth="1"/>
    <col min="4892" max="4893" width="5" style="21" customWidth="1"/>
    <col min="4894" max="4894" width="8.7265625" style="21"/>
    <col min="4895" max="4895" width="10.54296875" style="21" customWidth="1"/>
    <col min="4896" max="4896" width="3.81640625" style="21" customWidth="1"/>
    <col min="4897" max="4898" width="8.7265625" style="21"/>
    <col min="4899" max="4899" width="3.7265625" style="21" customWidth="1"/>
    <col min="4900" max="5139" width="8.7265625" style="21"/>
    <col min="5140" max="5140" width="24.81640625" style="21" customWidth="1"/>
    <col min="5141" max="5141" width="13.54296875" style="21" customWidth="1"/>
    <col min="5142" max="5142" width="8.7265625" style="21"/>
    <col min="5143" max="5143" width="6.7265625" style="21" customWidth="1"/>
    <col min="5144" max="5144" width="6.453125" style="21" customWidth="1"/>
    <col min="5145" max="5145" width="8.26953125" style="21" customWidth="1"/>
    <col min="5146" max="5146" width="6.7265625" style="21" customWidth="1"/>
    <col min="5147" max="5147" width="4.81640625" style="21" customWidth="1"/>
    <col min="5148" max="5149" width="5" style="21" customWidth="1"/>
    <col min="5150" max="5150" width="8.7265625" style="21"/>
    <col min="5151" max="5151" width="10.54296875" style="21" customWidth="1"/>
    <col min="5152" max="5152" width="3.81640625" style="21" customWidth="1"/>
    <col min="5153" max="5154" width="8.7265625" style="21"/>
    <col min="5155" max="5155" width="3.7265625" style="21" customWidth="1"/>
    <col min="5156" max="5395" width="8.7265625" style="21"/>
    <col min="5396" max="5396" width="24.81640625" style="21" customWidth="1"/>
    <col min="5397" max="5397" width="13.54296875" style="21" customWidth="1"/>
    <col min="5398" max="5398" width="8.7265625" style="21"/>
    <col min="5399" max="5399" width="6.7265625" style="21" customWidth="1"/>
    <col min="5400" max="5400" width="6.453125" style="21" customWidth="1"/>
    <col min="5401" max="5401" width="8.26953125" style="21" customWidth="1"/>
    <col min="5402" max="5402" width="6.7265625" style="21" customWidth="1"/>
    <col min="5403" max="5403" width="4.81640625" style="21" customWidth="1"/>
    <col min="5404" max="5405" width="5" style="21" customWidth="1"/>
    <col min="5406" max="5406" width="8.7265625" style="21"/>
    <col min="5407" max="5407" width="10.54296875" style="21" customWidth="1"/>
    <col min="5408" max="5408" width="3.81640625" style="21" customWidth="1"/>
    <col min="5409" max="5410" width="8.7265625" style="21"/>
    <col min="5411" max="5411" width="3.7265625" style="21" customWidth="1"/>
    <col min="5412" max="5651" width="8.7265625" style="21"/>
    <col min="5652" max="5652" width="24.81640625" style="21" customWidth="1"/>
    <col min="5653" max="5653" width="13.54296875" style="21" customWidth="1"/>
    <col min="5654" max="5654" width="8.7265625" style="21"/>
    <col min="5655" max="5655" width="6.7265625" style="21" customWidth="1"/>
    <col min="5656" max="5656" width="6.453125" style="21" customWidth="1"/>
    <col min="5657" max="5657" width="8.26953125" style="21" customWidth="1"/>
    <col min="5658" max="5658" width="6.7265625" style="21" customWidth="1"/>
    <col min="5659" max="5659" width="4.81640625" style="21" customWidth="1"/>
    <col min="5660" max="5661" width="5" style="21" customWidth="1"/>
    <col min="5662" max="5662" width="8.7265625" style="21"/>
    <col min="5663" max="5663" width="10.54296875" style="21" customWidth="1"/>
    <col min="5664" max="5664" width="3.81640625" style="21" customWidth="1"/>
    <col min="5665" max="5666" width="8.7265625" style="21"/>
    <col min="5667" max="5667" width="3.7265625" style="21" customWidth="1"/>
    <col min="5668" max="5907" width="8.7265625" style="21"/>
    <col min="5908" max="5908" width="24.81640625" style="21" customWidth="1"/>
    <col min="5909" max="5909" width="13.54296875" style="21" customWidth="1"/>
    <col min="5910" max="5910" width="8.7265625" style="21"/>
    <col min="5911" max="5911" width="6.7265625" style="21" customWidth="1"/>
    <col min="5912" max="5912" width="6.453125" style="21" customWidth="1"/>
    <col min="5913" max="5913" width="8.26953125" style="21" customWidth="1"/>
    <col min="5914" max="5914" width="6.7265625" style="21" customWidth="1"/>
    <col min="5915" max="5915" width="4.81640625" style="21" customWidth="1"/>
    <col min="5916" max="5917" width="5" style="21" customWidth="1"/>
    <col min="5918" max="5918" width="8.7265625" style="21"/>
    <col min="5919" max="5919" width="10.54296875" style="21" customWidth="1"/>
    <col min="5920" max="5920" width="3.81640625" style="21" customWidth="1"/>
    <col min="5921" max="5922" width="8.7265625" style="21"/>
    <col min="5923" max="5923" width="3.7265625" style="21" customWidth="1"/>
    <col min="5924" max="6163" width="8.7265625" style="21"/>
    <col min="6164" max="6164" width="24.81640625" style="21" customWidth="1"/>
    <col min="6165" max="6165" width="13.54296875" style="21" customWidth="1"/>
    <col min="6166" max="6166" width="8.7265625" style="21"/>
    <col min="6167" max="6167" width="6.7265625" style="21" customWidth="1"/>
    <col min="6168" max="6168" width="6.453125" style="21" customWidth="1"/>
    <col min="6169" max="6169" width="8.26953125" style="21" customWidth="1"/>
    <col min="6170" max="6170" width="6.7265625" style="21" customWidth="1"/>
    <col min="6171" max="6171" width="4.81640625" style="21" customWidth="1"/>
    <col min="6172" max="6173" width="5" style="21" customWidth="1"/>
    <col min="6174" max="6174" width="8.7265625" style="21"/>
    <col min="6175" max="6175" width="10.54296875" style="21" customWidth="1"/>
    <col min="6176" max="6176" width="3.81640625" style="21" customWidth="1"/>
    <col min="6177" max="6178" width="8.7265625" style="21"/>
    <col min="6179" max="6179" width="3.7265625" style="21" customWidth="1"/>
    <col min="6180" max="6419" width="8.7265625" style="21"/>
    <col min="6420" max="6420" width="24.81640625" style="21" customWidth="1"/>
    <col min="6421" max="6421" width="13.54296875" style="21" customWidth="1"/>
    <col min="6422" max="6422" width="8.7265625" style="21"/>
    <col min="6423" max="6423" width="6.7265625" style="21" customWidth="1"/>
    <col min="6424" max="6424" width="6.453125" style="21" customWidth="1"/>
    <col min="6425" max="6425" width="8.26953125" style="21" customWidth="1"/>
    <col min="6426" max="6426" width="6.7265625" style="21" customWidth="1"/>
    <col min="6427" max="6427" width="4.81640625" style="21" customWidth="1"/>
    <col min="6428" max="6429" width="5" style="21" customWidth="1"/>
    <col min="6430" max="6430" width="8.7265625" style="21"/>
    <col min="6431" max="6431" width="10.54296875" style="21" customWidth="1"/>
    <col min="6432" max="6432" width="3.81640625" style="21" customWidth="1"/>
    <col min="6433" max="6434" width="8.7265625" style="21"/>
    <col min="6435" max="6435" width="3.7265625" style="21" customWidth="1"/>
    <col min="6436" max="6675" width="8.7265625" style="21"/>
    <col min="6676" max="6676" width="24.81640625" style="21" customWidth="1"/>
    <col min="6677" max="6677" width="13.54296875" style="21" customWidth="1"/>
    <col min="6678" max="6678" width="8.7265625" style="21"/>
    <col min="6679" max="6679" width="6.7265625" style="21" customWidth="1"/>
    <col min="6680" max="6680" width="6.453125" style="21" customWidth="1"/>
    <col min="6681" max="6681" width="8.26953125" style="21" customWidth="1"/>
    <col min="6682" max="6682" width="6.7265625" style="21" customWidth="1"/>
    <col min="6683" max="6683" width="4.81640625" style="21" customWidth="1"/>
    <col min="6684" max="6685" width="5" style="21" customWidth="1"/>
    <col min="6686" max="6686" width="8.7265625" style="21"/>
    <col min="6687" max="6687" width="10.54296875" style="21" customWidth="1"/>
    <col min="6688" max="6688" width="3.81640625" style="21" customWidth="1"/>
    <col min="6689" max="6690" width="8.7265625" style="21"/>
    <col min="6691" max="6691" width="3.7265625" style="21" customWidth="1"/>
    <col min="6692" max="6931" width="8.7265625" style="21"/>
    <col min="6932" max="6932" width="24.81640625" style="21" customWidth="1"/>
    <col min="6933" max="6933" width="13.54296875" style="21" customWidth="1"/>
    <col min="6934" max="6934" width="8.7265625" style="21"/>
    <col min="6935" max="6935" width="6.7265625" style="21" customWidth="1"/>
    <col min="6936" max="6936" width="6.453125" style="21" customWidth="1"/>
    <col min="6937" max="6937" width="8.26953125" style="21" customWidth="1"/>
    <col min="6938" max="6938" width="6.7265625" style="21" customWidth="1"/>
    <col min="6939" max="6939" width="4.81640625" style="21" customWidth="1"/>
    <col min="6940" max="6941" width="5" style="21" customWidth="1"/>
    <col min="6942" max="6942" width="8.7265625" style="21"/>
    <col min="6943" max="6943" width="10.54296875" style="21" customWidth="1"/>
    <col min="6944" max="6944" width="3.81640625" style="21" customWidth="1"/>
    <col min="6945" max="6946" width="8.7265625" style="21"/>
    <col min="6947" max="6947" width="3.7265625" style="21" customWidth="1"/>
    <col min="6948" max="7187" width="8.7265625" style="21"/>
    <col min="7188" max="7188" width="24.81640625" style="21" customWidth="1"/>
    <col min="7189" max="7189" width="13.54296875" style="21" customWidth="1"/>
    <col min="7190" max="7190" width="8.7265625" style="21"/>
    <col min="7191" max="7191" width="6.7265625" style="21" customWidth="1"/>
    <col min="7192" max="7192" width="6.453125" style="21" customWidth="1"/>
    <col min="7193" max="7193" width="8.26953125" style="21" customWidth="1"/>
    <col min="7194" max="7194" width="6.7265625" style="21" customWidth="1"/>
    <col min="7195" max="7195" width="4.81640625" style="21" customWidth="1"/>
    <col min="7196" max="7197" width="5" style="21" customWidth="1"/>
    <col min="7198" max="7198" width="8.7265625" style="21"/>
    <col min="7199" max="7199" width="10.54296875" style="21" customWidth="1"/>
    <col min="7200" max="7200" width="3.81640625" style="21" customWidth="1"/>
    <col min="7201" max="7202" width="8.7265625" style="21"/>
    <col min="7203" max="7203" width="3.7265625" style="21" customWidth="1"/>
    <col min="7204" max="7443" width="8.7265625" style="21"/>
    <col min="7444" max="7444" width="24.81640625" style="21" customWidth="1"/>
    <col min="7445" max="7445" width="13.54296875" style="21" customWidth="1"/>
    <col min="7446" max="7446" width="8.7265625" style="21"/>
    <col min="7447" max="7447" width="6.7265625" style="21" customWidth="1"/>
    <col min="7448" max="7448" width="6.453125" style="21" customWidth="1"/>
    <col min="7449" max="7449" width="8.26953125" style="21" customWidth="1"/>
    <col min="7450" max="7450" width="6.7265625" style="21" customWidth="1"/>
    <col min="7451" max="7451" width="4.81640625" style="21" customWidth="1"/>
    <col min="7452" max="7453" width="5" style="21" customWidth="1"/>
    <col min="7454" max="7454" width="8.7265625" style="21"/>
    <col min="7455" max="7455" width="10.54296875" style="21" customWidth="1"/>
    <col min="7456" max="7456" width="3.81640625" style="21" customWidth="1"/>
    <col min="7457" max="7458" width="8.7265625" style="21"/>
    <col min="7459" max="7459" width="3.7265625" style="21" customWidth="1"/>
    <col min="7460" max="7699" width="8.7265625" style="21"/>
    <col min="7700" max="7700" width="24.81640625" style="21" customWidth="1"/>
    <col min="7701" max="7701" width="13.54296875" style="21" customWidth="1"/>
    <col min="7702" max="7702" width="8.7265625" style="21"/>
    <col min="7703" max="7703" width="6.7265625" style="21" customWidth="1"/>
    <col min="7704" max="7704" width="6.453125" style="21" customWidth="1"/>
    <col min="7705" max="7705" width="8.26953125" style="21" customWidth="1"/>
    <col min="7706" max="7706" width="6.7265625" style="21" customWidth="1"/>
    <col min="7707" max="7707" width="4.81640625" style="21" customWidth="1"/>
    <col min="7708" max="7709" width="5" style="21" customWidth="1"/>
    <col min="7710" max="7710" width="8.7265625" style="21"/>
    <col min="7711" max="7711" width="10.54296875" style="21" customWidth="1"/>
    <col min="7712" max="7712" width="3.81640625" style="21" customWidth="1"/>
    <col min="7713" max="7714" width="8.7265625" style="21"/>
    <col min="7715" max="7715" width="3.7265625" style="21" customWidth="1"/>
    <col min="7716" max="7955" width="8.7265625" style="21"/>
    <col min="7956" max="7956" width="24.81640625" style="21" customWidth="1"/>
    <col min="7957" max="7957" width="13.54296875" style="21" customWidth="1"/>
    <col min="7958" max="7958" width="8.7265625" style="21"/>
    <col min="7959" max="7959" width="6.7265625" style="21" customWidth="1"/>
    <col min="7960" max="7960" width="6.453125" style="21" customWidth="1"/>
    <col min="7961" max="7961" width="8.26953125" style="21" customWidth="1"/>
    <col min="7962" max="7962" width="6.7265625" style="21" customWidth="1"/>
    <col min="7963" max="7963" width="4.81640625" style="21" customWidth="1"/>
    <col min="7964" max="7965" width="5" style="21" customWidth="1"/>
    <col min="7966" max="7966" width="8.7265625" style="21"/>
    <col min="7967" max="7967" width="10.54296875" style="21" customWidth="1"/>
    <col min="7968" max="7968" width="3.81640625" style="21" customWidth="1"/>
    <col min="7969" max="7970" width="8.7265625" style="21"/>
    <col min="7971" max="7971" width="3.7265625" style="21" customWidth="1"/>
    <col min="7972" max="8211" width="8.7265625" style="21"/>
    <col min="8212" max="8212" width="24.81640625" style="21" customWidth="1"/>
    <col min="8213" max="8213" width="13.54296875" style="21" customWidth="1"/>
    <col min="8214" max="8214" width="8.7265625" style="21"/>
    <col min="8215" max="8215" width="6.7265625" style="21" customWidth="1"/>
    <col min="8216" max="8216" width="6.453125" style="21" customWidth="1"/>
    <col min="8217" max="8217" width="8.26953125" style="21" customWidth="1"/>
    <col min="8218" max="8218" width="6.7265625" style="21" customWidth="1"/>
    <col min="8219" max="8219" width="4.81640625" style="21" customWidth="1"/>
    <col min="8220" max="8221" width="5" style="21" customWidth="1"/>
    <col min="8222" max="8222" width="8.7265625" style="21"/>
    <col min="8223" max="8223" width="10.54296875" style="21" customWidth="1"/>
    <col min="8224" max="8224" width="3.81640625" style="21" customWidth="1"/>
    <col min="8225" max="8226" width="8.7265625" style="21"/>
    <col min="8227" max="8227" width="3.7265625" style="21" customWidth="1"/>
    <col min="8228" max="8467" width="8.7265625" style="21"/>
    <col min="8468" max="8468" width="24.81640625" style="21" customWidth="1"/>
    <col min="8469" max="8469" width="13.54296875" style="21" customWidth="1"/>
    <col min="8470" max="8470" width="8.7265625" style="21"/>
    <col min="8471" max="8471" width="6.7265625" style="21" customWidth="1"/>
    <col min="8472" max="8472" width="6.453125" style="21" customWidth="1"/>
    <col min="8473" max="8473" width="8.26953125" style="21" customWidth="1"/>
    <col min="8474" max="8474" width="6.7265625" style="21" customWidth="1"/>
    <col min="8475" max="8475" width="4.81640625" style="21" customWidth="1"/>
    <col min="8476" max="8477" width="5" style="21" customWidth="1"/>
    <col min="8478" max="8478" width="8.7265625" style="21"/>
    <col min="8479" max="8479" width="10.54296875" style="21" customWidth="1"/>
    <col min="8480" max="8480" width="3.81640625" style="21" customWidth="1"/>
    <col min="8481" max="8482" width="8.7265625" style="21"/>
    <col min="8483" max="8483" width="3.7265625" style="21" customWidth="1"/>
    <col min="8484" max="8723" width="8.7265625" style="21"/>
    <col min="8724" max="8724" width="24.81640625" style="21" customWidth="1"/>
    <col min="8725" max="8725" width="13.54296875" style="21" customWidth="1"/>
    <col min="8726" max="8726" width="8.7265625" style="21"/>
    <col min="8727" max="8727" width="6.7265625" style="21" customWidth="1"/>
    <col min="8728" max="8728" width="6.453125" style="21" customWidth="1"/>
    <col min="8729" max="8729" width="8.26953125" style="21" customWidth="1"/>
    <col min="8730" max="8730" width="6.7265625" style="21" customWidth="1"/>
    <col min="8731" max="8731" width="4.81640625" style="21" customWidth="1"/>
    <col min="8732" max="8733" width="5" style="21" customWidth="1"/>
    <col min="8734" max="8734" width="8.7265625" style="21"/>
    <col min="8735" max="8735" width="10.54296875" style="21" customWidth="1"/>
    <col min="8736" max="8736" width="3.81640625" style="21" customWidth="1"/>
    <col min="8737" max="8738" width="8.7265625" style="21"/>
    <col min="8739" max="8739" width="3.7265625" style="21" customWidth="1"/>
    <col min="8740" max="8979" width="8.7265625" style="21"/>
    <col min="8980" max="8980" width="24.81640625" style="21" customWidth="1"/>
    <col min="8981" max="8981" width="13.54296875" style="21" customWidth="1"/>
    <col min="8982" max="8982" width="8.7265625" style="21"/>
    <col min="8983" max="8983" width="6.7265625" style="21" customWidth="1"/>
    <col min="8984" max="8984" width="6.453125" style="21" customWidth="1"/>
    <col min="8985" max="8985" width="8.26953125" style="21" customWidth="1"/>
    <col min="8986" max="8986" width="6.7265625" style="21" customWidth="1"/>
    <col min="8987" max="8987" width="4.81640625" style="21" customWidth="1"/>
    <col min="8988" max="8989" width="5" style="21" customWidth="1"/>
    <col min="8990" max="8990" width="8.7265625" style="21"/>
    <col min="8991" max="8991" width="10.54296875" style="21" customWidth="1"/>
    <col min="8992" max="8992" width="3.81640625" style="21" customWidth="1"/>
    <col min="8993" max="8994" width="8.7265625" style="21"/>
    <col min="8995" max="8995" width="3.7265625" style="21" customWidth="1"/>
    <col min="8996" max="9235" width="8.7265625" style="21"/>
    <col min="9236" max="9236" width="24.81640625" style="21" customWidth="1"/>
    <col min="9237" max="9237" width="13.54296875" style="21" customWidth="1"/>
    <col min="9238" max="9238" width="8.7265625" style="21"/>
    <col min="9239" max="9239" width="6.7265625" style="21" customWidth="1"/>
    <col min="9240" max="9240" width="6.453125" style="21" customWidth="1"/>
    <col min="9241" max="9241" width="8.26953125" style="21" customWidth="1"/>
    <col min="9242" max="9242" width="6.7265625" style="21" customWidth="1"/>
    <col min="9243" max="9243" width="4.81640625" style="21" customWidth="1"/>
    <col min="9244" max="9245" width="5" style="21" customWidth="1"/>
    <col min="9246" max="9246" width="8.7265625" style="21"/>
    <col min="9247" max="9247" width="10.54296875" style="21" customWidth="1"/>
    <col min="9248" max="9248" width="3.81640625" style="21" customWidth="1"/>
    <col min="9249" max="9250" width="8.7265625" style="21"/>
    <col min="9251" max="9251" width="3.7265625" style="21" customWidth="1"/>
    <col min="9252" max="9491" width="8.7265625" style="21"/>
    <col min="9492" max="9492" width="24.81640625" style="21" customWidth="1"/>
    <col min="9493" max="9493" width="13.54296875" style="21" customWidth="1"/>
    <col min="9494" max="9494" width="8.7265625" style="21"/>
    <col min="9495" max="9495" width="6.7265625" style="21" customWidth="1"/>
    <col min="9496" max="9496" width="6.453125" style="21" customWidth="1"/>
    <col min="9497" max="9497" width="8.26953125" style="21" customWidth="1"/>
    <col min="9498" max="9498" width="6.7265625" style="21" customWidth="1"/>
    <col min="9499" max="9499" width="4.81640625" style="21" customWidth="1"/>
    <col min="9500" max="9501" width="5" style="21" customWidth="1"/>
    <col min="9502" max="9502" width="8.7265625" style="21"/>
    <col min="9503" max="9503" width="10.54296875" style="21" customWidth="1"/>
    <col min="9504" max="9504" width="3.81640625" style="21" customWidth="1"/>
    <col min="9505" max="9506" width="8.7265625" style="21"/>
    <col min="9507" max="9507" width="3.7265625" style="21" customWidth="1"/>
    <col min="9508" max="9747" width="8.7265625" style="21"/>
    <col min="9748" max="9748" width="24.81640625" style="21" customWidth="1"/>
    <col min="9749" max="9749" width="13.54296875" style="21" customWidth="1"/>
    <col min="9750" max="9750" width="8.7265625" style="21"/>
    <col min="9751" max="9751" width="6.7265625" style="21" customWidth="1"/>
    <col min="9752" max="9752" width="6.453125" style="21" customWidth="1"/>
    <col min="9753" max="9753" width="8.26953125" style="21" customWidth="1"/>
    <col min="9754" max="9754" width="6.7265625" style="21" customWidth="1"/>
    <col min="9755" max="9755" width="4.81640625" style="21" customWidth="1"/>
    <col min="9756" max="9757" width="5" style="21" customWidth="1"/>
    <col min="9758" max="9758" width="8.7265625" style="21"/>
    <col min="9759" max="9759" width="10.54296875" style="21" customWidth="1"/>
    <col min="9760" max="9760" width="3.81640625" style="21" customWidth="1"/>
    <col min="9761" max="9762" width="8.7265625" style="21"/>
    <col min="9763" max="9763" width="3.7265625" style="21" customWidth="1"/>
    <col min="9764" max="10003" width="8.7265625" style="21"/>
    <col min="10004" max="10004" width="24.81640625" style="21" customWidth="1"/>
    <col min="10005" max="10005" width="13.54296875" style="21" customWidth="1"/>
    <col min="10006" max="10006" width="8.7265625" style="21"/>
    <col min="10007" max="10007" width="6.7265625" style="21" customWidth="1"/>
    <col min="10008" max="10008" width="6.453125" style="21" customWidth="1"/>
    <col min="10009" max="10009" width="8.26953125" style="21" customWidth="1"/>
    <col min="10010" max="10010" width="6.7265625" style="21" customWidth="1"/>
    <col min="10011" max="10011" width="4.81640625" style="21" customWidth="1"/>
    <col min="10012" max="10013" width="5" style="21" customWidth="1"/>
    <col min="10014" max="10014" width="8.7265625" style="21"/>
    <col min="10015" max="10015" width="10.54296875" style="21" customWidth="1"/>
    <col min="10016" max="10016" width="3.81640625" style="21" customWidth="1"/>
    <col min="10017" max="10018" width="8.7265625" style="21"/>
    <col min="10019" max="10019" width="3.7265625" style="21" customWidth="1"/>
    <col min="10020" max="10259" width="8.7265625" style="21"/>
    <col min="10260" max="10260" width="24.81640625" style="21" customWidth="1"/>
    <col min="10261" max="10261" width="13.54296875" style="21" customWidth="1"/>
    <col min="10262" max="10262" width="8.7265625" style="21"/>
    <col min="10263" max="10263" width="6.7265625" style="21" customWidth="1"/>
    <col min="10264" max="10264" width="6.453125" style="21" customWidth="1"/>
    <col min="10265" max="10265" width="8.26953125" style="21" customWidth="1"/>
    <col min="10266" max="10266" width="6.7265625" style="21" customWidth="1"/>
    <col min="10267" max="10267" width="4.81640625" style="21" customWidth="1"/>
    <col min="10268" max="10269" width="5" style="21" customWidth="1"/>
    <col min="10270" max="10270" width="8.7265625" style="21"/>
    <col min="10271" max="10271" width="10.54296875" style="21" customWidth="1"/>
    <col min="10272" max="10272" width="3.81640625" style="21" customWidth="1"/>
    <col min="10273" max="10274" width="8.7265625" style="21"/>
    <col min="10275" max="10275" width="3.7265625" style="21" customWidth="1"/>
    <col min="10276" max="10515" width="8.7265625" style="21"/>
    <col min="10516" max="10516" width="24.81640625" style="21" customWidth="1"/>
    <col min="10517" max="10517" width="13.54296875" style="21" customWidth="1"/>
    <col min="10518" max="10518" width="8.7265625" style="21"/>
    <col min="10519" max="10519" width="6.7265625" style="21" customWidth="1"/>
    <col min="10520" max="10520" width="6.453125" style="21" customWidth="1"/>
    <col min="10521" max="10521" width="8.26953125" style="21" customWidth="1"/>
    <col min="10522" max="10522" width="6.7265625" style="21" customWidth="1"/>
    <col min="10523" max="10523" width="4.81640625" style="21" customWidth="1"/>
    <col min="10524" max="10525" width="5" style="21" customWidth="1"/>
    <col min="10526" max="10526" width="8.7265625" style="21"/>
    <col min="10527" max="10527" width="10.54296875" style="21" customWidth="1"/>
    <col min="10528" max="10528" width="3.81640625" style="21" customWidth="1"/>
    <col min="10529" max="10530" width="8.7265625" style="21"/>
    <col min="10531" max="10531" width="3.7265625" style="21" customWidth="1"/>
    <col min="10532" max="10771" width="8.7265625" style="21"/>
    <col min="10772" max="10772" width="24.81640625" style="21" customWidth="1"/>
    <col min="10773" max="10773" width="13.54296875" style="21" customWidth="1"/>
    <col min="10774" max="10774" width="8.7265625" style="21"/>
    <col min="10775" max="10775" width="6.7265625" style="21" customWidth="1"/>
    <col min="10776" max="10776" width="6.453125" style="21" customWidth="1"/>
    <col min="10777" max="10777" width="8.26953125" style="21" customWidth="1"/>
    <col min="10778" max="10778" width="6.7265625" style="21" customWidth="1"/>
    <col min="10779" max="10779" width="4.81640625" style="21" customWidth="1"/>
    <col min="10780" max="10781" width="5" style="21" customWidth="1"/>
    <col min="10782" max="10782" width="8.7265625" style="21"/>
    <col min="10783" max="10783" width="10.54296875" style="21" customWidth="1"/>
    <col min="10784" max="10784" width="3.81640625" style="21" customWidth="1"/>
    <col min="10785" max="10786" width="8.7265625" style="21"/>
    <col min="10787" max="10787" width="3.7265625" style="21" customWidth="1"/>
    <col min="10788" max="11027" width="8.7265625" style="21"/>
    <col min="11028" max="11028" width="24.81640625" style="21" customWidth="1"/>
    <col min="11029" max="11029" width="13.54296875" style="21" customWidth="1"/>
    <col min="11030" max="11030" width="8.7265625" style="21"/>
    <col min="11031" max="11031" width="6.7265625" style="21" customWidth="1"/>
    <col min="11032" max="11032" width="6.453125" style="21" customWidth="1"/>
    <col min="11033" max="11033" width="8.26953125" style="21" customWidth="1"/>
    <col min="11034" max="11034" width="6.7265625" style="21" customWidth="1"/>
    <col min="11035" max="11035" width="4.81640625" style="21" customWidth="1"/>
    <col min="11036" max="11037" width="5" style="21" customWidth="1"/>
    <col min="11038" max="11038" width="8.7265625" style="21"/>
    <col min="11039" max="11039" width="10.54296875" style="21" customWidth="1"/>
    <col min="11040" max="11040" width="3.81640625" style="21" customWidth="1"/>
    <col min="11041" max="11042" width="8.7265625" style="21"/>
    <col min="11043" max="11043" width="3.7265625" style="21" customWidth="1"/>
    <col min="11044" max="11283" width="8.7265625" style="21"/>
    <col min="11284" max="11284" width="24.81640625" style="21" customWidth="1"/>
    <col min="11285" max="11285" width="13.54296875" style="21" customWidth="1"/>
    <col min="11286" max="11286" width="8.7265625" style="21"/>
    <col min="11287" max="11287" width="6.7265625" style="21" customWidth="1"/>
    <col min="11288" max="11288" width="6.453125" style="21" customWidth="1"/>
    <col min="11289" max="11289" width="8.26953125" style="21" customWidth="1"/>
    <col min="11290" max="11290" width="6.7265625" style="21" customWidth="1"/>
    <col min="11291" max="11291" width="4.81640625" style="21" customWidth="1"/>
    <col min="11292" max="11293" width="5" style="21" customWidth="1"/>
    <col min="11294" max="11294" width="8.7265625" style="21"/>
    <col min="11295" max="11295" width="10.54296875" style="21" customWidth="1"/>
    <col min="11296" max="11296" width="3.81640625" style="21" customWidth="1"/>
    <col min="11297" max="11298" width="8.7265625" style="21"/>
    <col min="11299" max="11299" width="3.7265625" style="21" customWidth="1"/>
    <col min="11300" max="11539" width="8.7265625" style="21"/>
    <col min="11540" max="11540" width="24.81640625" style="21" customWidth="1"/>
    <col min="11541" max="11541" width="13.54296875" style="21" customWidth="1"/>
    <col min="11542" max="11542" width="8.7265625" style="21"/>
    <col min="11543" max="11543" width="6.7265625" style="21" customWidth="1"/>
    <col min="11544" max="11544" width="6.453125" style="21" customWidth="1"/>
    <col min="11545" max="11545" width="8.26953125" style="21" customWidth="1"/>
    <col min="11546" max="11546" width="6.7265625" style="21" customWidth="1"/>
    <col min="11547" max="11547" width="4.81640625" style="21" customWidth="1"/>
    <col min="11548" max="11549" width="5" style="21" customWidth="1"/>
    <col min="11550" max="11550" width="8.7265625" style="21"/>
    <col min="11551" max="11551" width="10.54296875" style="21" customWidth="1"/>
    <col min="11552" max="11552" width="3.81640625" style="21" customWidth="1"/>
    <col min="11553" max="11554" width="8.7265625" style="21"/>
    <col min="11555" max="11555" width="3.7265625" style="21" customWidth="1"/>
    <col min="11556" max="11795" width="8.7265625" style="21"/>
    <col min="11796" max="11796" width="24.81640625" style="21" customWidth="1"/>
    <col min="11797" max="11797" width="13.54296875" style="21" customWidth="1"/>
    <col min="11798" max="11798" width="8.7265625" style="21"/>
    <col min="11799" max="11799" width="6.7265625" style="21" customWidth="1"/>
    <col min="11800" max="11800" width="6.453125" style="21" customWidth="1"/>
    <col min="11801" max="11801" width="8.26953125" style="21" customWidth="1"/>
    <col min="11802" max="11802" width="6.7265625" style="21" customWidth="1"/>
    <col min="11803" max="11803" width="4.81640625" style="21" customWidth="1"/>
    <col min="11804" max="11805" width="5" style="21" customWidth="1"/>
    <col min="11806" max="11806" width="8.7265625" style="21"/>
    <col min="11807" max="11807" width="10.54296875" style="21" customWidth="1"/>
    <col min="11808" max="11808" width="3.81640625" style="21" customWidth="1"/>
    <col min="11809" max="11810" width="8.7265625" style="21"/>
    <col min="11811" max="11811" width="3.7265625" style="21" customWidth="1"/>
    <col min="11812" max="12051" width="8.7265625" style="21"/>
    <col min="12052" max="12052" width="24.81640625" style="21" customWidth="1"/>
    <col min="12053" max="12053" width="13.54296875" style="21" customWidth="1"/>
    <col min="12054" max="12054" width="8.7265625" style="21"/>
    <col min="12055" max="12055" width="6.7265625" style="21" customWidth="1"/>
    <col min="12056" max="12056" width="6.453125" style="21" customWidth="1"/>
    <col min="12057" max="12057" width="8.26953125" style="21" customWidth="1"/>
    <col min="12058" max="12058" width="6.7265625" style="21" customWidth="1"/>
    <col min="12059" max="12059" width="4.81640625" style="21" customWidth="1"/>
    <col min="12060" max="12061" width="5" style="21" customWidth="1"/>
    <col min="12062" max="12062" width="8.7265625" style="21"/>
    <col min="12063" max="12063" width="10.54296875" style="21" customWidth="1"/>
    <col min="12064" max="12064" width="3.81640625" style="21" customWidth="1"/>
    <col min="12065" max="12066" width="8.7265625" style="21"/>
    <col min="12067" max="12067" width="3.7265625" style="21" customWidth="1"/>
    <col min="12068" max="12307" width="8.7265625" style="21"/>
    <col min="12308" max="12308" width="24.81640625" style="21" customWidth="1"/>
    <col min="12309" max="12309" width="13.54296875" style="21" customWidth="1"/>
    <col min="12310" max="12310" width="8.7265625" style="21"/>
    <col min="12311" max="12311" width="6.7265625" style="21" customWidth="1"/>
    <col min="12312" max="12312" width="6.453125" style="21" customWidth="1"/>
    <col min="12313" max="12313" width="8.26953125" style="21" customWidth="1"/>
    <col min="12314" max="12314" width="6.7265625" style="21" customWidth="1"/>
    <col min="12315" max="12315" width="4.81640625" style="21" customWidth="1"/>
    <col min="12316" max="12317" width="5" style="21" customWidth="1"/>
    <col min="12318" max="12318" width="8.7265625" style="21"/>
    <col min="12319" max="12319" width="10.54296875" style="21" customWidth="1"/>
    <col min="12320" max="12320" width="3.81640625" style="21" customWidth="1"/>
    <col min="12321" max="12322" width="8.7265625" style="21"/>
    <col min="12323" max="12323" width="3.7265625" style="21" customWidth="1"/>
    <col min="12324" max="12563" width="8.7265625" style="21"/>
    <col min="12564" max="12564" width="24.81640625" style="21" customWidth="1"/>
    <col min="12565" max="12565" width="13.54296875" style="21" customWidth="1"/>
    <col min="12566" max="12566" width="8.7265625" style="21"/>
    <col min="12567" max="12567" width="6.7265625" style="21" customWidth="1"/>
    <col min="12568" max="12568" width="6.453125" style="21" customWidth="1"/>
    <col min="12569" max="12569" width="8.26953125" style="21" customWidth="1"/>
    <col min="12570" max="12570" width="6.7265625" style="21" customWidth="1"/>
    <col min="12571" max="12571" width="4.81640625" style="21" customWidth="1"/>
    <col min="12572" max="12573" width="5" style="21" customWidth="1"/>
    <col min="12574" max="12574" width="8.7265625" style="21"/>
    <col min="12575" max="12575" width="10.54296875" style="21" customWidth="1"/>
    <col min="12576" max="12576" width="3.81640625" style="21" customWidth="1"/>
    <col min="12577" max="12578" width="8.7265625" style="21"/>
    <col min="12579" max="12579" width="3.7265625" style="21" customWidth="1"/>
    <col min="12580" max="12819" width="8.7265625" style="21"/>
    <col min="12820" max="12820" width="24.81640625" style="21" customWidth="1"/>
    <col min="12821" max="12821" width="13.54296875" style="21" customWidth="1"/>
    <col min="12822" max="12822" width="8.7265625" style="21"/>
    <col min="12823" max="12823" width="6.7265625" style="21" customWidth="1"/>
    <col min="12824" max="12824" width="6.453125" style="21" customWidth="1"/>
    <col min="12825" max="12825" width="8.26953125" style="21" customWidth="1"/>
    <col min="12826" max="12826" width="6.7265625" style="21" customWidth="1"/>
    <col min="12827" max="12827" width="4.81640625" style="21" customWidth="1"/>
    <col min="12828" max="12829" width="5" style="21" customWidth="1"/>
    <col min="12830" max="12830" width="8.7265625" style="21"/>
    <col min="12831" max="12831" width="10.54296875" style="21" customWidth="1"/>
    <col min="12832" max="12832" width="3.81640625" style="21" customWidth="1"/>
    <col min="12833" max="12834" width="8.7265625" style="21"/>
    <col min="12835" max="12835" width="3.7265625" style="21" customWidth="1"/>
    <col min="12836" max="13075" width="8.7265625" style="21"/>
    <col min="13076" max="13076" width="24.81640625" style="21" customWidth="1"/>
    <col min="13077" max="13077" width="13.54296875" style="21" customWidth="1"/>
    <col min="13078" max="13078" width="8.7265625" style="21"/>
    <col min="13079" max="13079" width="6.7265625" style="21" customWidth="1"/>
    <col min="13080" max="13080" width="6.453125" style="21" customWidth="1"/>
    <col min="13081" max="13081" width="8.26953125" style="21" customWidth="1"/>
    <col min="13082" max="13082" width="6.7265625" style="21" customWidth="1"/>
    <col min="13083" max="13083" width="4.81640625" style="21" customWidth="1"/>
    <col min="13084" max="13085" width="5" style="21" customWidth="1"/>
    <col min="13086" max="13086" width="8.7265625" style="21"/>
    <col min="13087" max="13087" width="10.54296875" style="21" customWidth="1"/>
    <col min="13088" max="13088" width="3.81640625" style="21" customWidth="1"/>
    <col min="13089" max="13090" width="8.7265625" style="21"/>
    <col min="13091" max="13091" width="3.7265625" style="21" customWidth="1"/>
    <col min="13092" max="13331" width="8.7265625" style="21"/>
    <col min="13332" max="13332" width="24.81640625" style="21" customWidth="1"/>
    <col min="13333" max="13333" width="13.54296875" style="21" customWidth="1"/>
    <col min="13334" max="13334" width="8.7265625" style="21"/>
    <col min="13335" max="13335" width="6.7265625" style="21" customWidth="1"/>
    <col min="13336" max="13336" width="6.453125" style="21" customWidth="1"/>
    <col min="13337" max="13337" width="8.26953125" style="21" customWidth="1"/>
    <col min="13338" max="13338" width="6.7265625" style="21" customWidth="1"/>
    <col min="13339" max="13339" width="4.81640625" style="21" customWidth="1"/>
    <col min="13340" max="13341" width="5" style="21" customWidth="1"/>
    <col min="13342" max="13342" width="8.7265625" style="21"/>
    <col min="13343" max="13343" width="10.54296875" style="21" customWidth="1"/>
    <col min="13344" max="13344" width="3.81640625" style="21" customWidth="1"/>
    <col min="13345" max="13346" width="8.7265625" style="21"/>
    <col min="13347" max="13347" width="3.7265625" style="21" customWidth="1"/>
    <col min="13348" max="13587" width="8.7265625" style="21"/>
    <col min="13588" max="13588" width="24.81640625" style="21" customWidth="1"/>
    <col min="13589" max="13589" width="13.54296875" style="21" customWidth="1"/>
    <col min="13590" max="13590" width="8.7265625" style="21"/>
    <col min="13591" max="13591" width="6.7265625" style="21" customWidth="1"/>
    <col min="13592" max="13592" width="6.453125" style="21" customWidth="1"/>
    <col min="13593" max="13593" width="8.26953125" style="21" customWidth="1"/>
    <col min="13594" max="13594" width="6.7265625" style="21" customWidth="1"/>
    <col min="13595" max="13595" width="4.81640625" style="21" customWidth="1"/>
    <col min="13596" max="13597" width="5" style="21" customWidth="1"/>
    <col min="13598" max="13598" width="8.7265625" style="21"/>
    <col min="13599" max="13599" width="10.54296875" style="21" customWidth="1"/>
    <col min="13600" max="13600" width="3.81640625" style="21" customWidth="1"/>
    <col min="13601" max="13602" width="8.7265625" style="21"/>
    <col min="13603" max="13603" width="3.7265625" style="21" customWidth="1"/>
    <col min="13604" max="13843" width="8.7265625" style="21"/>
    <col min="13844" max="13844" width="24.81640625" style="21" customWidth="1"/>
    <col min="13845" max="13845" width="13.54296875" style="21" customWidth="1"/>
    <col min="13846" max="13846" width="8.7265625" style="21"/>
    <col min="13847" max="13847" width="6.7265625" style="21" customWidth="1"/>
    <col min="13848" max="13848" width="6.453125" style="21" customWidth="1"/>
    <col min="13849" max="13849" width="8.26953125" style="21" customWidth="1"/>
    <col min="13850" max="13850" width="6.7265625" style="21" customWidth="1"/>
    <col min="13851" max="13851" width="4.81640625" style="21" customWidth="1"/>
    <col min="13852" max="13853" width="5" style="21" customWidth="1"/>
    <col min="13854" max="13854" width="8.7265625" style="21"/>
    <col min="13855" max="13855" width="10.54296875" style="21" customWidth="1"/>
    <col min="13856" max="13856" width="3.81640625" style="21" customWidth="1"/>
    <col min="13857" max="13858" width="8.7265625" style="21"/>
    <col min="13859" max="13859" width="3.7265625" style="21" customWidth="1"/>
    <col min="13860" max="14099" width="8.7265625" style="21"/>
    <col min="14100" max="14100" width="24.81640625" style="21" customWidth="1"/>
    <col min="14101" max="14101" width="13.54296875" style="21" customWidth="1"/>
    <col min="14102" max="14102" width="8.7265625" style="21"/>
    <col min="14103" max="14103" width="6.7265625" style="21" customWidth="1"/>
    <col min="14104" max="14104" width="6.453125" style="21" customWidth="1"/>
    <col min="14105" max="14105" width="8.26953125" style="21" customWidth="1"/>
    <col min="14106" max="14106" width="6.7265625" style="21" customWidth="1"/>
    <col min="14107" max="14107" width="4.81640625" style="21" customWidth="1"/>
    <col min="14108" max="14109" width="5" style="21" customWidth="1"/>
    <col min="14110" max="14110" width="8.7265625" style="21"/>
    <col min="14111" max="14111" width="10.54296875" style="21" customWidth="1"/>
    <col min="14112" max="14112" width="3.81640625" style="21" customWidth="1"/>
    <col min="14113" max="14114" width="8.7265625" style="21"/>
    <col min="14115" max="14115" width="3.7265625" style="21" customWidth="1"/>
    <col min="14116" max="14355" width="8.7265625" style="21"/>
    <col min="14356" max="14356" width="24.81640625" style="21" customWidth="1"/>
    <col min="14357" max="14357" width="13.54296875" style="21" customWidth="1"/>
    <col min="14358" max="14358" width="8.7265625" style="21"/>
    <col min="14359" max="14359" width="6.7265625" style="21" customWidth="1"/>
    <col min="14360" max="14360" width="6.453125" style="21" customWidth="1"/>
    <col min="14361" max="14361" width="8.26953125" style="21" customWidth="1"/>
    <col min="14362" max="14362" width="6.7265625" style="21" customWidth="1"/>
    <col min="14363" max="14363" width="4.81640625" style="21" customWidth="1"/>
    <col min="14364" max="14365" width="5" style="21" customWidth="1"/>
    <col min="14366" max="14366" width="8.7265625" style="21"/>
    <col min="14367" max="14367" width="10.54296875" style="21" customWidth="1"/>
    <col min="14368" max="14368" width="3.81640625" style="21" customWidth="1"/>
    <col min="14369" max="14370" width="8.7265625" style="21"/>
    <col min="14371" max="14371" width="3.7265625" style="21" customWidth="1"/>
    <col min="14372" max="14611" width="8.7265625" style="21"/>
    <col min="14612" max="14612" width="24.81640625" style="21" customWidth="1"/>
    <col min="14613" max="14613" width="13.54296875" style="21" customWidth="1"/>
    <col min="14614" max="14614" width="8.7265625" style="21"/>
    <col min="14615" max="14615" width="6.7265625" style="21" customWidth="1"/>
    <col min="14616" max="14616" width="6.453125" style="21" customWidth="1"/>
    <col min="14617" max="14617" width="8.26953125" style="21" customWidth="1"/>
    <col min="14618" max="14618" width="6.7265625" style="21" customWidth="1"/>
    <col min="14619" max="14619" width="4.81640625" style="21" customWidth="1"/>
    <col min="14620" max="14621" width="5" style="21" customWidth="1"/>
    <col min="14622" max="14622" width="8.7265625" style="21"/>
    <col min="14623" max="14623" width="10.54296875" style="21" customWidth="1"/>
    <col min="14624" max="14624" width="3.81640625" style="21" customWidth="1"/>
    <col min="14625" max="14626" width="8.7265625" style="21"/>
    <col min="14627" max="14627" width="3.7265625" style="21" customWidth="1"/>
    <col min="14628" max="14867" width="8.7265625" style="21"/>
    <col min="14868" max="14868" width="24.81640625" style="21" customWidth="1"/>
    <col min="14869" max="14869" width="13.54296875" style="21" customWidth="1"/>
    <col min="14870" max="14870" width="8.7265625" style="21"/>
    <col min="14871" max="14871" width="6.7265625" style="21" customWidth="1"/>
    <col min="14872" max="14872" width="6.453125" style="21" customWidth="1"/>
    <col min="14873" max="14873" width="8.26953125" style="21" customWidth="1"/>
    <col min="14874" max="14874" width="6.7265625" style="21" customWidth="1"/>
    <col min="14875" max="14875" width="4.81640625" style="21" customWidth="1"/>
    <col min="14876" max="14877" width="5" style="21" customWidth="1"/>
    <col min="14878" max="14878" width="8.7265625" style="21"/>
    <col min="14879" max="14879" width="10.54296875" style="21" customWidth="1"/>
    <col min="14880" max="14880" width="3.81640625" style="21" customWidth="1"/>
    <col min="14881" max="14882" width="8.7265625" style="21"/>
    <col min="14883" max="14883" width="3.7265625" style="21" customWidth="1"/>
    <col min="14884" max="15123" width="8.7265625" style="21"/>
    <col min="15124" max="15124" width="24.81640625" style="21" customWidth="1"/>
    <col min="15125" max="15125" width="13.54296875" style="21" customWidth="1"/>
    <col min="15126" max="15126" width="8.7265625" style="21"/>
    <col min="15127" max="15127" width="6.7265625" style="21" customWidth="1"/>
    <col min="15128" max="15128" width="6.453125" style="21" customWidth="1"/>
    <col min="15129" max="15129" width="8.26953125" style="21" customWidth="1"/>
    <col min="15130" max="15130" width="6.7265625" style="21" customWidth="1"/>
    <col min="15131" max="15131" width="4.81640625" style="21" customWidth="1"/>
    <col min="15132" max="15133" width="5" style="21" customWidth="1"/>
    <col min="15134" max="15134" width="8.7265625" style="21"/>
    <col min="15135" max="15135" width="10.54296875" style="21" customWidth="1"/>
    <col min="15136" max="15136" width="3.81640625" style="21" customWidth="1"/>
    <col min="15137" max="15138" width="8.7265625" style="21"/>
    <col min="15139" max="15139" width="3.7265625" style="21" customWidth="1"/>
    <col min="15140" max="15379" width="8.7265625" style="21"/>
    <col min="15380" max="15380" width="24.81640625" style="21" customWidth="1"/>
    <col min="15381" max="15381" width="13.54296875" style="21" customWidth="1"/>
    <col min="15382" max="15382" width="8.7265625" style="21"/>
    <col min="15383" max="15383" width="6.7265625" style="21" customWidth="1"/>
    <col min="15384" max="15384" width="6.453125" style="21" customWidth="1"/>
    <col min="15385" max="15385" width="8.26953125" style="21" customWidth="1"/>
    <col min="15386" max="15386" width="6.7265625" style="21" customWidth="1"/>
    <col min="15387" max="15387" width="4.81640625" style="21" customWidth="1"/>
    <col min="15388" max="15389" width="5" style="21" customWidth="1"/>
    <col min="15390" max="15390" width="8.7265625" style="21"/>
    <col min="15391" max="15391" width="10.54296875" style="21" customWidth="1"/>
    <col min="15392" max="15392" width="3.81640625" style="21" customWidth="1"/>
    <col min="15393" max="15394" width="8.7265625" style="21"/>
    <col min="15395" max="15395" width="3.7265625" style="21" customWidth="1"/>
    <col min="15396" max="15635" width="8.7265625" style="21"/>
    <col min="15636" max="15636" width="24.81640625" style="21" customWidth="1"/>
    <col min="15637" max="15637" width="13.54296875" style="21" customWidth="1"/>
    <col min="15638" max="15638" width="8.7265625" style="21"/>
    <col min="15639" max="15639" width="6.7265625" style="21" customWidth="1"/>
    <col min="15640" max="15640" width="6.453125" style="21" customWidth="1"/>
    <col min="15641" max="15641" width="8.26953125" style="21" customWidth="1"/>
    <col min="15642" max="15642" width="6.7265625" style="21" customWidth="1"/>
    <col min="15643" max="15643" width="4.81640625" style="21" customWidth="1"/>
    <col min="15644" max="15645" width="5" style="21" customWidth="1"/>
    <col min="15646" max="15646" width="8.7265625" style="21"/>
    <col min="15647" max="15647" width="10.54296875" style="21" customWidth="1"/>
    <col min="15648" max="15648" width="3.81640625" style="21" customWidth="1"/>
    <col min="15649" max="15650" width="8.7265625" style="21"/>
    <col min="15651" max="15651" width="3.7265625" style="21" customWidth="1"/>
    <col min="15652" max="15891" width="8.7265625" style="21"/>
    <col min="15892" max="15892" width="24.81640625" style="21" customWidth="1"/>
    <col min="15893" max="15893" width="13.54296875" style="21" customWidth="1"/>
    <col min="15894" max="15894" width="8.7265625" style="21"/>
    <col min="15895" max="15895" width="6.7265625" style="21" customWidth="1"/>
    <col min="15896" max="15896" width="6.453125" style="21" customWidth="1"/>
    <col min="15897" max="15897" width="8.26953125" style="21" customWidth="1"/>
    <col min="15898" max="15898" width="6.7265625" style="21" customWidth="1"/>
    <col min="15899" max="15899" width="4.81640625" style="21" customWidth="1"/>
    <col min="15900" max="15901" width="5" style="21" customWidth="1"/>
    <col min="15902" max="15902" width="8.7265625" style="21"/>
    <col min="15903" max="15903" width="10.54296875" style="21" customWidth="1"/>
    <col min="15904" max="15904" width="3.81640625" style="21" customWidth="1"/>
    <col min="15905" max="15906" width="8.7265625" style="21"/>
    <col min="15907" max="15907" width="3.7265625" style="21" customWidth="1"/>
    <col min="15908" max="16147" width="8.7265625" style="21"/>
    <col min="16148" max="16148" width="24.81640625" style="21" customWidth="1"/>
    <col min="16149" max="16149" width="13.54296875" style="21" customWidth="1"/>
    <col min="16150" max="16150" width="8.7265625" style="21"/>
    <col min="16151" max="16151" width="6.7265625" style="21" customWidth="1"/>
    <col min="16152" max="16152" width="6.453125" style="21" customWidth="1"/>
    <col min="16153" max="16153" width="8.26953125" style="21" customWidth="1"/>
    <col min="16154" max="16154" width="6.7265625" style="21" customWidth="1"/>
    <col min="16155" max="16155" width="4.81640625" style="21" customWidth="1"/>
    <col min="16156" max="16157" width="5" style="21" customWidth="1"/>
    <col min="16158" max="16158" width="8.7265625" style="21"/>
    <col min="16159" max="16159" width="10.54296875" style="21" customWidth="1"/>
    <col min="16160" max="16160" width="3.81640625" style="21" customWidth="1"/>
    <col min="16161" max="16162" width="8.7265625" style="21"/>
    <col min="16163" max="16163" width="3.7265625" style="21" customWidth="1"/>
    <col min="16164" max="16384" width="8.7265625" style="21"/>
  </cols>
  <sheetData>
    <row r="2" spans="1:7" x14ac:dyDescent="0.35">
      <c r="A2" s="8" t="s">
        <v>86</v>
      </c>
    </row>
    <row r="3" spans="1:7" x14ac:dyDescent="0.35">
      <c r="A3" s="8" t="s">
        <v>87</v>
      </c>
    </row>
    <row r="4" spans="1:7" x14ac:dyDescent="0.35">
      <c r="C4" s="8" t="s">
        <v>295</v>
      </c>
      <c r="D4" s="8" t="s">
        <v>66</v>
      </c>
      <c r="E4" s="8" t="s">
        <v>67</v>
      </c>
      <c r="F4" s="8" t="s">
        <v>298</v>
      </c>
      <c r="G4" s="8" t="s">
        <v>65</v>
      </c>
    </row>
    <row r="5" spans="1:7" x14ac:dyDescent="0.35">
      <c r="C5" s="8" t="s">
        <v>296</v>
      </c>
      <c r="D5" s="20">
        <v>2.9732408325074333</v>
      </c>
      <c r="E5" s="20">
        <v>5.9464816650148666</v>
      </c>
      <c r="F5" s="20">
        <v>2.9732408325074333</v>
      </c>
      <c r="G5" s="20">
        <v>0.29732408325074333</v>
      </c>
    </row>
    <row r="6" spans="1:7" x14ac:dyDescent="0.35">
      <c r="C6" s="8" t="s">
        <v>297</v>
      </c>
      <c r="D6" s="20">
        <v>3.1840158092212225</v>
      </c>
      <c r="E6" s="20">
        <v>6.3630310457178485</v>
      </c>
      <c r="F6" s="20">
        <v>3.1790152364966264</v>
      </c>
      <c r="G6" s="20">
        <v>0.32597491347438518</v>
      </c>
    </row>
    <row r="36" spans="1:88" s="2" customFormat="1" ht="174" x14ac:dyDescent="0.3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  <c r="V36" t="s">
        <v>21</v>
      </c>
      <c r="W36" t="s">
        <v>22</v>
      </c>
      <c r="X36" t="s">
        <v>23</v>
      </c>
      <c r="Y36" t="s">
        <v>24</v>
      </c>
      <c r="Z36" t="s">
        <v>25</v>
      </c>
      <c r="AA36" s="2" t="s">
        <v>36</v>
      </c>
      <c r="AB36" s="2" t="s">
        <v>37</v>
      </c>
      <c r="AC36" s="2" t="s">
        <v>38</v>
      </c>
      <c r="AD36" s="2" t="s">
        <v>39</v>
      </c>
      <c r="AE36" s="2" t="s">
        <v>40</v>
      </c>
      <c r="AF36" s="2" t="s">
        <v>41</v>
      </c>
      <c r="AG36" s="2" t="s">
        <v>42</v>
      </c>
      <c r="AI36" s="2" t="s">
        <v>77</v>
      </c>
      <c r="AJ36" s="2" t="s">
        <v>78</v>
      </c>
      <c r="AK36" s="2" t="s">
        <v>43</v>
      </c>
      <c r="AL36" s="2" t="s">
        <v>44</v>
      </c>
      <c r="AM36" s="2" t="s">
        <v>45</v>
      </c>
      <c r="AO36" s="2" t="s">
        <v>79</v>
      </c>
      <c r="AP36" s="2" t="s">
        <v>80</v>
      </c>
      <c r="AQ36" s="2" t="s">
        <v>46</v>
      </c>
      <c r="AR36" s="2" t="s">
        <v>47</v>
      </c>
      <c r="AS36" s="2" t="s">
        <v>48</v>
      </c>
      <c r="AU36" s="2" t="s">
        <v>81</v>
      </c>
      <c r="AV36" s="2" t="s">
        <v>49</v>
      </c>
      <c r="AW36" s="2" t="s">
        <v>50</v>
      </c>
      <c r="AX36" s="2" t="s">
        <v>51</v>
      </c>
      <c r="AY36" s="2" t="s">
        <v>52</v>
      </c>
      <c r="BA36" s="2" t="s">
        <v>82</v>
      </c>
      <c r="BB36" s="2" t="s">
        <v>53</v>
      </c>
      <c r="BC36" s="2" t="s">
        <v>54</v>
      </c>
      <c r="BD36" s="2" t="s">
        <v>55</v>
      </c>
      <c r="BE36" s="2" t="s">
        <v>56</v>
      </c>
      <c r="BG36" s="2" t="s">
        <v>57</v>
      </c>
      <c r="BH36" s="2" t="s">
        <v>58</v>
      </c>
      <c r="BI36" s="2" t="s">
        <v>59</v>
      </c>
      <c r="BJ36" s="2" t="s">
        <v>60</v>
      </c>
      <c r="BL36" s="2" t="s">
        <v>88</v>
      </c>
      <c r="BQ36" s="2" t="s">
        <v>189</v>
      </c>
      <c r="BR36" s="2" t="s">
        <v>189</v>
      </c>
      <c r="BS36" s="2" t="s">
        <v>189</v>
      </c>
      <c r="BT36" s="2" t="s">
        <v>189</v>
      </c>
      <c r="BU36" s="2" t="s">
        <v>190</v>
      </c>
      <c r="BV36" s="2" t="s">
        <v>191</v>
      </c>
      <c r="BW36" s="2" t="s">
        <v>192</v>
      </c>
      <c r="BX36" s="2" t="s">
        <v>193</v>
      </c>
      <c r="BY36" s="2" t="s">
        <v>194</v>
      </c>
      <c r="BZ36" s="2" t="s">
        <v>195</v>
      </c>
      <c r="CA36" s="2" t="s">
        <v>196</v>
      </c>
      <c r="CB36" s="2" t="s">
        <v>197</v>
      </c>
      <c r="CC36" s="2" t="s">
        <v>198</v>
      </c>
      <c r="CD36" s="2" t="s">
        <v>199</v>
      </c>
      <c r="CE36" s="2" t="s">
        <v>200</v>
      </c>
      <c r="CF36" s="2" t="s">
        <v>201</v>
      </c>
      <c r="CG36" s="2" t="s">
        <v>202</v>
      </c>
      <c r="CH36" s="2" t="s">
        <v>202</v>
      </c>
      <c r="CI36" s="2" t="s">
        <v>202</v>
      </c>
      <c r="CJ36" s="2" t="s">
        <v>202</v>
      </c>
    </row>
    <row r="37" spans="1:88" customFormat="1" ht="14.5" x14ac:dyDescent="0.35">
      <c r="Y37" s="1"/>
      <c r="Z37" s="10"/>
      <c r="AD37" s="3"/>
      <c r="AE37" s="3"/>
      <c r="AF37" s="3"/>
      <c r="AG37" s="3"/>
      <c r="AH37" s="3"/>
      <c r="BG37" s="3"/>
      <c r="BH37" s="3"/>
      <c r="BI37" s="3"/>
      <c r="BJ37" s="3"/>
      <c r="BL37" s="2"/>
      <c r="BQ37" s="2">
        <f>(300*1000)/100900</f>
        <v>2.9732408325074333</v>
      </c>
      <c r="BR37" s="2">
        <f>(600*1000)/100900</f>
        <v>5.9464816650148666</v>
      </c>
      <c r="BS37" s="2">
        <f>(300*1000)/100900</f>
        <v>2.9732408325074333</v>
      </c>
      <c r="BT37" s="2">
        <f>(300*100)/100900</f>
        <v>0.29732408325074333</v>
      </c>
      <c r="BU37" s="56" t="e">
        <f>I37/(BQ37*G37)</f>
        <v>#DIV/0!</v>
      </c>
      <c r="BV37" s="56" t="e">
        <f>J37/(BR37*H37)</f>
        <v>#DIV/0!</v>
      </c>
      <c r="BW37" s="56" t="e">
        <f>(J37-I37)/(BS37*H37)</f>
        <v>#DIV/0!</v>
      </c>
      <c r="BX37" s="56" t="e">
        <f>L37/(BT37*H37)</f>
        <v>#DIV/0!</v>
      </c>
      <c r="BY37" s="57">
        <f>G37*BQ37</f>
        <v>0</v>
      </c>
      <c r="BZ37" s="54">
        <f>H37*BR37</f>
        <v>0</v>
      </c>
      <c r="CA37" s="54">
        <f>H37*BS37</f>
        <v>0</v>
      </c>
      <c r="CB37" s="54">
        <f>H37*BT37</f>
        <v>0</v>
      </c>
      <c r="CC37" s="54">
        <f>AD37*G37</f>
        <v>0</v>
      </c>
      <c r="CD37" s="54">
        <f t="shared" ref="CD37:CD100" si="0">AE37*H37</f>
        <v>0</v>
      </c>
      <c r="CE37" s="54">
        <f>AF37*H37</f>
        <v>0</v>
      </c>
      <c r="CF37" s="54">
        <f>AG37*H37</f>
        <v>0</v>
      </c>
    </row>
    <row r="38" spans="1:88" customFormat="1" ht="14.5" x14ac:dyDescent="0.35">
      <c r="A38">
        <v>20</v>
      </c>
      <c r="B38">
        <v>9</v>
      </c>
      <c r="C38" t="s">
        <v>89</v>
      </c>
      <c r="D38" t="s">
        <v>27</v>
      </c>
      <c r="G38">
        <v>0.5</v>
      </c>
      <c r="H38">
        <v>0.5</v>
      </c>
      <c r="I38">
        <v>1933</v>
      </c>
      <c r="J38">
        <v>5883</v>
      </c>
      <c r="L38">
        <v>3010</v>
      </c>
      <c r="M38">
        <v>1.8979999999999999</v>
      </c>
      <c r="N38">
        <v>5.2629999999999999</v>
      </c>
      <c r="O38">
        <v>3.3650000000000002</v>
      </c>
      <c r="Q38">
        <v>0.19900000000000001</v>
      </c>
      <c r="R38">
        <v>1</v>
      </c>
      <c r="S38">
        <v>0</v>
      </c>
      <c r="T38">
        <v>0</v>
      </c>
      <c r="V38">
        <v>0</v>
      </c>
      <c r="Y38" s="1">
        <v>44113</v>
      </c>
      <c r="Z38" s="10">
        <v>0.6663310185185185</v>
      </c>
      <c r="AB38">
        <v>1</v>
      </c>
      <c r="AD38" s="3">
        <v>3.2853804803298106</v>
      </c>
      <c r="AE38" s="3">
        <v>5.5470834799525637</v>
      </c>
      <c r="AF38" s="3">
        <v>2.2617029996227531</v>
      </c>
      <c r="AG38" s="3">
        <v>0.29432971298797306</v>
      </c>
      <c r="AH38" s="3"/>
      <c r="AK38">
        <v>0.50766751771315621</v>
      </c>
      <c r="AQ38">
        <v>5.2864249213798439E-2</v>
      </c>
      <c r="AW38">
        <v>0.60412590070500893</v>
      </c>
      <c r="BC38">
        <v>0.24165370694443278</v>
      </c>
      <c r="BG38" s="3">
        <v>3.2770621901923773</v>
      </c>
      <c r="BH38" s="3">
        <v>5.5456176553836709</v>
      </c>
      <c r="BI38" s="3">
        <v>2.2685554651912927</v>
      </c>
      <c r="BJ38" s="3">
        <v>0.29468577253455686</v>
      </c>
      <c r="BL38" s="2">
        <v>1</v>
      </c>
      <c r="BQ38" s="2">
        <f t="shared" ref="BQ38:BQ101" si="1">(300*1000)/100900</f>
        <v>2.9732408325074333</v>
      </c>
      <c r="BR38" s="2">
        <f t="shared" ref="BR38:BR101" si="2">(600*1000)/100900</f>
        <v>5.9464816650148666</v>
      </c>
      <c r="BS38" s="2">
        <f t="shared" ref="BS38:BS101" si="3">(300*1000)/100900</f>
        <v>2.9732408325074333</v>
      </c>
      <c r="BT38" s="2">
        <f t="shared" ref="BT38:BT101" si="4">(300*100)/100900</f>
        <v>0.29732408325074333</v>
      </c>
      <c r="BU38" s="56">
        <f t="shared" ref="BU38:BV101" si="5">I38/(BQ38*G38)</f>
        <v>1300.2646666666665</v>
      </c>
      <c r="BV38" s="56">
        <f t="shared" si="5"/>
        <v>1978.6489999999999</v>
      </c>
      <c r="BW38" s="56">
        <f t="shared" ref="BW38:BW101" si="6">(J38-I38)/(BS38*H38)</f>
        <v>2657.0333333333333</v>
      </c>
      <c r="BX38" s="56">
        <f t="shared" ref="BX38:BX101" si="7">L38/(BT38*H38)</f>
        <v>20247.266666666666</v>
      </c>
      <c r="BY38" s="57">
        <f t="shared" ref="BY38:BZ101" si="8">G38*BQ38</f>
        <v>1.4866204162537167</v>
      </c>
      <c r="BZ38" s="54">
        <f t="shared" si="8"/>
        <v>2.9732408325074333</v>
      </c>
      <c r="CA38" s="54">
        <f t="shared" ref="CA38:CA101" si="9">H38*BS38</f>
        <v>1.4866204162537167</v>
      </c>
      <c r="CB38" s="54">
        <f t="shared" ref="CB38:CB101" si="10">H38*BT38</f>
        <v>0.14866204162537167</v>
      </c>
      <c r="CC38" s="54">
        <f t="shared" ref="CC38:CD101" si="11">AD38*G38</f>
        <v>1.6426902401649053</v>
      </c>
      <c r="CD38" s="54">
        <f t="shared" si="0"/>
        <v>2.7735417399762818</v>
      </c>
      <c r="CE38" s="54">
        <f t="shared" ref="CE38:CE101" si="12">AF38*H38</f>
        <v>1.1308514998113766</v>
      </c>
      <c r="CF38" s="54">
        <f t="shared" ref="CF38:CF101" si="13">AG38*H38</f>
        <v>0.14716485649398653</v>
      </c>
      <c r="CG38" s="3">
        <f>AVERAGE(CC38:CC39)</f>
        <v>1.6385310950961887</v>
      </c>
      <c r="CH38" s="3">
        <f>AVERAGE(CD38:CD39)</f>
        <v>2.7728088276918355</v>
      </c>
      <c r="CI38" s="3">
        <f>AVERAGE(CE38:CE39)</f>
        <v>1.1342777325956463</v>
      </c>
      <c r="CJ38" s="3">
        <f>AVERAGE(CF38:CF39)</f>
        <v>0.14734288626727843</v>
      </c>
    </row>
    <row r="39" spans="1:88" customFormat="1" ht="14.5" x14ac:dyDescent="0.35">
      <c r="A39">
        <v>21</v>
      </c>
      <c r="B39">
        <v>9</v>
      </c>
      <c r="C39" t="s">
        <v>89</v>
      </c>
      <c r="D39" t="s">
        <v>27</v>
      </c>
      <c r="G39">
        <v>0.5</v>
      </c>
      <c r="H39">
        <v>0.5</v>
      </c>
      <c r="I39">
        <v>1923</v>
      </c>
      <c r="J39">
        <v>5880</v>
      </c>
      <c r="L39">
        <v>3017</v>
      </c>
      <c r="M39">
        <v>1.89</v>
      </c>
      <c r="N39">
        <v>5.26</v>
      </c>
      <c r="O39">
        <v>3.37</v>
      </c>
      <c r="Q39">
        <v>0.2</v>
      </c>
      <c r="R39">
        <v>1</v>
      </c>
      <c r="S39">
        <v>0</v>
      </c>
      <c r="T39">
        <v>0</v>
      </c>
      <c r="V39">
        <v>0</v>
      </c>
      <c r="Y39" s="1">
        <v>44113</v>
      </c>
      <c r="Z39" s="10">
        <v>0.67221064814814813</v>
      </c>
      <c r="AB39">
        <v>1</v>
      </c>
      <c r="AD39" s="3">
        <v>3.2687439000549445</v>
      </c>
      <c r="AE39" s="3">
        <v>5.5441518308147772</v>
      </c>
      <c r="AF39" s="3">
        <v>2.2754079307598327</v>
      </c>
      <c r="AG39" s="3">
        <v>0.29504183208114065</v>
      </c>
      <c r="AH39" s="3"/>
      <c r="BL39" s="2"/>
      <c r="BQ39" s="2">
        <f t="shared" si="1"/>
        <v>2.9732408325074333</v>
      </c>
      <c r="BR39" s="2">
        <f t="shared" si="2"/>
        <v>5.9464816650148666</v>
      </c>
      <c r="BS39" s="2">
        <f t="shared" si="3"/>
        <v>2.9732408325074333</v>
      </c>
      <c r="BT39" s="2">
        <f t="shared" si="4"/>
        <v>0.29732408325074333</v>
      </c>
      <c r="BU39" s="56">
        <f t="shared" si="5"/>
        <v>1293.538</v>
      </c>
      <c r="BV39" s="56">
        <f t="shared" si="5"/>
        <v>1977.6399999999999</v>
      </c>
      <c r="BW39" s="56">
        <f t="shared" si="6"/>
        <v>2661.7419999999997</v>
      </c>
      <c r="BX39" s="56">
        <f t="shared" si="7"/>
        <v>20294.353333333333</v>
      </c>
      <c r="BY39" s="57">
        <f t="shared" si="8"/>
        <v>1.4866204162537167</v>
      </c>
      <c r="BZ39" s="54">
        <f t="shared" si="8"/>
        <v>2.9732408325074333</v>
      </c>
      <c r="CA39" s="54">
        <f t="shared" si="9"/>
        <v>1.4866204162537167</v>
      </c>
      <c r="CB39" s="54">
        <f t="shared" si="10"/>
        <v>0.14866204162537167</v>
      </c>
      <c r="CC39" s="54">
        <f t="shared" si="11"/>
        <v>1.6343719500274723</v>
      </c>
      <c r="CD39" s="54">
        <f t="shared" si="0"/>
        <v>2.7720759154073886</v>
      </c>
      <c r="CE39" s="54">
        <f t="shared" si="12"/>
        <v>1.1377039653799164</v>
      </c>
      <c r="CF39" s="54">
        <f t="shared" si="13"/>
        <v>0.14752091604057033</v>
      </c>
    </row>
    <row r="40" spans="1:88" customFormat="1" ht="14.5" x14ac:dyDescent="0.35">
      <c r="Y40" s="1"/>
      <c r="Z40" s="10"/>
      <c r="AD40" s="3"/>
      <c r="AE40" s="3"/>
      <c r="AF40" s="3"/>
      <c r="AG40" s="3"/>
      <c r="AH40" s="3"/>
      <c r="BL40" s="2"/>
      <c r="BQ40" s="2">
        <f t="shared" si="1"/>
        <v>2.9732408325074333</v>
      </c>
      <c r="BR40" s="2">
        <f t="shared" si="2"/>
        <v>5.9464816650148666</v>
      </c>
      <c r="BS40" s="2">
        <f t="shared" si="3"/>
        <v>2.9732408325074333</v>
      </c>
      <c r="BT40" s="2">
        <f t="shared" si="4"/>
        <v>0.29732408325074333</v>
      </c>
      <c r="BU40" s="56" t="e">
        <f t="shared" si="5"/>
        <v>#DIV/0!</v>
      </c>
      <c r="BV40" s="56" t="e">
        <f t="shared" si="5"/>
        <v>#DIV/0!</v>
      </c>
      <c r="BW40" s="56" t="e">
        <f t="shared" si="6"/>
        <v>#DIV/0!</v>
      </c>
      <c r="BX40" s="56" t="e">
        <f t="shared" si="7"/>
        <v>#DIV/0!</v>
      </c>
      <c r="BY40" s="57">
        <f t="shared" si="8"/>
        <v>0</v>
      </c>
      <c r="BZ40" s="54">
        <f t="shared" si="8"/>
        <v>0</v>
      </c>
      <c r="CA40" s="54">
        <f t="shared" si="9"/>
        <v>0</v>
      </c>
      <c r="CB40" s="54">
        <f t="shared" si="10"/>
        <v>0</v>
      </c>
      <c r="CC40" s="54">
        <f t="shared" si="11"/>
        <v>0</v>
      </c>
      <c r="CD40" s="54">
        <f t="shared" si="0"/>
        <v>0</v>
      </c>
      <c r="CE40" s="54">
        <f t="shared" si="12"/>
        <v>0</v>
      </c>
      <c r="CF40" s="54">
        <f t="shared" si="13"/>
        <v>0</v>
      </c>
    </row>
    <row r="41" spans="1:88" customFormat="1" ht="14.5" x14ac:dyDescent="0.35">
      <c r="A41">
        <v>23</v>
      </c>
      <c r="B41">
        <v>10</v>
      </c>
      <c r="C41" t="s">
        <v>89</v>
      </c>
      <c r="D41" t="s">
        <v>27</v>
      </c>
      <c r="G41">
        <v>0.5</v>
      </c>
      <c r="H41">
        <v>0.5</v>
      </c>
      <c r="I41">
        <v>1756</v>
      </c>
      <c r="J41">
        <v>5822</v>
      </c>
      <c r="L41">
        <v>2801</v>
      </c>
      <c r="M41">
        <v>1.762</v>
      </c>
      <c r="N41">
        <v>5.2110000000000003</v>
      </c>
      <c r="O41">
        <v>3.4489999999999998</v>
      </c>
      <c r="Q41">
        <v>0.17699999999999999</v>
      </c>
      <c r="R41">
        <v>1</v>
      </c>
      <c r="S41">
        <v>0</v>
      </c>
      <c r="T41">
        <v>0</v>
      </c>
      <c r="V41">
        <v>0</v>
      </c>
      <c r="Y41" s="1">
        <v>44113</v>
      </c>
      <c r="Z41" s="10">
        <v>0.68785879629629632</v>
      </c>
      <c r="AB41">
        <v>1</v>
      </c>
      <c r="AD41" s="3">
        <v>2.9909130094646734</v>
      </c>
      <c r="AE41" s="3">
        <v>5.4874732808175812</v>
      </c>
      <c r="AF41" s="3">
        <v>2.4965602713529078</v>
      </c>
      <c r="AG41" s="3">
        <v>0.27306787149196832</v>
      </c>
      <c r="AH41" s="3"/>
      <c r="AK41">
        <v>0.38860970471916118</v>
      </c>
      <c r="AQ41">
        <v>1.0451888804162111</v>
      </c>
      <c r="AW41">
        <v>1.8261149748573267</v>
      </c>
      <c r="BC41">
        <v>2.5742798671412284</v>
      </c>
      <c r="BG41" s="3">
        <v>2.9967358125608765</v>
      </c>
      <c r="BH41" s="3">
        <v>5.5163011640058102</v>
      </c>
      <c r="BI41" s="3">
        <v>2.5195653514449341</v>
      </c>
      <c r="BJ41" s="3">
        <v>0.27662846695780641</v>
      </c>
      <c r="BL41" s="2">
        <v>2</v>
      </c>
      <c r="BQ41" s="2">
        <f t="shared" si="1"/>
        <v>2.9732408325074333</v>
      </c>
      <c r="BR41" s="2">
        <f t="shared" si="2"/>
        <v>5.9464816650148666</v>
      </c>
      <c r="BS41" s="2">
        <f t="shared" si="3"/>
        <v>2.9732408325074333</v>
      </c>
      <c r="BT41" s="2">
        <f t="shared" si="4"/>
        <v>0.29732408325074333</v>
      </c>
      <c r="BU41" s="56">
        <f t="shared" si="5"/>
        <v>1181.2026666666666</v>
      </c>
      <c r="BV41" s="56">
        <f t="shared" si="5"/>
        <v>1958.1326666666666</v>
      </c>
      <c r="BW41" s="56">
        <f t="shared" si="6"/>
        <v>2735.0626666666662</v>
      </c>
      <c r="BX41" s="56">
        <f t="shared" si="7"/>
        <v>18841.393333333333</v>
      </c>
      <c r="BY41" s="57">
        <f t="shared" si="8"/>
        <v>1.4866204162537167</v>
      </c>
      <c r="BZ41" s="54">
        <f t="shared" si="8"/>
        <v>2.9732408325074333</v>
      </c>
      <c r="CA41" s="54">
        <f t="shared" si="9"/>
        <v>1.4866204162537167</v>
      </c>
      <c r="CB41" s="54">
        <f t="shared" si="10"/>
        <v>0.14866204162537167</v>
      </c>
      <c r="CC41" s="54">
        <f t="shared" si="11"/>
        <v>1.4954565047323367</v>
      </c>
      <c r="CD41" s="54">
        <f t="shared" si="0"/>
        <v>2.7437366404087906</v>
      </c>
      <c r="CE41" s="54">
        <f t="shared" si="12"/>
        <v>1.2482801356764539</v>
      </c>
      <c r="CF41" s="54">
        <f t="shared" si="13"/>
        <v>0.13653393574598416</v>
      </c>
      <c r="CG41" s="3">
        <f>AVERAGE(CC41:CC42)</f>
        <v>1.4983679062804383</v>
      </c>
      <c r="CH41" s="3">
        <f>AVERAGE(CD41:CD42)</f>
        <v>2.7581505820029051</v>
      </c>
      <c r="CI41" s="3">
        <f>AVERAGE(CE41:CE42)</f>
        <v>1.259782675722467</v>
      </c>
      <c r="CJ41" s="3">
        <f>AVERAGE(CF41:CF42)</f>
        <v>0.1383142334789032</v>
      </c>
    </row>
    <row r="42" spans="1:88" customFormat="1" ht="14.5" x14ac:dyDescent="0.35">
      <c r="A42">
        <v>24</v>
      </c>
      <c r="B42">
        <v>10</v>
      </c>
      <c r="C42" t="s">
        <v>89</v>
      </c>
      <c r="D42" t="s">
        <v>27</v>
      </c>
      <c r="G42">
        <v>0.5</v>
      </c>
      <c r="H42">
        <v>0.5</v>
      </c>
      <c r="I42">
        <v>1763</v>
      </c>
      <c r="J42">
        <v>5881</v>
      </c>
      <c r="L42">
        <v>2871</v>
      </c>
      <c r="M42">
        <v>1.7669999999999999</v>
      </c>
      <c r="N42">
        <v>5.2610000000000001</v>
      </c>
      <c r="O42">
        <v>3.4940000000000002</v>
      </c>
      <c r="Q42">
        <v>0.184</v>
      </c>
      <c r="R42">
        <v>1</v>
      </c>
      <c r="S42">
        <v>0</v>
      </c>
      <c r="T42">
        <v>0</v>
      </c>
      <c r="V42">
        <v>0</v>
      </c>
      <c r="Y42" s="1">
        <v>44113</v>
      </c>
      <c r="Z42" s="10">
        <v>0.69378472222222232</v>
      </c>
      <c r="AB42">
        <v>1</v>
      </c>
      <c r="AD42" s="3">
        <v>3.0025586156570796</v>
      </c>
      <c r="AE42" s="3">
        <v>5.54512904719404</v>
      </c>
      <c r="AF42" s="3">
        <v>2.5425704315369604</v>
      </c>
      <c r="AG42" s="3">
        <v>0.28018906242364455</v>
      </c>
      <c r="AH42" s="3"/>
      <c r="BG42" s="3"/>
      <c r="BH42" s="3"/>
      <c r="BI42" s="3"/>
      <c r="BJ42" s="3"/>
      <c r="BL42" s="2"/>
      <c r="BQ42" s="2">
        <f t="shared" si="1"/>
        <v>2.9732408325074333</v>
      </c>
      <c r="BR42" s="2">
        <f t="shared" si="2"/>
        <v>5.9464816650148666</v>
      </c>
      <c r="BS42" s="2">
        <f t="shared" si="3"/>
        <v>2.9732408325074333</v>
      </c>
      <c r="BT42" s="2">
        <f t="shared" si="4"/>
        <v>0.29732408325074333</v>
      </c>
      <c r="BU42" s="56">
        <f t="shared" si="5"/>
        <v>1185.9113333333332</v>
      </c>
      <c r="BV42" s="56">
        <f t="shared" si="5"/>
        <v>1977.9763333333333</v>
      </c>
      <c r="BW42" s="56">
        <f t="shared" si="6"/>
        <v>2770.0413333333331</v>
      </c>
      <c r="BX42" s="56">
        <f t="shared" si="7"/>
        <v>19312.259999999998</v>
      </c>
      <c r="BY42" s="57">
        <f t="shared" si="8"/>
        <v>1.4866204162537167</v>
      </c>
      <c r="BZ42" s="54">
        <f t="shared" si="8"/>
        <v>2.9732408325074333</v>
      </c>
      <c r="CA42" s="54">
        <f t="shared" si="9"/>
        <v>1.4866204162537167</v>
      </c>
      <c r="CB42" s="54">
        <f t="shared" si="10"/>
        <v>0.14866204162537167</v>
      </c>
      <c r="CC42" s="54">
        <f t="shared" si="11"/>
        <v>1.5012793078285398</v>
      </c>
      <c r="CD42" s="54">
        <f t="shared" si="0"/>
        <v>2.77256452359702</v>
      </c>
      <c r="CE42" s="54">
        <f t="shared" si="12"/>
        <v>1.2712852157684802</v>
      </c>
      <c r="CF42" s="54">
        <f t="shared" si="13"/>
        <v>0.14009453121182228</v>
      </c>
    </row>
    <row r="43" spans="1:88" customFormat="1" ht="14.5" x14ac:dyDescent="0.35">
      <c r="Y43" s="1"/>
      <c r="Z43" s="10"/>
      <c r="AD43" s="3"/>
      <c r="AE43" s="3"/>
      <c r="AF43" s="3"/>
      <c r="AG43" s="3"/>
      <c r="AH43" s="3"/>
      <c r="BL43" s="2"/>
      <c r="BQ43" s="2">
        <f t="shared" si="1"/>
        <v>2.9732408325074333</v>
      </c>
      <c r="BR43" s="2">
        <f t="shared" si="2"/>
        <v>5.9464816650148666</v>
      </c>
      <c r="BS43" s="2">
        <f t="shared" si="3"/>
        <v>2.9732408325074333</v>
      </c>
      <c r="BT43" s="2">
        <f t="shared" si="4"/>
        <v>0.29732408325074333</v>
      </c>
      <c r="BU43" s="56" t="e">
        <f t="shared" si="5"/>
        <v>#DIV/0!</v>
      </c>
      <c r="BV43" s="56" t="e">
        <f t="shared" si="5"/>
        <v>#DIV/0!</v>
      </c>
      <c r="BW43" s="56" t="e">
        <f t="shared" si="6"/>
        <v>#DIV/0!</v>
      </c>
      <c r="BX43" s="56" t="e">
        <f t="shared" si="7"/>
        <v>#DIV/0!</v>
      </c>
      <c r="BY43" s="57">
        <f t="shared" si="8"/>
        <v>0</v>
      </c>
      <c r="BZ43" s="54">
        <f t="shared" si="8"/>
        <v>0</v>
      </c>
      <c r="CA43" s="54">
        <f t="shared" si="9"/>
        <v>0</v>
      </c>
      <c r="CB43" s="54">
        <f t="shared" si="10"/>
        <v>0</v>
      </c>
      <c r="CC43" s="54">
        <f t="shared" si="11"/>
        <v>0</v>
      </c>
      <c r="CD43" s="54">
        <f t="shared" si="0"/>
        <v>0</v>
      </c>
      <c r="CE43" s="54">
        <f t="shared" si="12"/>
        <v>0</v>
      </c>
      <c r="CF43" s="54">
        <f t="shared" si="13"/>
        <v>0</v>
      </c>
    </row>
    <row r="44" spans="1:88" customFormat="1" ht="14.5" x14ac:dyDescent="0.35">
      <c r="A44">
        <v>26</v>
      </c>
      <c r="B44">
        <v>11</v>
      </c>
      <c r="C44" t="s">
        <v>89</v>
      </c>
      <c r="D44" t="s">
        <v>27</v>
      </c>
      <c r="G44">
        <v>0.5</v>
      </c>
      <c r="H44">
        <v>0.5</v>
      </c>
      <c r="I44">
        <v>1748</v>
      </c>
      <c r="J44">
        <v>5839</v>
      </c>
      <c r="L44">
        <v>2844</v>
      </c>
      <c r="M44">
        <v>1.756</v>
      </c>
      <c r="N44">
        <v>5.2249999999999996</v>
      </c>
      <c r="O44">
        <v>3.4689999999999999</v>
      </c>
      <c r="Q44">
        <v>0.18099999999999999</v>
      </c>
      <c r="R44">
        <v>1</v>
      </c>
      <c r="S44">
        <v>0</v>
      </c>
      <c r="T44">
        <v>0</v>
      </c>
      <c r="V44">
        <v>0</v>
      </c>
      <c r="Y44" s="1">
        <v>44113</v>
      </c>
      <c r="Z44" s="10">
        <v>0.70961805555555557</v>
      </c>
      <c r="AB44">
        <v>1</v>
      </c>
      <c r="AD44" s="3">
        <v>2.9776037452447799</v>
      </c>
      <c r="AE44" s="3">
        <v>5.5040859592650353</v>
      </c>
      <c r="AF44" s="3">
        <v>2.5264822140202554</v>
      </c>
      <c r="AG44" s="3">
        <v>0.27744231734999797</v>
      </c>
      <c r="AH44" s="3"/>
      <c r="AK44">
        <v>2.8094635809871642</v>
      </c>
      <c r="AQ44">
        <v>0.28447414534615501</v>
      </c>
      <c r="AW44">
        <v>4.0578446613642152</v>
      </c>
      <c r="BC44">
        <v>1.852721659452059</v>
      </c>
      <c r="BG44" s="3">
        <v>3.0200270249456898</v>
      </c>
      <c r="BH44" s="3">
        <v>5.4962682282309387</v>
      </c>
      <c r="BI44" s="3">
        <v>2.4762412032852499</v>
      </c>
      <c r="BJ44" s="3">
        <v>0.28003646547510863</v>
      </c>
      <c r="BL44" s="2">
        <v>3</v>
      </c>
      <c r="BQ44" s="2">
        <f t="shared" si="1"/>
        <v>2.9732408325074333</v>
      </c>
      <c r="BR44" s="2">
        <f t="shared" si="2"/>
        <v>5.9464816650148666</v>
      </c>
      <c r="BS44" s="2">
        <f t="shared" si="3"/>
        <v>2.9732408325074333</v>
      </c>
      <c r="BT44" s="2">
        <f t="shared" si="4"/>
        <v>0.29732408325074333</v>
      </c>
      <c r="BU44" s="56">
        <f t="shared" si="5"/>
        <v>1175.8213333333333</v>
      </c>
      <c r="BV44" s="56">
        <f t="shared" si="5"/>
        <v>1963.8503333333331</v>
      </c>
      <c r="BW44" s="56">
        <f t="shared" si="6"/>
        <v>2751.8793333333333</v>
      </c>
      <c r="BX44" s="56">
        <f t="shared" si="7"/>
        <v>19130.64</v>
      </c>
      <c r="BY44" s="57">
        <f t="shared" si="8"/>
        <v>1.4866204162537167</v>
      </c>
      <c r="BZ44" s="54">
        <f t="shared" si="8"/>
        <v>2.9732408325074333</v>
      </c>
      <c r="CA44" s="54">
        <f t="shared" si="9"/>
        <v>1.4866204162537167</v>
      </c>
      <c r="CB44" s="54">
        <f t="shared" si="10"/>
        <v>0.14866204162537167</v>
      </c>
      <c r="CC44" s="54">
        <f t="shared" si="11"/>
        <v>1.4888018726223899</v>
      </c>
      <c r="CD44" s="54">
        <f t="shared" si="0"/>
        <v>2.7520429796325176</v>
      </c>
      <c r="CE44" s="54">
        <f t="shared" si="12"/>
        <v>1.2632411070101277</v>
      </c>
      <c r="CF44" s="54">
        <f t="shared" si="13"/>
        <v>0.13872115867499898</v>
      </c>
      <c r="CG44" s="3">
        <f>AVERAGE(CC44:CC45)</f>
        <v>1.5100135124728449</v>
      </c>
      <c r="CH44" s="3">
        <f>AVERAGE(CD44:CD45)</f>
        <v>2.7481341141154694</v>
      </c>
      <c r="CI44" s="3">
        <f>AVERAGE(CE44:CE45)</f>
        <v>1.2381206016426249</v>
      </c>
      <c r="CJ44" s="3">
        <f>AVERAGE(CF44:CF45)</f>
        <v>0.14001823273755432</v>
      </c>
    </row>
    <row r="45" spans="1:88" customFormat="1" ht="14.5" x14ac:dyDescent="0.35">
      <c r="A45">
        <v>27</v>
      </c>
      <c r="B45">
        <v>11</v>
      </c>
      <c r="C45" t="s">
        <v>89</v>
      </c>
      <c r="D45" t="s">
        <v>27</v>
      </c>
      <c r="G45">
        <v>0.5</v>
      </c>
      <c r="H45">
        <v>0.5</v>
      </c>
      <c r="I45">
        <v>1799</v>
      </c>
      <c r="J45">
        <v>5823</v>
      </c>
      <c r="L45">
        <v>2895</v>
      </c>
      <c r="M45">
        <v>1.7949999999999999</v>
      </c>
      <c r="N45">
        <v>5.2119999999999997</v>
      </c>
      <c r="O45">
        <v>3.4169999999999998</v>
      </c>
      <c r="Q45">
        <v>0.187</v>
      </c>
      <c r="R45">
        <v>1</v>
      </c>
      <c r="S45">
        <v>0</v>
      </c>
      <c r="T45">
        <v>0</v>
      </c>
      <c r="V45">
        <v>0</v>
      </c>
      <c r="Y45" s="1">
        <v>44113</v>
      </c>
      <c r="Z45" s="10">
        <v>0.7155555555555555</v>
      </c>
      <c r="AB45">
        <v>1</v>
      </c>
      <c r="AD45" s="3">
        <v>3.0624503046465992</v>
      </c>
      <c r="AE45" s="3">
        <v>5.4884504971968431</v>
      </c>
      <c r="AF45" s="3">
        <v>2.4260001925502439</v>
      </c>
      <c r="AG45" s="3">
        <v>0.28263061360021929</v>
      </c>
      <c r="AH45" s="3"/>
      <c r="BG45" s="3"/>
      <c r="BH45" s="3"/>
      <c r="BI45" s="3"/>
      <c r="BJ45" s="3"/>
      <c r="BL45" s="2"/>
      <c r="BQ45" s="2">
        <f t="shared" si="1"/>
        <v>2.9732408325074333</v>
      </c>
      <c r="BR45" s="2">
        <f t="shared" si="2"/>
        <v>5.9464816650148666</v>
      </c>
      <c r="BS45" s="2">
        <f t="shared" si="3"/>
        <v>2.9732408325074333</v>
      </c>
      <c r="BT45" s="2">
        <f t="shared" si="4"/>
        <v>0.29732408325074333</v>
      </c>
      <c r="BU45" s="56">
        <f t="shared" si="5"/>
        <v>1210.1273333333334</v>
      </c>
      <c r="BV45" s="56">
        <f t="shared" si="5"/>
        <v>1958.4689999999998</v>
      </c>
      <c r="BW45" s="56">
        <f t="shared" si="6"/>
        <v>2706.8106666666663</v>
      </c>
      <c r="BX45" s="56">
        <f t="shared" si="7"/>
        <v>19473.699999999997</v>
      </c>
      <c r="BY45" s="57">
        <f t="shared" si="8"/>
        <v>1.4866204162537167</v>
      </c>
      <c r="BZ45" s="54">
        <f t="shared" si="8"/>
        <v>2.9732408325074333</v>
      </c>
      <c r="CA45" s="54">
        <f t="shared" si="9"/>
        <v>1.4866204162537167</v>
      </c>
      <c r="CB45" s="54">
        <f t="shared" si="10"/>
        <v>0.14866204162537167</v>
      </c>
      <c r="CC45" s="54">
        <f t="shared" si="11"/>
        <v>1.5312251523232996</v>
      </c>
      <c r="CD45" s="54">
        <f t="shared" si="0"/>
        <v>2.7442252485984215</v>
      </c>
      <c r="CE45" s="54">
        <f t="shared" si="12"/>
        <v>1.213000096275122</v>
      </c>
      <c r="CF45" s="54">
        <f t="shared" si="13"/>
        <v>0.14131530680010965</v>
      </c>
    </row>
    <row r="46" spans="1:88" customFormat="1" ht="14.5" x14ac:dyDescent="0.35">
      <c r="A46">
        <v>113</v>
      </c>
      <c r="B46">
        <v>4</v>
      </c>
      <c r="C46" t="s">
        <v>90</v>
      </c>
      <c r="D46" t="s">
        <v>27</v>
      </c>
      <c r="G46">
        <v>0.5</v>
      </c>
      <c r="H46">
        <v>0.5</v>
      </c>
      <c r="I46">
        <v>1140</v>
      </c>
      <c r="J46">
        <v>6840</v>
      </c>
      <c r="L46">
        <v>3222</v>
      </c>
      <c r="M46">
        <v>1.2889999999999999</v>
      </c>
      <c r="N46">
        <v>6.0739999999999998</v>
      </c>
      <c r="O46">
        <v>4.7839999999999998</v>
      </c>
      <c r="Q46">
        <v>0.221</v>
      </c>
      <c r="R46">
        <v>1</v>
      </c>
      <c r="S46">
        <v>0</v>
      </c>
      <c r="T46">
        <v>0</v>
      </c>
      <c r="V46">
        <v>0</v>
      </c>
      <c r="Y46" s="1">
        <v>44121</v>
      </c>
      <c r="Z46" s="10">
        <v>0.26993055555555556</v>
      </c>
      <c r="AB46">
        <v>1</v>
      </c>
      <c r="AD46" s="3">
        <v>2.3361062451263508</v>
      </c>
      <c r="AE46" s="3">
        <v>5.4712884615141419</v>
      </c>
      <c r="AF46" s="3">
        <v>3.1351822163877912</v>
      </c>
      <c r="AG46" s="3">
        <v>0.26009740637749929</v>
      </c>
      <c r="AH46" s="3"/>
      <c r="BG46" s="3"/>
      <c r="BH46" s="3"/>
      <c r="BI46" s="3"/>
      <c r="BJ46" s="3"/>
      <c r="BL46" s="2"/>
      <c r="BQ46" s="2">
        <f t="shared" si="1"/>
        <v>2.9732408325074333</v>
      </c>
      <c r="BR46" s="2">
        <f t="shared" si="2"/>
        <v>5.9464816650148666</v>
      </c>
      <c r="BS46" s="2">
        <f t="shared" si="3"/>
        <v>2.9732408325074333</v>
      </c>
      <c r="BT46" s="2">
        <f t="shared" si="4"/>
        <v>0.29732408325074333</v>
      </c>
      <c r="BU46" s="56">
        <f t="shared" si="5"/>
        <v>766.83999999999992</v>
      </c>
      <c r="BV46" s="56">
        <f t="shared" si="5"/>
        <v>2300.52</v>
      </c>
      <c r="BW46" s="56">
        <f t="shared" si="6"/>
        <v>3834.2</v>
      </c>
      <c r="BX46" s="56">
        <f t="shared" si="7"/>
        <v>21673.32</v>
      </c>
      <c r="BY46" s="57">
        <f t="shared" si="8"/>
        <v>1.4866204162537167</v>
      </c>
      <c r="BZ46" s="54">
        <f t="shared" si="8"/>
        <v>2.9732408325074333</v>
      </c>
      <c r="CA46" s="54">
        <f t="shared" si="9"/>
        <v>1.4866204162537167</v>
      </c>
      <c r="CB46" s="54">
        <f t="shared" si="10"/>
        <v>0.14866204162537167</v>
      </c>
      <c r="CC46" s="54">
        <f t="shared" si="11"/>
        <v>1.1680531225631754</v>
      </c>
      <c r="CD46" s="54">
        <f t="shared" si="0"/>
        <v>2.735644230757071</v>
      </c>
      <c r="CE46" s="54">
        <f t="shared" si="12"/>
        <v>1.5675911081938956</v>
      </c>
      <c r="CF46" s="54">
        <f t="shared" si="13"/>
        <v>0.13004870318874964</v>
      </c>
    </row>
    <row r="47" spans="1:88" customFormat="1" ht="14.5" x14ac:dyDescent="0.35">
      <c r="A47">
        <v>114</v>
      </c>
      <c r="B47">
        <v>4</v>
      </c>
      <c r="C47" t="s">
        <v>90</v>
      </c>
      <c r="D47" t="s">
        <v>27</v>
      </c>
      <c r="G47">
        <v>0.5</v>
      </c>
      <c r="H47">
        <v>0.5</v>
      </c>
      <c r="I47">
        <v>1139</v>
      </c>
      <c r="J47">
        <v>6832</v>
      </c>
      <c r="L47">
        <v>3156</v>
      </c>
      <c r="M47">
        <v>1.288</v>
      </c>
      <c r="N47">
        <v>6.0670000000000002</v>
      </c>
      <c r="O47">
        <v>4.7779999999999996</v>
      </c>
      <c r="Q47">
        <v>0.214</v>
      </c>
      <c r="R47">
        <v>1</v>
      </c>
      <c r="S47">
        <v>0</v>
      </c>
      <c r="T47">
        <v>0</v>
      </c>
      <c r="V47">
        <v>0</v>
      </c>
      <c r="Y47" s="1">
        <v>44121</v>
      </c>
      <c r="Z47" s="10">
        <v>0.27611111111111114</v>
      </c>
      <c r="AB47">
        <v>1</v>
      </c>
      <c r="AD47" s="3">
        <v>2.3339025867565599</v>
      </c>
      <c r="AE47" s="3">
        <v>5.4650713061583476</v>
      </c>
      <c r="AF47" s="3">
        <v>3.1311687194017876</v>
      </c>
      <c r="AG47" s="3">
        <v>0.25479204217236023</v>
      </c>
      <c r="AH47" s="3"/>
      <c r="BG47" s="3">
        <v>2.3261897824622917</v>
      </c>
      <c r="BH47" s="3">
        <v>5.455357000914919</v>
      </c>
      <c r="BI47" s="3">
        <v>3.1291672184526274</v>
      </c>
      <c r="BJ47" s="3">
        <v>0.2476378389260363</v>
      </c>
      <c r="BL47" s="2">
        <v>4</v>
      </c>
      <c r="BQ47" s="2">
        <f t="shared" si="1"/>
        <v>2.9732408325074333</v>
      </c>
      <c r="BR47" s="2">
        <f t="shared" si="2"/>
        <v>5.9464816650148666</v>
      </c>
      <c r="BS47" s="2">
        <f t="shared" si="3"/>
        <v>2.9732408325074333</v>
      </c>
      <c r="BT47" s="2">
        <f t="shared" si="4"/>
        <v>0.29732408325074333</v>
      </c>
      <c r="BU47" s="56">
        <f t="shared" si="5"/>
        <v>766.16733333333332</v>
      </c>
      <c r="BV47" s="56">
        <f t="shared" si="5"/>
        <v>2297.8293333333331</v>
      </c>
      <c r="BW47" s="56">
        <f t="shared" si="6"/>
        <v>3829.4913333333329</v>
      </c>
      <c r="BX47" s="56">
        <f t="shared" si="7"/>
        <v>21229.359999999997</v>
      </c>
      <c r="BY47" s="57">
        <f t="shared" si="8"/>
        <v>1.4866204162537167</v>
      </c>
      <c r="BZ47" s="54">
        <f t="shared" si="8"/>
        <v>2.9732408325074333</v>
      </c>
      <c r="CA47" s="54">
        <f t="shared" si="9"/>
        <v>1.4866204162537167</v>
      </c>
      <c r="CB47" s="54">
        <f t="shared" si="10"/>
        <v>0.14866204162537167</v>
      </c>
      <c r="CC47" s="54">
        <f t="shared" si="11"/>
        <v>1.16695129337828</v>
      </c>
      <c r="CD47" s="54">
        <f t="shared" si="0"/>
        <v>2.7325356530791738</v>
      </c>
      <c r="CE47" s="54">
        <f t="shared" si="12"/>
        <v>1.5655843597008938</v>
      </c>
      <c r="CF47" s="54">
        <f t="shared" si="13"/>
        <v>0.12739602108618012</v>
      </c>
      <c r="CG47" s="3">
        <f>AVERAGE(CC47:CC48)</f>
        <v>0.58347564668913998</v>
      </c>
      <c r="CH47" s="3">
        <f>AVERAGE(CD47:CD48)</f>
        <v>1.3662678265395869</v>
      </c>
      <c r="CI47" s="3">
        <f>AVERAGE(CE47:CE48)</f>
        <v>0.78279217985044691</v>
      </c>
      <c r="CJ47" s="3">
        <f>AVERAGE(CF47:CF48)</f>
        <v>6.3698010543090058E-2</v>
      </c>
    </row>
    <row r="48" spans="1:88" customFormat="1" ht="14.5" x14ac:dyDescent="0.35">
      <c r="Y48" s="1"/>
      <c r="Z48" s="10"/>
      <c r="AD48" s="3"/>
      <c r="AE48" s="3"/>
      <c r="AF48" s="3"/>
      <c r="AG48" s="3"/>
      <c r="AH48" s="3"/>
      <c r="BL48" s="2"/>
      <c r="BQ48" s="2">
        <f t="shared" si="1"/>
        <v>2.9732408325074333</v>
      </c>
      <c r="BR48" s="2">
        <f t="shared" si="2"/>
        <v>5.9464816650148666</v>
      </c>
      <c r="BS48" s="2">
        <f t="shared" si="3"/>
        <v>2.9732408325074333</v>
      </c>
      <c r="BT48" s="2">
        <f t="shared" si="4"/>
        <v>0.29732408325074333</v>
      </c>
      <c r="BU48" s="56" t="e">
        <f t="shared" si="5"/>
        <v>#DIV/0!</v>
      </c>
      <c r="BV48" s="56" t="e">
        <f t="shared" si="5"/>
        <v>#DIV/0!</v>
      </c>
      <c r="BW48" s="56" t="e">
        <f t="shared" si="6"/>
        <v>#DIV/0!</v>
      </c>
      <c r="BX48" s="56" t="e">
        <f t="shared" si="7"/>
        <v>#DIV/0!</v>
      </c>
      <c r="BY48" s="57">
        <f t="shared" si="8"/>
        <v>0</v>
      </c>
      <c r="BZ48" s="54">
        <f t="shared" si="8"/>
        <v>0</v>
      </c>
      <c r="CA48" s="54">
        <f t="shared" si="9"/>
        <v>0</v>
      </c>
      <c r="CB48" s="54">
        <f t="shared" si="10"/>
        <v>0</v>
      </c>
      <c r="CC48" s="54">
        <f t="shared" si="11"/>
        <v>0</v>
      </c>
      <c r="CD48" s="54">
        <f t="shared" si="0"/>
        <v>0</v>
      </c>
      <c r="CE48" s="54">
        <f t="shared" si="12"/>
        <v>0</v>
      </c>
      <c r="CF48" s="54">
        <f t="shared" si="13"/>
        <v>0</v>
      </c>
    </row>
    <row r="49" spans="1:88" customFormat="1" ht="14.5" x14ac:dyDescent="0.35">
      <c r="A49">
        <v>116</v>
      </c>
      <c r="B49">
        <v>5</v>
      </c>
      <c r="C49" t="s">
        <v>90</v>
      </c>
      <c r="D49" t="s">
        <v>27</v>
      </c>
      <c r="G49">
        <v>0.5</v>
      </c>
      <c r="H49">
        <v>0.5</v>
      </c>
      <c r="I49">
        <v>1132</v>
      </c>
      <c r="J49">
        <v>6787</v>
      </c>
      <c r="L49">
        <v>3000</v>
      </c>
      <c r="M49">
        <v>1.2829999999999999</v>
      </c>
      <c r="N49">
        <v>6.0279999999999996</v>
      </c>
      <c r="O49">
        <v>4.7450000000000001</v>
      </c>
      <c r="Q49">
        <v>0.19800000000000001</v>
      </c>
      <c r="R49">
        <v>1</v>
      </c>
      <c r="S49">
        <v>0</v>
      </c>
      <c r="T49">
        <v>0</v>
      </c>
      <c r="V49">
        <v>0</v>
      </c>
      <c r="Y49" s="1">
        <v>44121</v>
      </c>
      <c r="Z49" s="10">
        <v>0.29267361111111112</v>
      </c>
      <c r="AB49">
        <v>1</v>
      </c>
      <c r="AD49" s="3">
        <v>2.318476978168023</v>
      </c>
      <c r="AE49" s="3">
        <v>5.4300998072820033</v>
      </c>
      <c r="AF49" s="3">
        <v>3.1116228291139802</v>
      </c>
      <c r="AG49" s="3">
        <v>0.24225209041475876</v>
      </c>
      <c r="AH49" s="3"/>
      <c r="BL49" s="2"/>
      <c r="BQ49" s="2">
        <f t="shared" si="1"/>
        <v>2.9732408325074333</v>
      </c>
      <c r="BR49" s="2">
        <f t="shared" si="2"/>
        <v>5.9464816650148666</v>
      </c>
      <c r="BS49" s="2">
        <f t="shared" si="3"/>
        <v>2.9732408325074333</v>
      </c>
      <c r="BT49" s="2">
        <f t="shared" si="4"/>
        <v>0.29732408325074333</v>
      </c>
      <c r="BU49" s="56">
        <f t="shared" si="5"/>
        <v>761.45866666666666</v>
      </c>
      <c r="BV49" s="56">
        <f t="shared" si="5"/>
        <v>2282.6943333333334</v>
      </c>
      <c r="BW49" s="56">
        <f t="shared" si="6"/>
        <v>3803.93</v>
      </c>
      <c r="BX49" s="56">
        <f t="shared" si="7"/>
        <v>20180</v>
      </c>
      <c r="BY49" s="57">
        <f t="shared" si="8"/>
        <v>1.4866204162537167</v>
      </c>
      <c r="BZ49" s="54">
        <f t="shared" si="8"/>
        <v>2.9732408325074333</v>
      </c>
      <c r="CA49" s="54">
        <f t="shared" si="9"/>
        <v>1.4866204162537167</v>
      </c>
      <c r="CB49" s="54">
        <f t="shared" si="10"/>
        <v>0.14866204162537167</v>
      </c>
      <c r="CC49" s="54">
        <f t="shared" si="11"/>
        <v>1.1592384890840115</v>
      </c>
      <c r="CD49" s="54">
        <f t="shared" si="0"/>
        <v>2.7150499036410016</v>
      </c>
      <c r="CE49" s="54">
        <f t="shared" si="12"/>
        <v>1.5558114145569901</v>
      </c>
      <c r="CF49" s="54">
        <f t="shared" si="13"/>
        <v>0.12112604520737938</v>
      </c>
    </row>
    <row r="50" spans="1:88" customFormat="1" ht="14.5" x14ac:dyDescent="0.35">
      <c r="A50">
        <v>117</v>
      </c>
      <c r="B50">
        <v>5</v>
      </c>
      <c r="C50" t="s">
        <v>90</v>
      </c>
      <c r="D50" t="s">
        <v>27</v>
      </c>
      <c r="G50">
        <v>0.5</v>
      </c>
      <c r="H50">
        <v>0.5</v>
      </c>
      <c r="I50">
        <v>1117</v>
      </c>
      <c r="J50">
        <v>6870</v>
      </c>
      <c r="L50">
        <v>3003</v>
      </c>
      <c r="M50">
        <v>1.272</v>
      </c>
      <c r="N50">
        <v>6.0979999999999999</v>
      </c>
      <c r="O50">
        <v>4.827</v>
      </c>
      <c r="Q50">
        <v>0.19800000000000001</v>
      </c>
      <c r="R50">
        <v>1</v>
      </c>
      <c r="S50">
        <v>0</v>
      </c>
      <c r="T50">
        <v>0</v>
      </c>
      <c r="V50">
        <v>0</v>
      </c>
      <c r="Y50" s="1">
        <v>44121</v>
      </c>
      <c r="Z50" s="10">
        <v>0.29887731481481483</v>
      </c>
      <c r="AB50">
        <v>1</v>
      </c>
      <c r="AD50" s="3">
        <v>2.2854221026211583</v>
      </c>
      <c r="AE50" s="3">
        <v>5.4946027940983724</v>
      </c>
      <c r="AF50" s="3">
        <v>3.2091806914772141</v>
      </c>
      <c r="AG50" s="3">
        <v>0.24249324333317415</v>
      </c>
      <c r="AH50" s="3"/>
      <c r="BG50" s="3">
        <v>2.3019495403945909</v>
      </c>
      <c r="BH50" s="3">
        <v>5.4623513006901874</v>
      </c>
      <c r="BI50" s="3">
        <v>3.1604017602955974</v>
      </c>
      <c r="BJ50" s="3">
        <v>0.24237266687396647</v>
      </c>
      <c r="BL50" s="2">
        <v>5</v>
      </c>
      <c r="BQ50" s="2">
        <f t="shared" si="1"/>
        <v>2.9732408325074333</v>
      </c>
      <c r="BR50" s="2">
        <f t="shared" si="2"/>
        <v>5.9464816650148666</v>
      </c>
      <c r="BS50" s="2">
        <f t="shared" si="3"/>
        <v>2.9732408325074333</v>
      </c>
      <c r="BT50" s="2">
        <f t="shared" si="4"/>
        <v>0.29732408325074333</v>
      </c>
      <c r="BU50" s="56">
        <f t="shared" si="5"/>
        <v>751.36866666666663</v>
      </c>
      <c r="BV50" s="56">
        <f t="shared" si="5"/>
        <v>2310.6099999999997</v>
      </c>
      <c r="BW50" s="56">
        <f t="shared" si="6"/>
        <v>3869.8513333333331</v>
      </c>
      <c r="BX50" s="56">
        <f t="shared" si="7"/>
        <v>20200.18</v>
      </c>
      <c r="BY50" s="57">
        <f t="shared" si="8"/>
        <v>1.4866204162537167</v>
      </c>
      <c r="BZ50" s="54">
        <f t="shared" si="8"/>
        <v>2.9732408325074333</v>
      </c>
      <c r="CA50" s="54">
        <f t="shared" si="9"/>
        <v>1.4866204162537167</v>
      </c>
      <c r="CB50" s="54">
        <f t="shared" si="10"/>
        <v>0.14866204162537167</v>
      </c>
      <c r="CC50" s="54">
        <f t="shared" si="11"/>
        <v>1.1427110513105792</v>
      </c>
      <c r="CD50" s="54">
        <f t="shared" si="0"/>
        <v>2.7473013970491862</v>
      </c>
      <c r="CE50" s="54">
        <f t="shared" si="12"/>
        <v>1.604590345738607</v>
      </c>
      <c r="CF50" s="54">
        <f t="shared" si="13"/>
        <v>0.12124662166658708</v>
      </c>
      <c r="CG50" s="3">
        <f>AVERAGE(CC50:CC51)</f>
        <v>0.57135552565528958</v>
      </c>
      <c r="CH50" s="3">
        <f>AVERAGE(CD50:CD51)</f>
        <v>1.3736506985245931</v>
      </c>
      <c r="CI50" s="3">
        <f>AVERAGE(CE50:CE51)</f>
        <v>0.80229517286930352</v>
      </c>
      <c r="CJ50" s="3">
        <f>AVERAGE(CF50:CF51)</f>
        <v>6.0623310833293538E-2</v>
      </c>
    </row>
    <row r="51" spans="1:88" customFormat="1" ht="14.5" x14ac:dyDescent="0.35">
      <c r="Y51" s="1"/>
      <c r="Z51" s="10"/>
      <c r="AD51" s="3"/>
      <c r="AE51" s="3"/>
      <c r="AF51" s="3"/>
      <c r="AG51" s="3"/>
      <c r="AH51" s="3"/>
      <c r="BG51" s="3"/>
      <c r="BH51" s="3"/>
      <c r="BI51" s="3"/>
      <c r="BJ51" s="3"/>
      <c r="BL51" s="2"/>
      <c r="BQ51" s="2">
        <f t="shared" si="1"/>
        <v>2.9732408325074333</v>
      </c>
      <c r="BR51" s="2">
        <f t="shared" si="2"/>
        <v>5.9464816650148666</v>
      </c>
      <c r="BS51" s="2">
        <f t="shared" si="3"/>
        <v>2.9732408325074333</v>
      </c>
      <c r="BT51" s="2">
        <f t="shared" si="4"/>
        <v>0.29732408325074333</v>
      </c>
      <c r="BU51" s="56" t="e">
        <f t="shared" si="5"/>
        <v>#DIV/0!</v>
      </c>
      <c r="BV51" s="56" t="e">
        <f t="shared" si="5"/>
        <v>#DIV/0!</v>
      </c>
      <c r="BW51" s="56" t="e">
        <f t="shared" si="6"/>
        <v>#DIV/0!</v>
      </c>
      <c r="BX51" s="56" t="e">
        <f t="shared" si="7"/>
        <v>#DIV/0!</v>
      </c>
      <c r="BY51" s="57">
        <f t="shared" si="8"/>
        <v>0</v>
      </c>
      <c r="BZ51" s="54">
        <f t="shared" si="8"/>
        <v>0</v>
      </c>
      <c r="CA51" s="54">
        <f t="shared" si="9"/>
        <v>0</v>
      </c>
      <c r="CB51" s="54">
        <f t="shared" si="10"/>
        <v>0</v>
      </c>
      <c r="CC51" s="54">
        <f t="shared" si="11"/>
        <v>0</v>
      </c>
      <c r="CD51" s="54">
        <f t="shared" si="0"/>
        <v>0</v>
      </c>
      <c r="CE51" s="54">
        <f t="shared" si="12"/>
        <v>0</v>
      </c>
      <c r="CF51" s="54">
        <f t="shared" si="13"/>
        <v>0</v>
      </c>
    </row>
    <row r="52" spans="1:88" customFormat="1" ht="14.5" x14ac:dyDescent="0.35">
      <c r="A52">
        <v>119</v>
      </c>
      <c r="B52">
        <v>6</v>
      </c>
      <c r="C52" t="s">
        <v>90</v>
      </c>
      <c r="D52" t="s">
        <v>27</v>
      </c>
      <c r="G52">
        <v>0.5</v>
      </c>
      <c r="H52">
        <v>0.5</v>
      </c>
      <c r="I52">
        <v>1108</v>
      </c>
      <c r="J52">
        <v>6818</v>
      </c>
      <c r="L52">
        <v>3015</v>
      </c>
      <c r="M52">
        <v>1.2649999999999999</v>
      </c>
      <c r="N52">
        <v>6.0549999999999997</v>
      </c>
      <c r="O52">
        <v>4.7889999999999997</v>
      </c>
      <c r="Q52">
        <v>0.19900000000000001</v>
      </c>
      <c r="R52">
        <v>1</v>
      </c>
      <c r="S52">
        <v>0</v>
      </c>
      <c r="T52">
        <v>0</v>
      </c>
      <c r="V52">
        <v>0</v>
      </c>
      <c r="Y52" s="1">
        <v>44121</v>
      </c>
      <c r="Z52" s="10">
        <v>0.31560185185185186</v>
      </c>
      <c r="AB52">
        <v>1</v>
      </c>
      <c r="AD52" s="3">
        <v>2.2655891772930392</v>
      </c>
      <c r="AE52" s="3">
        <v>5.4541912842857077</v>
      </c>
      <c r="AF52" s="3">
        <v>3.1886021069926684</v>
      </c>
      <c r="AG52" s="3">
        <v>0.24345785500683581</v>
      </c>
      <c r="AH52" s="3"/>
      <c r="BL52" s="2"/>
      <c r="BQ52" s="2">
        <f t="shared" si="1"/>
        <v>2.9732408325074333</v>
      </c>
      <c r="BR52" s="2">
        <f t="shared" si="2"/>
        <v>5.9464816650148666</v>
      </c>
      <c r="BS52" s="2">
        <f t="shared" si="3"/>
        <v>2.9732408325074333</v>
      </c>
      <c r="BT52" s="2">
        <f t="shared" si="4"/>
        <v>0.29732408325074333</v>
      </c>
      <c r="BU52" s="56">
        <f t="shared" si="5"/>
        <v>745.31466666666665</v>
      </c>
      <c r="BV52" s="56">
        <f t="shared" si="5"/>
        <v>2293.1206666666667</v>
      </c>
      <c r="BW52" s="56">
        <f t="shared" si="6"/>
        <v>3840.9266666666663</v>
      </c>
      <c r="BX52" s="56">
        <f t="shared" si="7"/>
        <v>20280.899999999998</v>
      </c>
      <c r="BY52" s="57">
        <f t="shared" si="8"/>
        <v>1.4866204162537167</v>
      </c>
      <c r="BZ52" s="54">
        <f t="shared" si="8"/>
        <v>2.9732408325074333</v>
      </c>
      <c r="CA52" s="54">
        <f t="shared" si="9"/>
        <v>1.4866204162537167</v>
      </c>
      <c r="CB52" s="54">
        <f t="shared" si="10"/>
        <v>0.14866204162537167</v>
      </c>
      <c r="CC52" s="54">
        <f t="shared" si="11"/>
        <v>1.1327945886465196</v>
      </c>
      <c r="CD52" s="54">
        <f t="shared" si="0"/>
        <v>2.7270956421428538</v>
      </c>
      <c r="CE52" s="54">
        <f t="shared" si="12"/>
        <v>1.5943010534963342</v>
      </c>
      <c r="CF52" s="54">
        <f t="shared" si="13"/>
        <v>0.12172892750341791</v>
      </c>
    </row>
    <row r="53" spans="1:88" customFormat="1" ht="14.5" x14ac:dyDescent="0.35">
      <c r="A53">
        <v>120</v>
      </c>
      <c r="B53">
        <v>6</v>
      </c>
      <c r="C53" t="s">
        <v>90</v>
      </c>
      <c r="D53" t="s">
        <v>27</v>
      </c>
      <c r="G53">
        <v>0.5</v>
      </c>
      <c r="H53">
        <v>0.5</v>
      </c>
      <c r="I53">
        <v>1101</v>
      </c>
      <c r="J53">
        <v>6841</v>
      </c>
      <c r="L53">
        <v>2979</v>
      </c>
      <c r="M53">
        <v>1.2589999999999999</v>
      </c>
      <c r="N53">
        <v>6.0739999999999998</v>
      </c>
      <c r="O53">
        <v>4.8150000000000004</v>
      </c>
      <c r="Q53">
        <v>0.19600000000000001</v>
      </c>
      <c r="R53">
        <v>1</v>
      </c>
      <c r="S53">
        <v>0</v>
      </c>
      <c r="T53">
        <v>0</v>
      </c>
      <c r="V53">
        <v>0</v>
      </c>
      <c r="Y53" s="1">
        <v>44121</v>
      </c>
      <c r="Z53" s="10">
        <v>0.32185185185185183</v>
      </c>
      <c r="AB53">
        <v>1</v>
      </c>
      <c r="AD53" s="3">
        <v>2.2501635687045027</v>
      </c>
      <c r="AE53" s="3">
        <v>5.4720656059336168</v>
      </c>
      <c r="AF53" s="3">
        <v>3.2219020372291141</v>
      </c>
      <c r="AG53" s="3">
        <v>0.24056401998585086</v>
      </c>
      <c r="AH53" s="3"/>
      <c r="BG53" s="3">
        <v>2.257876372998771</v>
      </c>
      <c r="BH53" s="3">
        <v>5.4631284451096622</v>
      </c>
      <c r="BI53" s="3">
        <v>3.2052520721108912</v>
      </c>
      <c r="BJ53" s="3">
        <v>0.24201093749634334</v>
      </c>
      <c r="BL53" s="2">
        <v>6</v>
      </c>
      <c r="BQ53" s="2">
        <f t="shared" si="1"/>
        <v>2.9732408325074333</v>
      </c>
      <c r="BR53" s="2">
        <f t="shared" si="2"/>
        <v>5.9464816650148666</v>
      </c>
      <c r="BS53" s="2">
        <f t="shared" si="3"/>
        <v>2.9732408325074333</v>
      </c>
      <c r="BT53" s="2">
        <f t="shared" si="4"/>
        <v>0.29732408325074333</v>
      </c>
      <c r="BU53" s="56">
        <f t="shared" si="5"/>
        <v>740.60599999999999</v>
      </c>
      <c r="BV53" s="56">
        <f t="shared" si="5"/>
        <v>2300.8563333333332</v>
      </c>
      <c r="BW53" s="56">
        <f t="shared" si="6"/>
        <v>3861.1066666666666</v>
      </c>
      <c r="BX53" s="56">
        <f t="shared" si="7"/>
        <v>20038.739999999998</v>
      </c>
      <c r="BY53" s="57">
        <f t="shared" si="8"/>
        <v>1.4866204162537167</v>
      </c>
      <c r="BZ53" s="54">
        <f t="shared" si="8"/>
        <v>2.9732408325074333</v>
      </c>
      <c r="CA53" s="54">
        <f t="shared" si="9"/>
        <v>1.4866204162537167</v>
      </c>
      <c r="CB53" s="54">
        <f t="shared" si="10"/>
        <v>0.14866204162537167</v>
      </c>
      <c r="CC53" s="54">
        <f t="shared" si="11"/>
        <v>1.1250817843522514</v>
      </c>
      <c r="CD53" s="54">
        <f t="shared" si="0"/>
        <v>2.7360328029668084</v>
      </c>
      <c r="CE53" s="54">
        <f t="shared" si="12"/>
        <v>1.610951018614557</v>
      </c>
      <c r="CF53" s="54">
        <f t="shared" si="13"/>
        <v>0.12028200999292543</v>
      </c>
      <c r="CG53" s="3">
        <f>AVERAGE(CC53:CC54)</f>
        <v>0.56254089217612568</v>
      </c>
      <c r="CH53" s="3">
        <f>AVERAGE(CD53:CD54)</f>
        <v>1.3680164014834042</v>
      </c>
      <c r="CI53" s="3">
        <f>AVERAGE(CE53:CE54)</f>
        <v>0.80547550930727851</v>
      </c>
      <c r="CJ53" s="3">
        <f>AVERAGE(CF53:CF54)</f>
        <v>6.0141004996462716E-2</v>
      </c>
    </row>
    <row r="54" spans="1:88" customFormat="1" ht="14.5" x14ac:dyDescent="0.35">
      <c r="Y54" s="1"/>
      <c r="Z54" s="10"/>
      <c r="AD54" s="3"/>
      <c r="AE54" s="3"/>
      <c r="AF54" s="3"/>
      <c r="AG54" s="3"/>
      <c r="AH54" s="3"/>
      <c r="BG54" s="3"/>
      <c r="BH54" s="3"/>
      <c r="BI54" s="3"/>
      <c r="BJ54" s="3"/>
      <c r="BL54" s="2"/>
      <c r="BQ54" s="2">
        <f t="shared" si="1"/>
        <v>2.9732408325074333</v>
      </c>
      <c r="BR54" s="2">
        <f t="shared" si="2"/>
        <v>5.9464816650148666</v>
      </c>
      <c r="BS54" s="2">
        <f t="shared" si="3"/>
        <v>2.9732408325074333</v>
      </c>
      <c r="BT54" s="2">
        <f t="shared" si="4"/>
        <v>0.29732408325074333</v>
      </c>
      <c r="BU54" s="56" t="e">
        <f t="shared" si="5"/>
        <v>#DIV/0!</v>
      </c>
      <c r="BV54" s="56" t="e">
        <f t="shared" si="5"/>
        <v>#DIV/0!</v>
      </c>
      <c r="BW54" s="56" t="e">
        <f t="shared" si="6"/>
        <v>#DIV/0!</v>
      </c>
      <c r="BX54" s="56" t="e">
        <f t="shared" si="7"/>
        <v>#DIV/0!</v>
      </c>
      <c r="BY54" s="57">
        <f t="shared" si="8"/>
        <v>0</v>
      </c>
      <c r="BZ54" s="54">
        <f t="shared" si="8"/>
        <v>0</v>
      </c>
      <c r="CA54" s="54">
        <f t="shared" si="9"/>
        <v>0</v>
      </c>
      <c r="CB54" s="54">
        <f t="shared" si="10"/>
        <v>0</v>
      </c>
      <c r="CC54" s="54">
        <f t="shared" si="11"/>
        <v>0</v>
      </c>
      <c r="CD54" s="54">
        <f t="shared" si="0"/>
        <v>0</v>
      </c>
      <c r="CE54" s="54">
        <f t="shared" si="12"/>
        <v>0</v>
      </c>
      <c r="CF54" s="54">
        <f t="shared" si="13"/>
        <v>0</v>
      </c>
    </row>
    <row r="55" spans="1:88" customFormat="1" ht="14.5" x14ac:dyDescent="0.35">
      <c r="Y55" s="1"/>
      <c r="Z55" s="10"/>
      <c r="AD55" s="3"/>
      <c r="AE55" s="3"/>
      <c r="AF55" s="3"/>
      <c r="AG55" s="3"/>
      <c r="AH55" s="3"/>
      <c r="BG55" s="3"/>
      <c r="BH55" s="3"/>
      <c r="BI55" s="3"/>
      <c r="BJ55" s="3"/>
      <c r="BL55" s="2"/>
      <c r="BQ55" s="2">
        <f t="shared" si="1"/>
        <v>2.9732408325074333</v>
      </c>
      <c r="BR55" s="2">
        <f t="shared" si="2"/>
        <v>5.9464816650148666</v>
      </c>
      <c r="BS55" s="2">
        <f t="shared" si="3"/>
        <v>2.9732408325074333</v>
      </c>
      <c r="BT55" s="2">
        <f t="shared" si="4"/>
        <v>0.29732408325074333</v>
      </c>
      <c r="BU55" s="56" t="e">
        <f t="shared" si="5"/>
        <v>#DIV/0!</v>
      </c>
      <c r="BV55" s="56" t="e">
        <f t="shared" si="5"/>
        <v>#DIV/0!</v>
      </c>
      <c r="BW55" s="56" t="e">
        <f t="shared" si="6"/>
        <v>#DIV/0!</v>
      </c>
      <c r="BX55" s="56" t="e">
        <f t="shared" si="7"/>
        <v>#DIV/0!</v>
      </c>
      <c r="BY55" s="57">
        <f t="shared" si="8"/>
        <v>0</v>
      </c>
      <c r="BZ55" s="54">
        <f t="shared" si="8"/>
        <v>0</v>
      </c>
      <c r="CA55" s="54">
        <f t="shared" si="9"/>
        <v>0</v>
      </c>
      <c r="CB55" s="54">
        <f t="shared" si="10"/>
        <v>0</v>
      </c>
      <c r="CC55" s="54">
        <f t="shared" si="11"/>
        <v>0</v>
      </c>
      <c r="CD55" s="54">
        <f t="shared" si="0"/>
        <v>0</v>
      </c>
      <c r="CE55" s="54">
        <f t="shared" si="12"/>
        <v>0</v>
      </c>
      <c r="CF55" s="54">
        <f t="shared" si="13"/>
        <v>0</v>
      </c>
    </row>
    <row r="56" spans="1:88" customFormat="1" ht="14.5" x14ac:dyDescent="0.35">
      <c r="A56">
        <v>21</v>
      </c>
      <c r="B56">
        <v>9</v>
      </c>
      <c r="C56" t="s">
        <v>91</v>
      </c>
      <c r="D56" t="s">
        <v>27</v>
      </c>
      <c r="G56">
        <v>0.5</v>
      </c>
      <c r="H56">
        <v>0.5</v>
      </c>
      <c r="I56">
        <v>1000</v>
      </c>
      <c r="J56">
        <v>7140</v>
      </c>
      <c r="L56">
        <v>3455</v>
      </c>
      <c r="M56">
        <v>1.1819999999999999</v>
      </c>
      <c r="N56">
        <v>6.327</v>
      </c>
      <c r="O56">
        <v>5.1449999999999996</v>
      </c>
      <c r="Q56">
        <v>0.245</v>
      </c>
      <c r="R56">
        <v>1</v>
      </c>
      <c r="S56">
        <v>0</v>
      </c>
      <c r="T56">
        <v>0</v>
      </c>
      <c r="V56">
        <v>0</v>
      </c>
      <c r="Y56" s="1">
        <v>44139</v>
      </c>
      <c r="Z56" s="10">
        <v>0.66450231481481481</v>
      </c>
      <c r="AB56">
        <v>1</v>
      </c>
      <c r="AD56" s="3">
        <v>2.7333609789711595</v>
      </c>
      <c r="AE56" s="3">
        <v>5.5492900614404466</v>
      </c>
      <c r="AF56" s="3">
        <v>2.8159290824692871</v>
      </c>
      <c r="AG56" s="3">
        <v>0.29194971535128922</v>
      </c>
      <c r="AH56" s="3"/>
      <c r="AK56">
        <v>0.52007261053396747</v>
      </c>
      <c r="AQ56">
        <v>0.14896001839158673</v>
      </c>
      <c r="AW56">
        <v>0.79411919356475058</v>
      </c>
      <c r="BC56">
        <v>4.1611783333062915</v>
      </c>
      <c r="BG56" s="3">
        <v>2.7262716828156259</v>
      </c>
      <c r="BH56" s="3">
        <v>5.553426253824977</v>
      </c>
      <c r="BI56" s="3">
        <v>2.8271545710093511</v>
      </c>
      <c r="BJ56" s="3">
        <v>0.28599924602184895</v>
      </c>
      <c r="BL56" s="2">
        <v>7</v>
      </c>
      <c r="BQ56" s="2">
        <f t="shared" si="1"/>
        <v>2.9732408325074333</v>
      </c>
      <c r="BR56" s="2">
        <f t="shared" si="2"/>
        <v>5.9464816650148666</v>
      </c>
      <c r="BS56" s="2">
        <f t="shared" si="3"/>
        <v>2.9732408325074333</v>
      </c>
      <c r="BT56" s="2">
        <f t="shared" si="4"/>
        <v>0.29732408325074333</v>
      </c>
      <c r="BU56" s="56">
        <f t="shared" si="5"/>
        <v>672.66666666666663</v>
      </c>
      <c r="BV56" s="56">
        <f t="shared" si="5"/>
        <v>2401.4199999999996</v>
      </c>
      <c r="BW56" s="56">
        <f t="shared" si="6"/>
        <v>4130.1733333333332</v>
      </c>
      <c r="BX56" s="56">
        <f t="shared" si="7"/>
        <v>23240.633333333331</v>
      </c>
      <c r="BY56" s="57">
        <f t="shared" si="8"/>
        <v>1.4866204162537167</v>
      </c>
      <c r="BZ56" s="54">
        <f t="shared" si="8"/>
        <v>2.9732408325074333</v>
      </c>
      <c r="CA56" s="54">
        <f t="shared" si="9"/>
        <v>1.4866204162537167</v>
      </c>
      <c r="CB56" s="54">
        <f t="shared" si="10"/>
        <v>0.14866204162537167</v>
      </c>
      <c r="CC56" s="54">
        <f t="shared" si="11"/>
        <v>1.3666804894855797</v>
      </c>
      <c r="CD56" s="54">
        <f t="shared" si="0"/>
        <v>2.7746450307202233</v>
      </c>
      <c r="CE56" s="54">
        <f t="shared" si="12"/>
        <v>1.4079645412346435</v>
      </c>
      <c r="CF56" s="54">
        <f t="shared" si="13"/>
        <v>0.14597485767564461</v>
      </c>
      <c r="CG56" s="3">
        <f>AVERAGE(CC56:CC57)</f>
        <v>1.363135841407813</v>
      </c>
      <c r="CH56" s="3">
        <f>AVERAGE(CD56:CD57)</f>
        <v>2.7767131269124885</v>
      </c>
      <c r="CI56" s="3">
        <f>AVERAGE(CE56:CE57)</f>
        <v>1.4135772855046755</v>
      </c>
      <c r="CJ56" s="3">
        <f>AVERAGE(CF56:CF57)</f>
        <v>0.14299962301092448</v>
      </c>
    </row>
    <row r="57" spans="1:88" customFormat="1" ht="14.5" x14ac:dyDescent="0.35">
      <c r="A57">
        <v>22</v>
      </c>
      <c r="B57">
        <v>9</v>
      </c>
      <c r="C57" t="s">
        <v>91</v>
      </c>
      <c r="D57" t="s">
        <v>27</v>
      </c>
      <c r="G57">
        <v>0.5</v>
      </c>
      <c r="H57">
        <v>0.5</v>
      </c>
      <c r="I57">
        <v>995</v>
      </c>
      <c r="J57">
        <v>7150</v>
      </c>
      <c r="L57">
        <v>3327</v>
      </c>
      <c r="M57">
        <v>1.1779999999999999</v>
      </c>
      <c r="N57">
        <v>6.3360000000000003</v>
      </c>
      <c r="O57">
        <v>5.1580000000000004</v>
      </c>
      <c r="Q57">
        <v>0.23200000000000001</v>
      </c>
      <c r="R57">
        <v>1</v>
      </c>
      <c r="S57">
        <v>0</v>
      </c>
      <c r="T57">
        <v>0</v>
      </c>
      <c r="V57">
        <v>0</v>
      </c>
      <c r="Y57" s="1">
        <v>44139</v>
      </c>
      <c r="Z57" s="10">
        <v>0.67101851851851846</v>
      </c>
      <c r="AB57">
        <v>1</v>
      </c>
      <c r="AD57" s="3">
        <v>2.7191823866600919</v>
      </c>
      <c r="AE57" s="3">
        <v>5.5575624462095075</v>
      </c>
      <c r="AF57" s="3">
        <v>2.8383800595494155</v>
      </c>
      <c r="AG57" s="3">
        <v>0.28004877669240869</v>
      </c>
      <c r="AH57" s="3"/>
      <c r="BL57" s="2"/>
      <c r="BQ57" s="2">
        <f t="shared" si="1"/>
        <v>2.9732408325074333</v>
      </c>
      <c r="BR57" s="2">
        <f t="shared" si="2"/>
        <v>5.9464816650148666</v>
      </c>
      <c r="BS57" s="2">
        <f t="shared" si="3"/>
        <v>2.9732408325074333</v>
      </c>
      <c r="BT57" s="2">
        <f t="shared" si="4"/>
        <v>0.29732408325074333</v>
      </c>
      <c r="BU57" s="56">
        <f t="shared" si="5"/>
        <v>669.30333333333328</v>
      </c>
      <c r="BV57" s="56">
        <f t="shared" si="5"/>
        <v>2404.7833333333333</v>
      </c>
      <c r="BW57" s="56">
        <f t="shared" si="6"/>
        <v>4140.2633333333333</v>
      </c>
      <c r="BX57" s="56">
        <f t="shared" si="7"/>
        <v>22379.62</v>
      </c>
      <c r="BY57" s="57">
        <f t="shared" si="8"/>
        <v>1.4866204162537167</v>
      </c>
      <c r="BZ57" s="54">
        <f t="shared" si="8"/>
        <v>2.9732408325074333</v>
      </c>
      <c r="CA57" s="54">
        <f t="shared" si="9"/>
        <v>1.4866204162537167</v>
      </c>
      <c r="CB57" s="54">
        <f t="shared" si="10"/>
        <v>0.14866204162537167</v>
      </c>
      <c r="CC57" s="54">
        <f t="shared" si="11"/>
        <v>1.359591193330046</v>
      </c>
      <c r="CD57" s="54">
        <f t="shared" si="0"/>
        <v>2.7787812231047537</v>
      </c>
      <c r="CE57" s="54">
        <f t="shared" si="12"/>
        <v>1.4191900297747078</v>
      </c>
      <c r="CF57" s="54">
        <f t="shared" si="13"/>
        <v>0.14002438834620434</v>
      </c>
    </row>
    <row r="58" spans="1:88" customFormat="1" ht="14.5" x14ac:dyDescent="0.35">
      <c r="Y58" s="1"/>
      <c r="Z58" s="10"/>
      <c r="AD58" s="3"/>
      <c r="AE58" s="3"/>
      <c r="AF58" s="3"/>
      <c r="AG58" s="3"/>
      <c r="AH58" s="3"/>
      <c r="BL58" s="2"/>
      <c r="BQ58" s="2">
        <f t="shared" si="1"/>
        <v>2.9732408325074333</v>
      </c>
      <c r="BR58" s="2">
        <f t="shared" si="2"/>
        <v>5.9464816650148666</v>
      </c>
      <c r="BS58" s="2">
        <f t="shared" si="3"/>
        <v>2.9732408325074333</v>
      </c>
      <c r="BT58" s="2">
        <f t="shared" si="4"/>
        <v>0.29732408325074333</v>
      </c>
      <c r="BU58" s="56" t="e">
        <f t="shared" si="5"/>
        <v>#DIV/0!</v>
      </c>
      <c r="BV58" s="56" t="e">
        <f t="shared" si="5"/>
        <v>#DIV/0!</v>
      </c>
      <c r="BW58" s="56" t="e">
        <f t="shared" si="6"/>
        <v>#DIV/0!</v>
      </c>
      <c r="BX58" s="56" t="e">
        <f t="shared" si="7"/>
        <v>#DIV/0!</v>
      </c>
      <c r="BY58" s="57">
        <f t="shared" si="8"/>
        <v>0</v>
      </c>
      <c r="BZ58" s="54">
        <f t="shared" si="8"/>
        <v>0</v>
      </c>
      <c r="CA58" s="54">
        <f t="shared" si="9"/>
        <v>0</v>
      </c>
      <c r="CB58" s="54">
        <f t="shared" si="10"/>
        <v>0</v>
      </c>
      <c r="CC58" s="54">
        <f t="shared" si="11"/>
        <v>0</v>
      </c>
      <c r="CD58" s="54">
        <f t="shared" si="0"/>
        <v>0</v>
      </c>
      <c r="CE58" s="54">
        <f t="shared" si="12"/>
        <v>0</v>
      </c>
      <c r="CF58" s="54">
        <f t="shared" si="13"/>
        <v>0</v>
      </c>
    </row>
    <row r="59" spans="1:88" customFormat="1" ht="14.5" x14ac:dyDescent="0.35">
      <c r="A59">
        <v>24</v>
      </c>
      <c r="B59">
        <v>10</v>
      </c>
      <c r="C59" t="s">
        <v>92</v>
      </c>
      <c r="D59" t="s">
        <v>27</v>
      </c>
      <c r="G59">
        <v>0.5</v>
      </c>
      <c r="H59">
        <v>0.5</v>
      </c>
      <c r="I59">
        <v>937</v>
      </c>
      <c r="J59">
        <v>6985</v>
      </c>
      <c r="L59">
        <v>3370</v>
      </c>
      <c r="M59">
        <v>1.1339999999999999</v>
      </c>
      <c r="N59">
        <v>6.1970000000000001</v>
      </c>
      <c r="O59">
        <v>5.0629999999999997</v>
      </c>
      <c r="Q59">
        <v>0.23599999999999999</v>
      </c>
      <c r="R59">
        <v>1</v>
      </c>
      <c r="S59">
        <v>0</v>
      </c>
      <c r="T59">
        <v>0</v>
      </c>
      <c r="V59">
        <v>0</v>
      </c>
      <c r="Y59" s="1">
        <v>44139</v>
      </c>
      <c r="Z59" s="10">
        <v>0.68785879629629632</v>
      </c>
      <c r="AB59">
        <v>1</v>
      </c>
      <c r="AD59" s="3">
        <v>2.5547107158517131</v>
      </c>
      <c r="AE59" s="3">
        <v>5.4210680975200187</v>
      </c>
      <c r="AF59" s="3">
        <v>2.8663573816683057</v>
      </c>
      <c r="AG59" s="3">
        <v>0.28404674827312637</v>
      </c>
      <c r="AH59" s="3"/>
      <c r="AK59">
        <v>1.4534815219382458</v>
      </c>
      <c r="AQ59">
        <v>0.5174872037150744</v>
      </c>
      <c r="AW59">
        <v>2.2419369682333103</v>
      </c>
      <c r="BC59">
        <v>9.8246246359722789E-2</v>
      </c>
      <c r="BG59" s="3">
        <v>2.5362785458473258</v>
      </c>
      <c r="BH59" s="3">
        <v>5.4351311516274201</v>
      </c>
      <c r="BI59" s="3">
        <v>2.8988526057800952</v>
      </c>
      <c r="BJ59" s="3">
        <v>0.28390728414821764</v>
      </c>
      <c r="BL59" s="2">
        <v>8</v>
      </c>
      <c r="BQ59" s="2">
        <f t="shared" si="1"/>
        <v>2.9732408325074333</v>
      </c>
      <c r="BR59" s="2">
        <f t="shared" si="2"/>
        <v>5.9464816650148666</v>
      </c>
      <c r="BS59" s="2">
        <f t="shared" si="3"/>
        <v>2.9732408325074333</v>
      </c>
      <c r="BT59" s="2">
        <f t="shared" si="4"/>
        <v>0.29732408325074333</v>
      </c>
      <c r="BU59" s="56">
        <f t="shared" si="5"/>
        <v>630.28866666666659</v>
      </c>
      <c r="BV59" s="56">
        <f t="shared" si="5"/>
        <v>2349.288333333333</v>
      </c>
      <c r="BW59" s="56">
        <f t="shared" si="6"/>
        <v>4068.2879999999996</v>
      </c>
      <c r="BX59" s="56">
        <f t="shared" si="7"/>
        <v>22668.866666666665</v>
      </c>
      <c r="BY59" s="57">
        <f t="shared" si="8"/>
        <v>1.4866204162537167</v>
      </c>
      <c r="BZ59" s="54">
        <f t="shared" si="8"/>
        <v>2.9732408325074333</v>
      </c>
      <c r="CA59" s="54">
        <f t="shared" si="9"/>
        <v>1.4866204162537167</v>
      </c>
      <c r="CB59" s="54">
        <f t="shared" si="10"/>
        <v>0.14866204162537167</v>
      </c>
      <c r="CC59" s="54">
        <f t="shared" si="11"/>
        <v>1.2773553579258565</v>
      </c>
      <c r="CD59" s="54">
        <f t="shared" si="0"/>
        <v>2.7105340487600094</v>
      </c>
      <c r="CE59" s="54">
        <f t="shared" si="12"/>
        <v>1.4331786908341528</v>
      </c>
      <c r="CF59" s="54">
        <f t="shared" si="13"/>
        <v>0.14202337413656319</v>
      </c>
      <c r="CG59" s="3">
        <f>AVERAGE(CC59:CC60)</f>
        <v>1.2681392729236629</v>
      </c>
      <c r="CH59" s="3">
        <f>AVERAGE(CD59:CD60)</f>
        <v>2.7175655758137101</v>
      </c>
      <c r="CI59" s="3">
        <f>AVERAGE(CE59:CE60)</f>
        <v>1.4494263028900476</v>
      </c>
      <c r="CJ59" s="3">
        <f>AVERAGE(CF59:CF60)</f>
        <v>0.14195364207410882</v>
      </c>
    </row>
    <row r="60" spans="1:88" customFormat="1" ht="14.5" x14ac:dyDescent="0.35">
      <c r="A60">
        <v>25</v>
      </c>
      <c r="B60">
        <v>10</v>
      </c>
      <c r="C60" t="s">
        <v>92</v>
      </c>
      <c r="D60" t="s">
        <v>27</v>
      </c>
      <c r="G60">
        <v>0.5</v>
      </c>
      <c r="H60">
        <v>0.5</v>
      </c>
      <c r="I60">
        <v>924</v>
      </c>
      <c r="J60">
        <v>7019</v>
      </c>
      <c r="L60">
        <v>3367</v>
      </c>
      <c r="M60">
        <v>1.1240000000000001</v>
      </c>
      <c r="N60">
        <v>6.2249999999999996</v>
      </c>
      <c r="O60">
        <v>5.101</v>
      </c>
      <c r="Q60">
        <v>0.23599999999999999</v>
      </c>
      <c r="R60">
        <v>1</v>
      </c>
      <c r="S60">
        <v>0</v>
      </c>
      <c r="T60">
        <v>0</v>
      </c>
      <c r="V60">
        <v>0</v>
      </c>
      <c r="Y60" s="1">
        <v>44139</v>
      </c>
      <c r="Z60" s="10">
        <v>0.69434027777777774</v>
      </c>
      <c r="AB60">
        <v>1</v>
      </c>
      <c r="AD60" s="3">
        <v>2.5178463758429381</v>
      </c>
      <c r="AE60" s="3">
        <v>5.4491942057348224</v>
      </c>
      <c r="AF60" s="3">
        <v>2.9313478298918842</v>
      </c>
      <c r="AG60" s="3">
        <v>0.28376782002330891</v>
      </c>
      <c r="AH60" s="3"/>
      <c r="BG60" s="3"/>
      <c r="BH60" s="3"/>
      <c r="BI60" s="3"/>
      <c r="BJ60" s="3"/>
      <c r="BL60" s="2"/>
      <c r="BQ60" s="2">
        <f t="shared" si="1"/>
        <v>2.9732408325074333</v>
      </c>
      <c r="BR60" s="2">
        <f t="shared" si="2"/>
        <v>5.9464816650148666</v>
      </c>
      <c r="BS60" s="2">
        <f t="shared" si="3"/>
        <v>2.9732408325074333</v>
      </c>
      <c r="BT60" s="2">
        <f t="shared" si="4"/>
        <v>0.29732408325074333</v>
      </c>
      <c r="BU60" s="56">
        <f t="shared" si="5"/>
        <v>621.54399999999998</v>
      </c>
      <c r="BV60" s="56">
        <f t="shared" si="5"/>
        <v>2360.7236666666663</v>
      </c>
      <c r="BW60" s="56">
        <f t="shared" si="6"/>
        <v>4099.9033333333327</v>
      </c>
      <c r="BX60" s="56">
        <f t="shared" si="7"/>
        <v>22648.686666666665</v>
      </c>
      <c r="BY60" s="57">
        <f t="shared" si="8"/>
        <v>1.4866204162537167</v>
      </c>
      <c r="BZ60" s="54">
        <f t="shared" si="8"/>
        <v>2.9732408325074333</v>
      </c>
      <c r="CA60" s="54">
        <f t="shared" si="9"/>
        <v>1.4866204162537167</v>
      </c>
      <c r="CB60" s="54">
        <f t="shared" si="10"/>
        <v>0.14866204162537167</v>
      </c>
      <c r="CC60" s="54">
        <f t="shared" si="11"/>
        <v>1.2589231879214691</v>
      </c>
      <c r="CD60" s="54">
        <f t="shared" si="0"/>
        <v>2.7245971028674112</v>
      </c>
      <c r="CE60" s="54">
        <f t="shared" si="12"/>
        <v>1.4656739149459421</v>
      </c>
      <c r="CF60" s="54">
        <f t="shared" si="13"/>
        <v>0.14188391001165446</v>
      </c>
    </row>
    <row r="61" spans="1:88" customFormat="1" ht="14.5" x14ac:dyDescent="0.35">
      <c r="Y61" s="1"/>
      <c r="Z61" s="10"/>
      <c r="AD61" s="3"/>
      <c r="AE61" s="3"/>
      <c r="AF61" s="3"/>
      <c r="AG61" s="3"/>
      <c r="AH61" s="3"/>
      <c r="BL61" s="2"/>
      <c r="BQ61" s="2">
        <f t="shared" si="1"/>
        <v>2.9732408325074333</v>
      </c>
      <c r="BR61" s="2">
        <f t="shared" si="2"/>
        <v>5.9464816650148666</v>
      </c>
      <c r="BS61" s="2">
        <f t="shared" si="3"/>
        <v>2.9732408325074333</v>
      </c>
      <c r="BT61" s="2">
        <f t="shared" si="4"/>
        <v>0.29732408325074333</v>
      </c>
      <c r="BU61" s="56" t="e">
        <f t="shared" si="5"/>
        <v>#DIV/0!</v>
      </c>
      <c r="BV61" s="56" t="e">
        <f t="shared" si="5"/>
        <v>#DIV/0!</v>
      </c>
      <c r="BW61" s="56" t="e">
        <f t="shared" si="6"/>
        <v>#DIV/0!</v>
      </c>
      <c r="BX61" s="56" t="e">
        <f t="shared" si="7"/>
        <v>#DIV/0!</v>
      </c>
      <c r="BY61" s="57">
        <f t="shared" si="8"/>
        <v>0</v>
      </c>
      <c r="BZ61" s="54">
        <f t="shared" si="8"/>
        <v>0</v>
      </c>
      <c r="CA61" s="54">
        <f t="shared" si="9"/>
        <v>0</v>
      </c>
      <c r="CB61" s="54">
        <f t="shared" si="10"/>
        <v>0</v>
      </c>
      <c r="CC61" s="54">
        <f t="shared" si="11"/>
        <v>0</v>
      </c>
      <c r="CD61" s="54">
        <f t="shared" si="0"/>
        <v>0</v>
      </c>
      <c r="CE61" s="54">
        <f t="shared" si="12"/>
        <v>0</v>
      </c>
      <c r="CF61" s="54">
        <f t="shared" si="13"/>
        <v>0</v>
      </c>
    </row>
    <row r="62" spans="1:88" customFormat="1" ht="14.5" x14ac:dyDescent="0.35">
      <c r="A62">
        <v>27</v>
      </c>
      <c r="B62">
        <v>11</v>
      </c>
      <c r="C62" t="s">
        <v>93</v>
      </c>
      <c r="D62" t="s">
        <v>27</v>
      </c>
      <c r="G62">
        <v>0.5</v>
      </c>
      <c r="H62">
        <v>0.5</v>
      </c>
      <c r="I62">
        <v>930</v>
      </c>
      <c r="J62">
        <v>6877</v>
      </c>
      <c r="L62">
        <v>3169</v>
      </c>
      <c r="M62">
        <v>1.129</v>
      </c>
      <c r="N62">
        <v>6.1050000000000004</v>
      </c>
      <c r="O62">
        <v>4.976</v>
      </c>
      <c r="Q62">
        <v>0.215</v>
      </c>
      <c r="R62">
        <v>1</v>
      </c>
      <c r="S62">
        <v>0</v>
      </c>
      <c r="T62">
        <v>0</v>
      </c>
      <c r="V62">
        <v>0</v>
      </c>
      <c r="Y62" s="1">
        <v>44139</v>
      </c>
      <c r="Z62" s="10">
        <v>0.711400462962963</v>
      </c>
      <c r="AB62">
        <v>1</v>
      </c>
      <c r="AD62" s="3">
        <v>2.5348606866162191</v>
      </c>
      <c r="AE62" s="3">
        <v>5.3317263420141714</v>
      </c>
      <c r="AF62" s="3">
        <v>2.7968656553979523</v>
      </c>
      <c r="AG62" s="3">
        <v>0.26535855553535309</v>
      </c>
      <c r="AH62" s="3"/>
      <c r="AK62">
        <v>1.0119133511793361</v>
      </c>
      <c r="AQ62">
        <v>2.3005391275689107</v>
      </c>
      <c r="AW62">
        <v>5.2097655895666888</v>
      </c>
      <c r="BC62">
        <v>6.1140229089350857</v>
      </c>
      <c r="BG62" s="3">
        <v>2.5220999535362587</v>
      </c>
      <c r="BH62" s="3">
        <v>5.393769227782121</v>
      </c>
      <c r="BI62" s="3">
        <v>2.8716692742458623</v>
      </c>
      <c r="BJ62" s="3">
        <v>0.2737264030298785</v>
      </c>
      <c r="BL62" s="2">
        <v>9</v>
      </c>
      <c r="BQ62" s="2">
        <f t="shared" si="1"/>
        <v>2.9732408325074333</v>
      </c>
      <c r="BR62" s="2">
        <f t="shared" si="2"/>
        <v>5.9464816650148666</v>
      </c>
      <c r="BS62" s="2">
        <f t="shared" si="3"/>
        <v>2.9732408325074333</v>
      </c>
      <c r="BT62" s="2">
        <f t="shared" si="4"/>
        <v>0.29732408325074333</v>
      </c>
      <c r="BU62" s="56">
        <f t="shared" si="5"/>
        <v>625.57999999999993</v>
      </c>
      <c r="BV62" s="56">
        <f t="shared" si="5"/>
        <v>2312.9643333333333</v>
      </c>
      <c r="BW62" s="56">
        <f t="shared" si="6"/>
        <v>4000.3486666666663</v>
      </c>
      <c r="BX62" s="56">
        <f t="shared" si="7"/>
        <v>21316.806666666664</v>
      </c>
      <c r="BY62" s="57">
        <f t="shared" si="8"/>
        <v>1.4866204162537167</v>
      </c>
      <c r="BZ62" s="54">
        <f t="shared" si="8"/>
        <v>2.9732408325074333</v>
      </c>
      <c r="CA62" s="54">
        <f t="shared" si="9"/>
        <v>1.4866204162537167</v>
      </c>
      <c r="CB62" s="54">
        <f t="shared" si="10"/>
        <v>0.14866204162537167</v>
      </c>
      <c r="CC62" s="54">
        <f t="shared" si="11"/>
        <v>1.2674303433081096</v>
      </c>
      <c r="CD62" s="54">
        <f t="shared" si="0"/>
        <v>2.6658631710070857</v>
      </c>
      <c r="CE62" s="54">
        <f t="shared" si="12"/>
        <v>1.3984328276989761</v>
      </c>
      <c r="CF62" s="54">
        <f t="shared" si="13"/>
        <v>0.13267927776767655</v>
      </c>
      <c r="CG62" s="3">
        <f>AVERAGE(CC62:CC63)</f>
        <v>1.2610499767681294</v>
      </c>
      <c r="CH62" s="3">
        <f>AVERAGE(CD62:CD63)</f>
        <v>2.6968846138910605</v>
      </c>
      <c r="CI62" s="3">
        <f>AVERAGE(CE62:CE63)</f>
        <v>1.4358346371229311</v>
      </c>
      <c r="CJ62" s="3">
        <f>AVERAGE(CF62:CF63)</f>
        <v>0.13686320151493925</v>
      </c>
    </row>
    <row r="63" spans="1:88" customFormat="1" ht="14.5" x14ac:dyDescent="0.35">
      <c r="A63">
        <v>28</v>
      </c>
      <c r="B63">
        <v>11</v>
      </c>
      <c r="C63" t="s">
        <v>93</v>
      </c>
      <c r="D63" t="s">
        <v>27</v>
      </c>
      <c r="G63">
        <v>0.5</v>
      </c>
      <c r="H63">
        <v>0.5</v>
      </c>
      <c r="I63">
        <v>921</v>
      </c>
      <c r="J63">
        <v>7027</v>
      </c>
      <c r="L63">
        <v>3349</v>
      </c>
      <c r="M63">
        <v>1.121</v>
      </c>
      <c r="N63">
        <v>6.2320000000000002</v>
      </c>
      <c r="O63">
        <v>5.1100000000000003</v>
      </c>
      <c r="Q63">
        <v>0.23400000000000001</v>
      </c>
      <c r="R63">
        <v>1</v>
      </c>
      <c r="S63">
        <v>0</v>
      </c>
      <c r="T63">
        <v>0</v>
      </c>
      <c r="V63">
        <v>0</v>
      </c>
      <c r="Y63" s="1">
        <v>44139</v>
      </c>
      <c r="Z63" s="10">
        <v>0.71771990740740732</v>
      </c>
      <c r="AB63">
        <v>1</v>
      </c>
      <c r="AD63" s="3">
        <v>2.5093392204562979</v>
      </c>
      <c r="AE63" s="3">
        <v>5.4558121135500706</v>
      </c>
      <c r="AF63" s="3">
        <v>2.9464728930937727</v>
      </c>
      <c r="AG63" s="3">
        <v>0.28209425052440384</v>
      </c>
      <c r="AH63" s="3"/>
      <c r="BG63" s="3"/>
      <c r="BH63" s="3"/>
      <c r="BI63" s="3"/>
      <c r="BJ63" s="3"/>
      <c r="BL63" s="2"/>
      <c r="BQ63" s="2">
        <f t="shared" si="1"/>
        <v>2.9732408325074333</v>
      </c>
      <c r="BR63" s="2">
        <f t="shared" si="2"/>
        <v>5.9464816650148666</v>
      </c>
      <c r="BS63" s="2">
        <f t="shared" si="3"/>
        <v>2.9732408325074333</v>
      </c>
      <c r="BT63" s="2">
        <f t="shared" si="4"/>
        <v>0.29732408325074333</v>
      </c>
      <c r="BU63" s="56">
        <f t="shared" si="5"/>
        <v>619.52599999999995</v>
      </c>
      <c r="BV63" s="56">
        <f t="shared" si="5"/>
        <v>2363.4143333333332</v>
      </c>
      <c r="BW63" s="56">
        <f t="shared" si="6"/>
        <v>4107.3026666666665</v>
      </c>
      <c r="BX63" s="56">
        <f t="shared" si="7"/>
        <v>22527.606666666667</v>
      </c>
      <c r="BY63" s="57">
        <f t="shared" si="8"/>
        <v>1.4866204162537167</v>
      </c>
      <c r="BZ63" s="54">
        <f t="shared" si="8"/>
        <v>2.9732408325074333</v>
      </c>
      <c r="CA63" s="54">
        <f t="shared" si="9"/>
        <v>1.4866204162537167</v>
      </c>
      <c r="CB63" s="54">
        <f t="shared" si="10"/>
        <v>0.14866204162537167</v>
      </c>
      <c r="CC63" s="54">
        <f t="shared" si="11"/>
        <v>1.2546696102281489</v>
      </c>
      <c r="CD63" s="54">
        <f t="shared" si="0"/>
        <v>2.7279060567750353</v>
      </c>
      <c r="CE63" s="54">
        <f t="shared" si="12"/>
        <v>1.4732364465468863</v>
      </c>
      <c r="CF63" s="54">
        <f t="shared" si="13"/>
        <v>0.14104712526220192</v>
      </c>
    </row>
    <row r="64" spans="1:88" customFormat="1" ht="14.5" x14ac:dyDescent="0.35">
      <c r="Y64" s="1"/>
      <c r="Z64" s="10"/>
      <c r="AD64" s="3"/>
      <c r="AE64" s="3"/>
      <c r="AF64" s="3"/>
      <c r="AG64" s="3"/>
      <c r="AH64" s="3"/>
      <c r="BG64" s="3"/>
      <c r="BH64" s="3"/>
      <c r="BI64" s="3"/>
      <c r="BJ64" s="3"/>
      <c r="BL64" s="2"/>
      <c r="BQ64" s="2">
        <f t="shared" si="1"/>
        <v>2.9732408325074333</v>
      </c>
      <c r="BR64" s="2">
        <f t="shared" si="2"/>
        <v>5.9464816650148666</v>
      </c>
      <c r="BS64" s="2">
        <f t="shared" si="3"/>
        <v>2.9732408325074333</v>
      </c>
      <c r="BT64" s="2">
        <f t="shared" si="4"/>
        <v>0.29732408325074333</v>
      </c>
      <c r="BU64" s="56" t="e">
        <f t="shared" si="5"/>
        <v>#DIV/0!</v>
      </c>
      <c r="BV64" s="56" t="e">
        <f t="shared" si="5"/>
        <v>#DIV/0!</v>
      </c>
      <c r="BW64" s="56" t="e">
        <f t="shared" si="6"/>
        <v>#DIV/0!</v>
      </c>
      <c r="BX64" s="56" t="e">
        <f t="shared" si="7"/>
        <v>#DIV/0!</v>
      </c>
      <c r="BY64" s="57">
        <f t="shared" si="8"/>
        <v>0</v>
      </c>
      <c r="BZ64" s="54">
        <f t="shared" si="8"/>
        <v>0</v>
      </c>
      <c r="CA64" s="54">
        <f t="shared" si="9"/>
        <v>0</v>
      </c>
      <c r="CB64" s="54">
        <f t="shared" si="10"/>
        <v>0</v>
      </c>
      <c r="CC64" s="54">
        <f t="shared" si="11"/>
        <v>0</v>
      </c>
      <c r="CD64" s="54">
        <f t="shared" si="0"/>
        <v>0</v>
      </c>
      <c r="CE64" s="54">
        <f t="shared" si="12"/>
        <v>0</v>
      </c>
      <c r="CF64" s="54">
        <f t="shared" si="13"/>
        <v>0</v>
      </c>
    </row>
    <row r="65" spans="1:88" customFormat="1" ht="14.5" x14ac:dyDescent="0.35">
      <c r="A65">
        <v>58</v>
      </c>
      <c r="B65">
        <v>19</v>
      </c>
      <c r="C65" t="s">
        <v>94</v>
      </c>
      <c r="D65" t="s">
        <v>27</v>
      </c>
      <c r="G65">
        <v>0.5</v>
      </c>
      <c r="H65">
        <v>0.5</v>
      </c>
      <c r="I65">
        <v>902</v>
      </c>
      <c r="J65">
        <v>7007</v>
      </c>
      <c r="L65">
        <v>3333</v>
      </c>
      <c r="M65">
        <v>1.107</v>
      </c>
      <c r="N65">
        <v>6.2149999999999999</v>
      </c>
      <c r="O65">
        <v>5.1079999999999997</v>
      </c>
      <c r="Q65">
        <v>0.23300000000000001</v>
      </c>
      <c r="R65">
        <v>1</v>
      </c>
      <c r="S65">
        <v>0</v>
      </c>
      <c r="T65">
        <v>0</v>
      </c>
      <c r="V65">
        <v>0</v>
      </c>
      <c r="Y65" s="1">
        <v>44243</v>
      </c>
      <c r="Z65" s="10">
        <v>0.92988425925925933</v>
      </c>
      <c r="AB65">
        <v>1</v>
      </c>
      <c r="AD65" s="3">
        <v>3.0294952036113649</v>
      </c>
      <c r="AE65" s="3">
        <v>5.9482604966261503</v>
      </c>
      <c r="AF65" s="3">
        <v>2.9187652930147854</v>
      </c>
      <c r="AG65" s="3">
        <v>0.29141343239753442</v>
      </c>
      <c r="AH65" s="3"/>
      <c r="AK65">
        <v>0.11639417042357726</v>
      </c>
      <c r="AQ65">
        <v>1.2261890703866456</v>
      </c>
      <c r="AW65">
        <v>2.6389152527139204</v>
      </c>
      <c r="BC65">
        <v>2.118045966923626</v>
      </c>
      <c r="BG65" s="3">
        <v>3.031259308173933</v>
      </c>
      <c r="BH65" s="3">
        <v>5.9120142602765444</v>
      </c>
      <c r="BI65" s="3">
        <v>2.8807549521026115</v>
      </c>
      <c r="BJ65" s="3">
        <v>0.28835963756073901</v>
      </c>
      <c r="BL65" s="2">
        <v>10</v>
      </c>
      <c r="BQ65" s="2">
        <f t="shared" si="1"/>
        <v>2.9732408325074333</v>
      </c>
      <c r="BR65" s="2">
        <f t="shared" si="2"/>
        <v>5.9464816650148666</v>
      </c>
      <c r="BS65" s="2">
        <f t="shared" si="3"/>
        <v>2.9732408325074333</v>
      </c>
      <c r="BT65" s="2">
        <f t="shared" si="4"/>
        <v>0.29732408325074333</v>
      </c>
      <c r="BU65" s="56">
        <f t="shared" si="5"/>
        <v>606.74533333333329</v>
      </c>
      <c r="BV65" s="56">
        <f t="shared" si="5"/>
        <v>2356.6876666666667</v>
      </c>
      <c r="BW65" s="56">
        <f t="shared" si="6"/>
        <v>4106.63</v>
      </c>
      <c r="BX65" s="56">
        <f t="shared" si="7"/>
        <v>22419.98</v>
      </c>
      <c r="BY65" s="57">
        <f t="shared" si="8"/>
        <v>1.4866204162537167</v>
      </c>
      <c r="BZ65" s="54">
        <f t="shared" si="8"/>
        <v>2.9732408325074333</v>
      </c>
      <c r="CA65" s="54">
        <f t="shared" si="9"/>
        <v>1.4866204162537167</v>
      </c>
      <c r="CB65" s="54">
        <f t="shared" si="10"/>
        <v>0.14866204162537167</v>
      </c>
      <c r="CC65" s="54">
        <f t="shared" si="11"/>
        <v>1.5147476018056825</v>
      </c>
      <c r="CD65" s="54">
        <f t="shared" si="0"/>
        <v>2.9741302483130752</v>
      </c>
      <c r="CE65" s="54">
        <f t="shared" si="12"/>
        <v>1.4593826465073927</v>
      </c>
      <c r="CF65" s="54">
        <f t="shared" si="13"/>
        <v>0.14570671619876721</v>
      </c>
      <c r="CG65" s="3">
        <f>AVERAGE(CC65:CC66)</f>
        <v>1.5156296540869665</v>
      </c>
      <c r="CH65" s="3">
        <f>AVERAGE(CD65:CD66)</f>
        <v>2.9560071301382722</v>
      </c>
      <c r="CI65" s="3">
        <f>AVERAGE(CE65:CE66)</f>
        <v>1.4403774760513057</v>
      </c>
      <c r="CJ65" s="3">
        <f>AVERAGE(CF65:CF66)</f>
        <v>0.14417981878036951</v>
      </c>
    </row>
    <row r="66" spans="1:88" customFormat="1" ht="14.5" x14ac:dyDescent="0.35">
      <c r="A66">
        <v>59</v>
      </c>
      <c r="B66">
        <v>19</v>
      </c>
      <c r="C66" t="s">
        <v>94</v>
      </c>
      <c r="D66" t="s">
        <v>27</v>
      </c>
      <c r="G66">
        <v>0.5</v>
      </c>
      <c r="H66">
        <v>0.5</v>
      </c>
      <c r="I66">
        <v>903</v>
      </c>
      <c r="J66">
        <v>6923</v>
      </c>
      <c r="L66">
        <v>3259</v>
      </c>
      <c r="M66">
        <v>1.1080000000000001</v>
      </c>
      <c r="N66">
        <v>6.1440000000000001</v>
      </c>
      <c r="O66">
        <v>5.0359999999999996</v>
      </c>
      <c r="Q66">
        <v>0.22500000000000001</v>
      </c>
      <c r="R66">
        <v>1</v>
      </c>
      <c r="S66">
        <v>0</v>
      </c>
      <c r="T66">
        <v>0</v>
      </c>
      <c r="V66">
        <v>0</v>
      </c>
      <c r="Y66" s="1">
        <v>44243</v>
      </c>
      <c r="Z66" s="10">
        <v>0.93601851851851858</v>
      </c>
      <c r="AB66">
        <v>1</v>
      </c>
      <c r="AD66" s="3">
        <v>3.0330234127365014</v>
      </c>
      <c r="AE66" s="3">
        <v>5.8757680239269394</v>
      </c>
      <c r="AF66" s="3">
        <v>2.842744611190438</v>
      </c>
      <c r="AG66" s="3">
        <v>0.2853058427239436</v>
      </c>
      <c r="AH66" s="3"/>
      <c r="BL66" s="2"/>
      <c r="BQ66" s="2">
        <f t="shared" si="1"/>
        <v>2.9732408325074333</v>
      </c>
      <c r="BR66" s="2">
        <f t="shared" si="2"/>
        <v>5.9464816650148666</v>
      </c>
      <c r="BS66" s="2">
        <f t="shared" si="3"/>
        <v>2.9732408325074333</v>
      </c>
      <c r="BT66" s="2">
        <f t="shared" si="4"/>
        <v>0.29732408325074333</v>
      </c>
      <c r="BU66" s="56">
        <f t="shared" si="5"/>
        <v>607.41800000000001</v>
      </c>
      <c r="BV66" s="56">
        <f t="shared" si="5"/>
        <v>2328.4356666666663</v>
      </c>
      <c r="BW66" s="56">
        <f t="shared" si="6"/>
        <v>4049.4533333333329</v>
      </c>
      <c r="BX66" s="56">
        <f t="shared" si="7"/>
        <v>21922.206666666665</v>
      </c>
      <c r="BY66" s="57">
        <f t="shared" si="8"/>
        <v>1.4866204162537167</v>
      </c>
      <c r="BZ66" s="54">
        <f t="shared" si="8"/>
        <v>2.9732408325074333</v>
      </c>
      <c r="CA66" s="54">
        <f t="shared" si="9"/>
        <v>1.4866204162537167</v>
      </c>
      <c r="CB66" s="54">
        <f t="shared" si="10"/>
        <v>0.14866204162537167</v>
      </c>
      <c r="CC66" s="54">
        <f t="shared" si="11"/>
        <v>1.5165117063682507</v>
      </c>
      <c r="CD66" s="54">
        <f t="shared" si="0"/>
        <v>2.9378840119634697</v>
      </c>
      <c r="CE66" s="54">
        <f t="shared" si="12"/>
        <v>1.421372305595219</v>
      </c>
      <c r="CF66" s="54">
        <f t="shared" si="13"/>
        <v>0.1426529213619718</v>
      </c>
    </row>
    <row r="67" spans="1:88" customFormat="1" ht="14.5" x14ac:dyDescent="0.35">
      <c r="Y67" s="1"/>
      <c r="Z67" s="10"/>
      <c r="AD67" s="3"/>
      <c r="AE67" s="3"/>
      <c r="AF67" s="3"/>
      <c r="AG67" s="3"/>
      <c r="AH67" s="3"/>
      <c r="BL67" s="2"/>
      <c r="BQ67" s="2">
        <f t="shared" si="1"/>
        <v>2.9732408325074333</v>
      </c>
      <c r="BR67" s="2">
        <f t="shared" si="2"/>
        <v>5.9464816650148666</v>
      </c>
      <c r="BS67" s="2">
        <f t="shared" si="3"/>
        <v>2.9732408325074333</v>
      </c>
      <c r="BT67" s="2">
        <f t="shared" si="4"/>
        <v>0.29732408325074333</v>
      </c>
      <c r="BU67" s="56" t="e">
        <f t="shared" si="5"/>
        <v>#DIV/0!</v>
      </c>
      <c r="BV67" s="56" t="e">
        <f t="shared" si="5"/>
        <v>#DIV/0!</v>
      </c>
      <c r="BW67" s="56" t="e">
        <f t="shared" si="6"/>
        <v>#DIV/0!</v>
      </c>
      <c r="BX67" s="56" t="e">
        <f t="shared" si="7"/>
        <v>#DIV/0!</v>
      </c>
      <c r="BY67" s="57">
        <f t="shared" si="8"/>
        <v>0</v>
      </c>
      <c r="BZ67" s="54">
        <f t="shared" si="8"/>
        <v>0</v>
      </c>
      <c r="CA67" s="54">
        <f t="shared" si="9"/>
        <v>0</v>
      </c>
      <c r="CB67" s="54">
        <f t="shared" si="10"/>
        <v>0</v>
      </c>
      <c r="CC67" s="54">
        <f t="shared" si="11"/>
        <v>0</v>
      </c>
      <c r="CD67" s="54">
        <f t="shared" si="0"/>
        <v>0</v>
      </c>
      <c r="CE67" s="54">
        <f t="shared" si="12"/>
        <v>0</v>
      </c>
      <c r="CF67" s="54">
        <f t="shared" si="13"/>
        <v>0</v>
      </c>
    </row>
    <row r="68" spans="1:88" customFormat="1" ht="14.5" x14ac:dyDescent="0.35">
      <c r="A68">
        <v>61</v>
      </c>
      <c r="B68">
        <v>20</v>
      </c>
      <c r="C68" t="s">
        <v>94</v>
      </c>
      <c r="D68" t="s">
        <v>27</v>
      </c>
      <c r="G68">
        <v>0.5</v>
      </c>
      <c r="H68">
        <v>0.5</v>
      </c>
      <c r="I68">
        <v>863</v>
      </c>
      <c r="J68">
        <v>7065</v>
      </c>
      <c r="L68">
        <v>3421</v>
      </c>
      <c r="M68">
        <v>1.077</v>
      </c>
      <c r="N68">
        <v>6.2640000000000002</v>
      </c>
      <c r="O68">
        <v>5.1870000000000003</v>
      </c>
      <c r="Q68">
        <v>0.24199999999999999</v>
      </c>
      <c r="R68">
        <v>1</v>
      </c>
      <c r="S68">
        <v>0</v>
      </c>
      <c r="T68">
        <v>0</v>
      </c>
      <c r="V68">
        <v>0</v>
      </c>
      <c r="Y68" s="1">
        <v>44243</v>
      </c>
      <c r="Z68" s="10">
        <v>0.95243055555555556</v>
      </c>
      <c r="AB68">
        <v>1</v>
      </c>
      <c r="AD68" s="3">
        <v>2.8918950477310483</v>
      </c>
      <c r="AE68" s="3">
        <v>5.9983148230137004</v>
      </c>
      <c r="AF68" s="3">
        <v>3.1064197752826521</v>
      </c>
      <c r="AG68" s="3">
        <v>0.29867651200937217</v>
      </c>
      <c r="AH68" s="3"/>
      <c r="AK68">
        <v>1.474836419596957</v>
      </c>
      <c r="AQ68">
        <v>0.77995309205179053</v>
      </c>
      <c r="AW68">
        <v>0.13735177096543705</v>
      </c>
      <c r="BC68">
        <v>0.44311677936626148</v>
      </c>
      <c r="BG68" s="3">
        <v>2.8707257929802301</v>
      </c>
      <c r="BH68" s="3">
        <v>5.9750136710746684</v>
      </c>
      <c r="BI68" s="3">
        <v>3.1042878780944383</v>
      </c>
      <c r="BJ68" s="3">
        <v>0.29801623204465966</v>
      </c>
      <c r="BL68" s="2">
        <v>11</v>
      </c>
      <c r="BQ68" s="2">
        <f t="shared" si="1"/>
        <v>2.9732408325074333</v>
      </c>
      <c r="BR68" s="2">
        <f t="shared" si="2"/>
        <v>5.9464816650148666</v>
      </c>
      <c r="BS68" s="2">
        <f t="shared" si="3"/>
        <v>2.9732408325074333</v>
      </c>
      <c r="BT68" s="2">
        <f t="shared" si="4"/>
        <v>0.29732408325074333</v>
      </c>
      <c r="BU68" s="56">
        <f t="shared" si="5"/>
        <v>580.51133333333325</v>
      </c>
      <c r="BV68" s="56">
        <f t="shared" si="5"/>
        <v>2376.1949999999997</v>
      </c>
      <c r="BW68" s="56">
        <f t="shared" si="6"/>
        <v>4171.8786666666665</v>
      </c>
      <c r="BX68" s="56">
        <f t="shared" si="7"/>
        <v>23011.926666666666</v>
      </c>
      <c r="BY68" s="57">
        <f t="shared" si="8"/>
        <v>1.4866204162537167</v>
      </c>
      <c r="BZ68" s="54">
        <f t="shared" si="8"/>
        <v>2.9732408325074333</v>
      </c>
      <c r="CA68" s="54">
        <f t="shared" si="9"/>
        <v>1.4866204162537167</v>
      </c>
      <c r="CB68" s="54">
        <f t="shared" si="10"/>
        <v>0.14866204162537167</v>
      </c>
      <c r="CC68" s="54">
        <f t="shared" si="11"/>
        <v>1.4459475238655242</v>
      </c>
      <c r="CD68" s="54">
        <f t="shared" si="0"/>
        <v>2.9991574115068502</v>
      </c>
      <c r="CE68" s="54">
        <f t="shared" si="12"/>
        <v>1.5532098876413261</v>
      </c>
      <c r="CF68" s="54">
        <f t="shared" si="13"/>
        <v>0.14933825600468609</v>
      </c>
      <c r="CG68" s="3">
        <f>AVERAGE(CC68:CC69)</f>
        <v>1.4353628964901151</v>
      </c>
      <c r="CH68" s="3">
        <f>AVERAGE(CD68:CD69)</f>
        <v>2.9875068355373342</v>
      </c>
      <c r="CI68" s="3">
        <f>AVERAGE(CE68:CE69)</f>
        <v>1.5521439390472191</v>
      </c>
      <c r="CJ68" s="3">
        <f>AVERAGE(CF68:CF69)</f>
        <v>0.14900811602232983</v>
      </c>
    </row>
    <row r="69" spans="1:88" customFormat="1" ht="14.5" x14ac:dyDescent="0.35">
      <c r="A69">
        <v>62</v>
      </c>
      <c r="B69">
        <v>20</v>
      </c>
      <c r="C69" t="s">
        <v>94</v>
      </c>
      <c r="D69" t="s">
        <v>27</v>
      </c>
      <c r="G69">
        <v>0.5</v>
      </c>
      <c r="H69">
        <v>0.5</v>
      </c>
      <c r="I69">
        <v>851</v>
      </c>
      <c r="J69">
        <v>7011</v>
      </c>
      <c r="L69">
        <v>3405</v>
      </c>
      <c r="M69">
        <v>1.0669999999999999</v>
      </c>
      <c r="N69">
        <v>6.218</v>
      </c>
      <c r="O69">
        <v>5.1509999999999998</v>
      </c>
      <c r="Q69">
        <v>0.24</v>
      </c>
      <c r="R69">
        <v>1</v>
      </c>
      <c r="S69">
        <v>0</v>
      </c>
      <c r="T69">
        <v>0</v>
      </c>
      <c r="V69">
        <v>0</v>
      </c>
      <c r="Y69" s="1">
        <v>44243</v>
      </c>
      <c r="Z69" s="10">
        <v>0.95854166666666663</v>
      </c>
      <c r="AB69">
        <v>1</v>
      </c>
      <c r="AD69" s="3">
        <v>2.8495565382294124</v>
      </c>
      <c r="AE69" s="3">
        <v>5.9517125191356364</v>
      </c>
      <c r="AF69" s="3">
        <v>3.102155980906224</v>
      </c>
      <c r="AG69" s="3">
        <v>0.29735595207994719</v>
      </c>
      <c r="AH69" s="3"/>
      <c r="BG69" s="3"/>
      <c r="BH69" s="3"/>
      <c r="BI69" s="3"/>
      <c r="BJ69" s="3"/>
      <c r="BL69" s="2"/>
      <c r="BQ69" s="2">
        <f t="shared" si="1"/>
        <v>2.9732408325074333</v>
      </c>
      <c r="BR69" s="2">
        <f t="shared" si="2"/>
        <v>5.9464816650148666</v>
      </c>
      <c r="BS69" s="2">
        <f t="shared" si="3"/>
        <v>2.9732408325074333</v>
      </c>
      <c r="BT69" s="2">
        <f t="shared" si="4"/>
        <v>0.29732408325074333</v>
      </c>
      <c r="BU69" s="56">
        <f t="shared" si="5"/>
        <v>572.43933333333325</v>
      </c>
      <c r="BV69" s="56">
        <f t="shared" si="5"/>
        <v>2358.0329999999999</v>
      </c>
      <c r="BW69" s="56">
        <f t="shared" si="6"/>
        <v>4143.6266666666661</v>
      </c>
      <c r="BX69" s="56">
        <f t="shared" si="7"/>
        <v>22904.3</v>
      </c>
      <c r="BY69" s="57">
        <f t="shared" si="8"/>
        <v>1.4866204162537167</v>
      </c>
      <c r="BZ69" s="54">
        <f t="shared" si="8"/>
        <v>2.9732408325074333</v>
      </c>
      <c r="CA69" s="54">
        <f t="shared" si="9"/>
        <v>1.4866204162537167</v>
      </c>
      <c r="CB69" s="54">
        <f t="shared" si="10"/>
        <v>0.14866204162537167</v>
      </c>
      <c r="CC69" s="54">
        <f t="shared" si="11"/>
        <v>1.4247782691147062</v>
      </c>
      <c r="CD69" s="54">
        <f t="shared" si="0"/>
        <v>2.9758562595678182</v>
      </c>
      <c r="CE69" s="54">
        <f t="shared" si="12"/>
        <v>1.551077990453112</v>
      </c>
      <c r="CF69" s="54">
        <f t="shared" si="13"/>
        <v>0.1486779760399736</v>
      </c>
    </row>
    <row r="70" spans="1:88" customFormat="1" ht="14.5" x14ac:dyDescent="0.35">
      <c r="Y70" s="1"/>
      <c r="Z70" s="10"/>
      <c r="AD70" s="3"/>
      <c r="AE70" s="3"/>
      <c r="AF70" s="3"/>
      <c r="AG70" s="3"/>
      <c r="AH70" s="3"/>
      <c r="BL70" s="2"/>
      <c r="BQ70" s="2">
        <f t="shared" si="1"/>
        <v>2.9732408325074333</v>
      </c>
      <c r="BR70" s="2">
        <f t="shared" si="2"/>
        <v>5.9464816650148666</v>
      </c>
      <c r="BS70" s="2">
        <f t="shared" si="3"/>
        <v>2.9732408325074333</v>
      </c>
      <c r="BT70" s="2">
        <f t="shared" si="4"/>
        <v>0.29732408325074333</v>
      </c>
      <c r="BU70" s="56" t="e">
        <f t="shared" si="5"/>
        <v>#DIV/0!</v>
      </c>
      <c r="BV70" s="56" t="e">
        <f t="shared" si="5"/>
        <v>#DIV/0!</v>
      </c>
      <c r="BW70" s="56" t="e">
        <f t="shared" si="6"/>
        <v>#DIV/0!</v>
      </c>
      <c r="BX70" s="56" t="e">
        <f t="shared" si="7"/>
        <v>#DIV/0!</v>
      </c>
      <c r="BY70" s="57">
        <f t="shared" si="8"/>
        <v>0</v>
      </c>
      <c r="BZ70" s="54">
        <f t="shared" si="8"/>
        <v>0</v>
      </c>
      <c r="CA70" s="54">
        <f t="shared" si="9"/>
        <v>0</v>
      </c>
      <c r="CB70" s="54">
        <f t="shared" si="10"/>
        <v>0</v>
      </c>
      <c r="CC70" s="54">
        <f t="shared" si="11"/>
        <v>0</v>
      </c>
      <c r="CD70" s="54">
        <f t="shared" si="0"/>
        <v>0</v>
      </c>
      <c r="CE70" s="54">
        <f t="shared" si="12"/>
        <v>0</v>
      </c>
      <c r="CF70" s="54">
        <f t="shared" si="13"/>
        <v>0</v>
      </c>
    </row>
    <row r="71" spans="1:88" customFormat="1" ht="14.5" x14ac:dyDescent="0.35">
      <c r="A71">
        <v>96</v>
      </c>
      <c r="B71">
        <v>28</v>
      </c>
      <c r="C71" t="s">
        <v>94</v>
      </c>
      <c r="D71" t="s">
        <v>27</v>
      </c>
      <c r="G71">
        <v>0.5</v>
      </c>
      <c r="H71">
        <v>0.5</v>
      </c>
      <c r="I71">
        <v>976</v>
      </c>
      <c r="J71">
        <v>7106</v>
      </c>
      <c r="L71">
        <v>3375</v>
      </c>
      <c r="M71">
        <v>1.1639999999999999</v>
      </c>
      <c r="N71">
        <v>6.298</v>
      </c>
      <c r="O71">
        <v>5.1340000000000003</v>
      </c>
      <c r="Q71">
        <v>0.23699999999999999</v>
      </c>
      <c r="R71">
        <v>1</v>
      </c>
      <c r="S71">
        <v>0</v>
      </c>
      <c r="T71">
        <v>0</v>
      </c>
      <c r="V71">
        <v>0</v>
      </c>
      <c r="Y71" s="1">
        <v>44244</v>
      </c>
      <c r="Z71" s="10">
        <v>0.20394675925925929</v>
      </c>
      <c r="AB71">
        <v>1</v>
      </c>
      <c r="AD71" s="3">
        <v>3.2905826788714529</v>
      </c>
      <c r="AE71" s="3">
        <v>6.033698053735935</v>
      </c>
      <c r="AF71" s="3">
        <v>2.7431153748644821</v>
      </c>
      <c r="AG71" s="3">
        <v>0.29487990221227517</v>
      </c>
      <c r="AH71" s="3"/>
      <c r="AK71">
        <v>2.8271638681934883</v>
      </c>
      <c r="AQ71">
        <v>8.5855416186134695E-2</v>
      </c>
      <c r="AW71">
        <v>3.1063601261400962</v>
      </c>
      <c r="BC71">
        <v>0.61387588729422438</v>
      </c>
      <c r="BG71" s="3">
        <v>3.2447159602446805</v>
      </c>
      <c r="BH71" s="3">
        <v>6.0311090368538203</v>
      </c>
      <c r="BI71" s="3">
        <v>2.7863930766091394</v>
      </c>
      <c r="BJ71" s="3">
        <v>0.29578778716375487</v>
      </c>
      <c r="BL71" s="2">
        <v>12</v>
      </c>
      <c r="BQ71" s="2">
        <f t="shared" si="1"/>
        <v>2.9732408325074333</v>
      </c>
      <c r="BR71" s="2">
        <f t="shared" si="2"/>
        <v>5.9464816650148666</v>
      </c>
      <c r="BS71" s="2">
        <f t="shared" si="3"/>
        <v>2.9732408325074333</v>
      </c>
      <c r="BT71" s="2">
        <f t="shared" si="4"/>
        <v>0.29732408325074333</v>
      </c>
      <c r="BU71" s="56">
        <f t="shared" si="5"/>
        <v>656.52266666666662</v>
      </c>
      <c r="BV71" s="56">
        <f t="shared" si="5"/>
        <v>2389.9846666666663</v>
      </c>
      <c r="BW71" s="56">
        <f t="shared" si="6"/>
        <v>4123.4466666666667</v>
      </c>
      <c r="BX71" s="56">
        <f t="shared" si="7"/>
        <v>22702.5</v>
      </c>
      <c r="BY71" s="57">
        <f t="shared" si="8"/>
        <v>1.4866204162537167</v>
      </c>
      <c r="BZ71" s="54">
        <f t="shared" si="8"/>
        <v>2.9732408325074333</v>
      </c>
      <c r="CA71" s="54">
        <f t="shared" si="9"/>
        <v>1.4866204162537167</v>
      </c>
      <c r="CB71" s="54">
        <f t="shared" si="10"/>
        <v>0.14866204162537167</v>
      </c>
      <c r="CC71" s="54">
        <f t="shared" si="11"/>
        <v>1.6452913394357265</v>
      </c>
      <c r="CD71" s="54">
        <f t="shared" si="0"/>
        <v>3.0168490268679675</v>
      </c>
      <c r="CE71" s="54">
        <f t="shared" si="12"/>
        <v>1.371557687432241</v>
      </c>
      <c r="CF71" s="54">
        <f t="shared" si="13"/>
        <v>0.14743995110613758</v>
      </c>
      <c r="CG71" s="3">
        <f>AVERAGE(CC71:CC72)</f>
        <v>1.6223579801223402</v>
      </c>
      <c r="CH71" s="3">
        <f>AVERAGE(CD71:CD72)</f>
        <v>3.0155545184269101</v>
      </c>
      <c r="CI71" s="3">
        <f>AVERAGE(CE71:CE72)</f>
        <v>1.3931965383045697</v>
      </c>
      <c r="CJ71" s="3">
        <f>AVERAGE(CF71:CF72)</f>
        <v>0.14789389358187743</v>
      </c>
    </row>
    <row r="72" spans="1:88" customFormat="1" ht="14.5" x14ac:dyDescent="0.35">
      <c r="A72">
        <v>97</v>
      </c>
      <c r="B72">
        <v>28</v>
      </c>
      <c r="C72" t="s">
        <v>94</v>
      </c>
      <c r="D72" t="s">
        <v>27</v>
      </c>
      <c r="G72">
        <v>0.5</v>
      </c>
      <c r="H72">
        <v>0.5</v>
      </c>
      <c r="I72">
        <v>950</v>
      </c>
      <c r="J72">
        <v>7100</v>
      </c>
      <c r="L72">
        <v>3397</v>
      </c>
      <c r="M72">
        <v>1.143</v>
      </c>
      <c r="N72">
        <v>6.2939999999999996</v>
      </c>
      <c r="O72">
        <v>5.15</v>
      </c>
      <c r="Q72">
        <v>0.23899999999999999</v>
      </c>
      <c r="R72">
        <v>1</v>
      </c>
      <c r="S72">
        <v>0</v>
      </c>
      <c r="T72">
        <v>0</v>
      </c>
      <c r="V72">
        <v>0</v>
      </c>
      <c r="Y72" s="1">
        <v>44244</v>
      </c>
      <c r="Z72" s="10">
        <v>0.21016203703703704</v>
      </c>
      <c r="AB72">
        <v>1</v>
      </c>
      <c r="AD72" s="3">
        <v>3.198849241617908</v>
      </c>
      <c r="AE72" s="3">
        <v>6.0285200199717046</v>
      </c>
      <c r="AF72" s="3">
        <v>2.8296707783537967</v>
      </c>
      <c r="AG72" s="3">
        <v>0.29669567211523462</v>
      </c>
      <c r="AH72" s="3"/>
      <c r="BG72" s="3"/>
      <c r="BH72" s="3"/>
      <c r="BI72" s="3"/>
      <c r="BJ72" s="3"/>
      <c r="BL72" s="2"/>
      <c r="BQ72" s="2">
        <f t="shared" si="1"/>
        <v>2.9732408325074333</v>
      </c>
      <c r="BR72" s="2">
        <f t="shared" si="2"/>
        <v>5.9464816650148666</v>
      </c>
      <c r="BS72" s="2">
        <f t="shared" si="3"/>
        <v>2.9732408325074333</v>
      </c>
      <c r="BT72" s="2">
        <f t="shared" si="4"/>
        <v>0.29732408325074333</v>
      </c>
      <c r="BU72" s="56">
        <f t="shared" si="5"/>
        <v>639.0333333333333</v>
      </c>
      <c r="BV72" s="56">
        <f t="shared" si="5"/>
        <v>2387.9666666666667</v>
      </c>
      <c r="BW72" s="56">
        <f t="shared" si="6"/>
        <v>4136.8999999999996</v>
      </c>
      <c r="BX72" s="56">
        <f t="shared" si="7"/>
        <v>22850.486666666664</v>
      </c>
      <c r="BY72" s="57">
        <f t="shared" si="8"/>
        <v>1.4866204162537167</v>
      </c>
      <c r="BZ72" s="54">
        <f t="shared" si="8"/>
        <v>2.9732408325074333</v>
      </c>
      <c r="CA72" s="54">
        <f t="shared" si="9"/>
        <v>1.4866204162537167</v>
      </c>
      <c r="CB72" s="54">
        <f t="shared" si="10"/>
        <v>0.14866204162537167</v>
      </c>
      <c r="CC72" s="54">
        <f t="shared" si="11"/>
        <v>1.599424620808954</v>
      </c>
      <c r="CD72" s="54">
        <f t="shared" si="0"/>
        <v>3.0142600099858523</v>
      </c>
      <c r="CE72" s="54">
        <f t="shared" si="12"/>
        <v>1.4148353891768983</v>
      </c>
      <c r="CF72" s="54">
        <f t="shared" si="13"/>
        <v>0.14834783605761731</v>
      </c>
    </row>
    <row r="73" spans="1:88" customFormat="1" ht="14.5" x14ac:dyDescent="0.35">
      <c r="Y73" s="1"/>
      <c r="Z73" s="10"/>
      <c r="AD73" s="3"/>
      <c r="AE73" s="3"/>
      <c r="AF73" s="3"/>
      <c r="AG73" s="3"/>
      <c r="AH73" s="3"/>
      <c r="BG73" s="3"/>
      <c r="BH73" s="3"/>
      <c r="BI73" s="3"/>
      <c r="BJ73" s="3"/>
      <c r="BL73" s="2"/>
      <c r="BQ73" s="2">
        <f t="shared" si="1"/>
        <v>2.9732408325074333</v>
      </c>
      <c r="BR73" s="2">
        <f t="shared" si="2"/>
        <v>5.9464816650148666</v>
      </c>
      <c r="BS73" s="2">
        <f t="shared" si="3"/>
        <v>2.9732408325074333</v>
      </c>
      <c r="BT73" s="2">
        <f t="shared" si="4"/>
        <v>0.29732408325074333</v>
      </c>
      <c r="BU73" s="56" t="e">
        <f t="shared" si="5"/>
        <v>#DIV/0!</v>
      </c>
      <c r="BV73" s="56" t="e">
        <f t="shared" si="5"/>
        <v>#DIV/0!</v>
      </c>
      <c r="BW73" s="56" t="e">
        <f t="shared" si="6"/>
        <v>#DIV/0!</v>
      </c>
      <c r="BX73" s="56" t="e">
        <f t="shared" si="7"/>
        <v>#DIV/0!</v>
      </c>
      <c r="BY73" s="57">
        <f t="shared" si="8"/>
        <v>0</v>
      </c>
      <c r="BZ73" s="54">
        <f t="shared" si="8"/>
        <v>0</v>
      </c>
      <c r="CA73" s="54">
        <f t="shared" si="9"/>
        <v>0</v>
      </c>
      <c r="CB73" s="54">
        <f t="shared" si="10"/>
        <v>0</v>
      </c>
      <c r="CC73" s="54">
        <f t="shared" si="11"/>
        <v>0</v>
      </c>
      <c r="CD73" s="54">
        <f t="shared" si="0"/>
        <v>0</v>
      </c>
      <c r="CE73" s="54">
        <f t="shared" si="12"/>
        <v>0</v>
      </c>
      <c r="CF73" s="54">
        <f t="shared" si="13"/>
        <v>0</v>
      </c>
    </row>
    <row r="74" spans="1:88" customFormat="1" ht="14.5" x14ac:dyDescent="0.35">
      <c r="A74">
        <v>99</v>
      </c>
      <c r="B74">
        <v>29</v>
      </c>
      <c r="C74" t="s">
        <v>94</v>
      </c>
      <c r="D74" t="s">
        <v>27</v>
      </c>
      <c r="G74">
        <v>0.5</v>
      </c>
      <c r="H74">
        <v>0.5</v>
      </c>
      <c r="I74">
        <v>927</v>
      </c>
      <c r="J74">
        <v>6988</v>
      </c>
      <c r="L74">
        <v>3406</v>
      </c>
      <c r="M74">
        <v>1.1259999999999999</v>
      </c>
      <c r="N74">
        <v>6.1989999999999998</v>
      </c>
      <c r="O74">
        <v>5.0720000000000001</v>
      </c>
      <c r="Q74">
        <v>0.24</v>
      </c>
      <c r="R74">
        <v>1</v>
      </c>
      <c r="S74">
        <v>0</v>
      </c>
      <c r="T74">
        <v>0</v>
      </c>
      <c r="V74">
        <v>0</v>
      </c>
      <c r="Y74" s="1">
        <v>44244</v>
      </c>
      <c r="Z74" s="10">
        <v>0.22649305555555554</v>
      </c>
      <c r="AB74">
        <v>1</v>
      </c>
      <c r="AD74" s="3">
        <v>3.117700431739773</v>
      </c>
      <c r="AE74" s="3">
        <v>5.9318633897060904</v>
      </c>
      <c r="AF74" s="3">
        <v>2.8141629579663174</v>
      </c>
      <c r="AG74" s="3">
        <v>0.29743848707553622</v>
      </c>
      <c r="AH74" s="3"/>
      <c r="AK74">
        <v>0.22607822310374603</v>
      </c>
      <c r="AQ74">
        <v>0.97953312453691854</v>
      </c>
      <c r="AW74">
        <v>2.3322872390371088</v>
      </c>
      <c r="BC74">
        <v>0.52861676475511887</v>
      </c>
      <c r="BG74" s="3">
        <v>3.121228640864909</v>
      </c>
      <c r="BH74" s="3">
        <v>5.9029527011891432</v>
      </c>
      <c r="BI74" s="3">
        <v>2.7817240603242341</v>
      </c>
      <c r="BJ74" s="3">
        <v>0.29665440461744008</v>
      </c>
      <c r="BL74" s="2">
        <v>13</v>
      </c>
      <c r="BQ74" s="2">
        <f t="shared" si="1"/>
        <v>2.9732408325074333</v>
      </c>
      <c r="BR74" s="2">
        <f t="shared" si="2"/>
        <v>5.9464816650148666</v>
      </c>
      <c r="BS74" s="2">
        <f t="shared" si="3"/>
        <v>2.9732408325074333</v>
      </c>
      <c r="BT74" s="2">
        <f t="shared" si="4"/>
        <v>0.29732408325074333</v>
      </c>
      <c r="BU74" s="56">
        <f t="shared" si="5"/>
        <v>623.5619999999999</v>
      </c>
      <c r="BV74" s="56">
        <f t="shared" si="5"/>
        <v>2350.297333333333</v>
      </c>
      <c r="BW74" s="56">
        <f t="shared" si="6"/>
        <v>4077.0326666666665</v>
      </c>
      <c r="BX74" s="56">
        <f t="shared" si="7"/>
        <v>22911.026666666665</v>
      </c>
      <c r="BY74" s="57">
        <f t="shared" si="8"/>
        <v>1.4866204162537167</v>
      </c>
      <c r="BZ74" s="54">
        <f t="shared" si="8"/>
        <v>2.9732408325074333</v>
      </c>
      <c r="CA74" s="54">
        <f t="shared" si="9"/>
        <v>1.4866204162537167</v>
      </c>
      <c r="CB74" s="54">
        <f t="shared" si="10"/>
        <v>0.14866204162537167</v>
      </c>
      <c r="CC74" s="54">
        <f t="shared" si="11"/>
        <v>1.5588502158698865</v>
      </c>
      <c r="CD74" s="54">
        <f t="shared" si="0"/>
        <v>2.9659316948530452</v>
      </c>
      <c r="CE74" s="54">
        <f t="shared" si="12"/>
        <v>1.4070814789831587</v>
      </c>
      <c r="CF74" s="54">
        <f t="shared" si="13"/>
        <v>0.14871924353776811</v>
      </c>
      <c r="CG74" s="3">
        <f>AVERAGE(CC74:CC75)</f>
        <v>1.5606143204324545</v>
      </c>
      <c r="CH74" s="3">
        <f>AVERAGE(CD74:CD75)</f>
        <v>2.9514763505945716</v>
      </c>
      <c r="CI74" s="3">
        <f>AVERAGE(CE74:CE75)</f>
        <v>1.3908620301621171</v>
      </c>
      <c r="CJ74" s="3">
        <f>AVERAGE(CF74:CF75)</f>
        <v>0.14832720230872004</v>
      </c>
    </row>
    <row r="75" spans="1:88" customFormat="1" ht="14.5" x14ac:dyDescent="0.35">
      <c r="A75">
        <v>100</v>
      </c>
      <c r="B75">
        <v>29</v>
      </c>
      <c r="C75" t="s">
        <v>94</v>
      </c>
      <c r="D75" t="s">
        <v>27</v>
      </c>
      <c r="G75">
        <v>0.5</v>
      </c>
      <c r="H75">
        <v>0.5</v>
      </c>
      <c r="I75">
        <v>929</v>
      </c>
      <c r="J75">
        <v>6921</v>
      </c>
      <c r="L75">
        <v>3387</v>
      </c>
      <c r="M75">
        <v>1.1279999999999999</v>
      </c>
      <c r="N75">
        <v>6.1420000000000003</v>
      </c>
      <c r="O75">
        <v>5.0149999999999997</v>
      </c>
      <c r="Q75">
        <v>0.23799999999999999</v>
      </c>
      <c r="R75">
        <v>1</v>
      </c>
      <c r="S75">
        <v>0</v>
      </c>
      <c r="T75">
        <v>0</v>
      </c>
      <c r="V75">
        <v>0</v>
      </c>
      <c r="Y75" s="1">
        <v>44244</v>
      </c>
      <c r="Z75" s="10">
        <v>0.23265046296296296</v>
      </c>
      <c r="AB75">
        <v>1</v>
      </c>
      <c r="AD75" s="3">
        <v>3.1247568499900455</v>
      </c>
      <c r="AE75" s="3">
        <v>5.8740420126721959</v>
      </c>
      <c r="AF75" s="3">
        <v>2.7492851626821504</v>
      </c>
      <c r="AG75" s="3">
        <v>0.29587032215934395</v>
      </c>
      <c r="AH75" s="3"/>
      <c r="BL75" s="2"/>
      <c r="BQ75" s="2">
        <f t="shared" si="1"/>
        <v>2.9732408325074333</v>
      </c>
      <c r="BR75" s="2">
        <f t="shared" si="2"/>
        <v>5.9464816650148666</v>
      </c>
      <c r="BS75" s="2">
        <f t="shared" si="3"/>
        <v>2.9732408325074333</v>
      </c>
      <c r="BT75" s="2">
        <f t="shared" si="4"/>
        <v>0.29732408325074333</v>
      </c>
      <c r="BU75" s="56">
        <f t="shared" si="5"/>
        <v>624.90733333333333</v>
      </c>
      <c r="BV75" s="56">
        <f t="shared" si="5"/>
        <v>2327.7629999999999</v>
      </c>
      <c r="BW75" s="56">
        <f t="shared" si="6"/>
        <v>4030.6186666666663</v>
      </c>
      <c r="BX75" s="56">
        <f t="shared" si="7"/>
        <v>22783.219999999998</v>
      </c>
      <c r="BY75" s="57">
        <f t="shared" si="8"/>
        <v>1.4866204162537167</v>
      </c>
      <c r="BZ75" s="54">
        <f t="shared" si="8"/>
        <v>2.9732408325074333</v>
      </c>
      <c r="CA75" s="54">
        <f t="shared" si="9"/>
        <v>1.4866204162537167</v>
      </c>
      <c r="CB75" s="54">
        <f t="shared" si="10"/>
        <v>0.14866204162537167</v>
      </c>
      <c r="CC75" s="54">
        <f t="shared" si="11"/>
        <v>1.5623784249950228</v>
      </c>
      <c r="CD75" s="54">
        <f t="shared" si="0"/>
        <v>2.937021006336098</v>
      </c>
      <c r="CE75" s="54">
        <f t="shared" si="12"/>
        <v>1.3746425813410752</v>
      </c>
      <c r="CF75" s="54">
        <f t="shared" si="13"/>
        <v>0.14793516107967197</v>
      </c>
    </row>
    <row r="76" spans="1:88" customFormat="1" ht="14.5" x14ac:dyDescent="0.35">
      <c r="A76">
        <v>27</v>
      </c>
      <c r="B76">
        <v>9</v>
      </c>
      <c r="C76" t="s">
        <v>95</v>
      </c>
      <c r="D76" t="s">
        <v>27</v>
      </c>
      <c r="G76">
        <v>0.5</v>
      </c>
      <c r="H76">
        <v>0.5</v>
      </c>
      <c r="I76">
        <v>2547</v>
      </c>
      <c r="J76">
        <v>6134</v>
      </c>
      <c r="L76">
        <v>4188</v>
      </c>
      <c r="M76">
        <v>2.3690000000000002</v>
      </c>
      <c r="N76">
        <v>5.4749999999999996</v>
      </c>
      <c r="O76">
        <v>3.1059999999999999</v>
      </c>
      <c r="Q76">
        <v>0.32200000000000001</v>
      </c>
      <c r="R76">
        <v>1</v>
      </c>
      <c r="S76">
        <v>0</v>
      </c>
      <c r="T76">
        <v>0</v>
      </c>
      <c r="V76">
        <v>0</v>
      </c>
      <c r="Y76" s="1">
        <v>44369</v>
      </c>
      <c r="Z76" s="10">
        <v>0.68068287037037034</v>
      </c>
      <c r="AB76">
        <v>1</v>
      </c>
      <c r="AD76" s="3">
        <v>2.466176606799332</v>
      </c>
      <c r="AE76" s="3">
        <v>5.9818301927304489</v>
      </c>
      <c r="AF76" s="3">
        <v>3.5156535859311169</v>
      </c>
      <c r="AG76" s="3">
        <v>0.42406358435820712</v>
      </c>
      <c r="AH76" s="3"/>
      <c r="BL76" s="2"/>
      <c r="BQ76" s="2">
        <f t="shared" si="1"/>
        <v>2.9732408325074333</v>
      </c>
      <c r="BR76" s="2">
        <f t="shared" si="2"/>
        <v>5.9464816650148666</v>
      </c>
      <c r="BS76" s="2">
        <f t="shared" si="3"/>
        <v>2.9732408325074333</v>
      </c>
      <c r="BT76" s="2">
        <f t="shared" si="4"/>
        <v>0.29732408325074333</v>
      </c>
      <c r="BU76" s="56">
        <f t="shared" si="5"/>
        <v>1713.2819999999999</v>
      </c>
      <c r="BV76" s="56">
        <f t="shared" si="5"/>
        <v>2063.0686666666666</v>
      </c>
      <c r="BW76" s="56">
        <f t="shared" si="6"/>
        <v>2412.855333333333</v>
      </c>
      <c r="BX76" s="56">
        <f t="shared" si="7"/>
        <v>28171.279999999999</v>
      </c>
      <c r="BY76" s="57">
        <f t="shared" si="8"/>
        <v>1.4866204162537167</v>
      </c>
      <c r="BZ76" s="54">
        <f t="shared" si="8"/>
        <v>2.9732408325074333</v>
      </c>
      <c r="CA76" s="54">
        <f t="shared" si="9"/>
        <v>1.4866204162537167</v>
      </c>
      <c r="CB76" s="54">
        <f t="shared" si="10"/>
        <v>0.14866204162537167</v>
      </c>
      <c r="CC76" s="54">
        <f t="shared" si="11"/>
        <v>1.233088303399666</v>
      </c>
      <c r="CD76" s="54">
        <f t="shared" si="0"/>
        <v>2.9909150963652245</v>
      </c>
      <c r="CE76" s="54">
        <f t="shared" si="12"/>
        <v>1.7578267929655584</v>
      </c>
      <c r="CF76" s="54">
        <f t="shared" si="13"/>
        <v>0.21203179217910356</v>
      </c>
    </row>
    <row r="77" spans="1:88" customFormat="1" ht="14.5" x14ac:dyDescent="0.35">
      <c r="A77">
        <v>28</v>
      </c>
      <c r="B77">
        <v>9</v>
      </c>
      <c r="C77" t="s">
        <v>95</v>
      </c>
      <c r="D77" t="s">
        <v>27</v>
      </c>
      <c r="G77">
        <v>0.5</v>
      </c>
      <c r="H77">
        <v>0.5</v>
      </c>
      <c r="I77">
        <v>2923</v>
      </c>
      <c r="J77">
        <v>6169</v>
      </c>
      <c r="L77">
        <v>4244</v>
      </c>
      <c r="M77">
        <v>2.6579999999999999</v>
      </c>
      <c r="N77">
        <v>5.5039999999999996</v>
      </c>
      <c r="O77">
        <v>2.847</v>
      </c>
      <c r="Q77">
        <v>0.32800000000000001</v>
      </c>
      <c r="R77">
        <v>1</v>
      </c>
      <c r="S77">
        <v>0</v>
      </c>
      <c r="T77">
        <v>0</v>
      </c>
      <c r="V77">
        <v>0</v>
      </c>
      <c r="Y77" s="1">
        <v>44369</v>
      </c>
      <c r="Z77" s="10">
        <v>0.68650462962962966</v>
      </c>
      <c r="AB77">
        <v>1</v>
      </c>
      <c r="AD77" s="3">
        <v>2.8328297337074306</v>
      </c>
      <c r="AE77" s="3">
        <v>6.0170581666596687</v>
      </c>
      <c r="AF77" s="3">
        <v>3.1842284329522381</v>
      </c>
      <c r="AG77" s="3">
        <v>0.42983547343311773</v>
      </c>
      <c r="AH77" s="3"/>
      <c r="AK77">
        <v>0.85688469479860918</v>
      </c>
      <c r="AQ77">
        <v>0.40227153068391502</v>
      </c>
      <c r="AW77">
        <v>1.5359321614596553</v>
      </c>
      <c r="BC77">
        <v>1.5221626599170051</v>
      </c>
      <c r="BG77" s="3">
        <v>2.8450189998945348</v>
      </c>
      <c r="BH77" s="3">
        <v>6.0049800041696511</v>
      </c>
      <c r="BI77" s="3">
        <v>3.1599610042751154</v>
      </c>
      <c r="BJ77" s="3">
        <v>0.42658878582848048</v>
      </c>
      <c r="BL77" s="2">
        <v>14</v>
      </c>
      <c r="BQ77" s="2">
        <f t="shared" si="1"/>
        <v>2.9732408325074333</v>
      </c>
      <c r="BR77" s="2">
        <f t="shared" si="2"/>
        <v>5.9464816650148666</v>
      </c>
      <c r="BS77" s="2">
        <f t="shared" si="3"/>
        <v>2.9732408325074333</v>
      </c>
      <c r="BT77" s="2">
        <f t="shared" si="4"/>
        <v>0.29732408325074333</v>
      </c>
      <c r="BU77" s="56">
        <f t="shared" si="5"/>
        <v>1966.2046666666665</v>
      </c>
      <c r="BV77" s="56">
        <f t="shared" si="5"/>
        <v>2074.8403333333331</v>
      </c>
      <c r="BW77" s="56">
        <f t="shared" si="6"/>
        <v>2183.4759999999997</v>
      </c>
      <c r="BX77" s="56">
        <f t="shared" si="7"/>
        <v>28547.973333333332</v>
      </c>
      <c r="BY77" s="57">
        <f t="shared" si="8"/>
        <v>1.4866204162537167</v>
      </c>
      <c r="BZ77" s="54">
        <f t="shared" si="8"/>
        <v>2.9732408325074333</v>
      </c>
      <c r="CA77" s="54">
        <f t="shared" si="9"/>
        <v>1.4866204162537167</v>
      </c>
      <c r="CB77" s="54">
        <f t="shared" si="10"/>
        <v>0.14866204162537167</v>
      </c>
      <c r="CC77" s="54">
        <f t="shared" si="11"/>
        <v>1.4164148668537153</v>
      </c>
      <c r="CD77" s="54">
        <f t="shared" si="0"/>
        <v>3.0085290833298344</v>
      </c>
      <c r="CE77" s="54">
        <f t="shared" si="12"/>
        <v>1.5921142164761191</v>
      </c>
      <c r="CF77" s="54">
        <f t="shared" si="13"/>
        <v>0.21491773671655887</v>
      </c>
      <c r="CG77" s="3">
        <f>AVERAGE(CC77:CC78)</f>
        <v>1.4225094999472674</v>
      </c>
      <c r="CH77" s="3">
        <f>AVERAGE(CD77:CD78)</f>
        <v>3.0024900020848255</v>
      </c>
      <c r="CI77" s="3">
        <f>AVERAGE(CE77:CE78)</f>
        <v>1.5799805021375577</v>
      </c>
      <c r="CJ77" s="3">
        <f>AVERAGE(CF77:CF78)</f>
        <v>0.21329439291424024</v>
      </c>
    </row>
    <row r="78" spans="1:88" customFormat="1" ht="14.5" x14ac:dyDescent="0.35">
      <c r="A78">
        <v>29</v>
      </c>
      <c r="B78">
        <v>9</v>
      </c>
      <c r="C78" t="s">
        <v>95</v>
      </c>
      <c r="D78" t="s">
        <v>27</v>
      </c>
      <c r="G78">
        <v>0.5</v>
      </c>
      <c r="H78">
        <v>0.5</v>
      </c>
      <c r="I78">
        <v>2948</v>
      </c>
      <c r="J78">
        <v>6145</v>
      </c>
      <c r="L78">
        <v>4181</v>
      </c>
      <c r="M78">
        <v>2.6760000000000002</v>
      </c>
      <c r="N78">
        <v>5.484</v>
      </c>
      <c r="O78">
        <v>2.8079999999999998</v>
      </c>
      <c r="Q78">
        <v>0.32100000000000001</v>
      </c>
      <c r="R78">
        <v>1</v>
      </c>
      <c r="S78">
        <v>0</v>
      </c>
      <c r="T78">
        <v>0</v>
      </c>
      <c r="V78">
        <v>0</v>
      </c>
      <c r="Y78" s="1">
        <v>44369</v>
      </c>
      <c r="Z78" s="10">
        <v>0.69274305555555549</v>
      </c>
      <c r="AB78">
        <v>1</v>
      </c>
      <c r="AD78" s="3">
        <v>2.8572082660816394</v>
      </c>
      <c r="AE78" s="3">
        <v>5.9929018416796325</v>
      </c>
      <c r="AF78" s="3">
        <v>3.1356935755979931</v>
      </c>
      <c r="AG78" s="3">
        <v>0.42334209822384328</v>
      </c>
      <c r="AH78" s="3"/>
      <c r="BG78" s="3"/>
      <c r="BH78" s="3"/>
      <c r="BI78" s="3"/>
      <c r="BJ78" s="3"/>
      <c r="BL78" s="2"/>
      <c r="BQ78" s="2">
        <f t="shared" si="1"/>
        <v>2.9732408325074333</v>
      </c>
      <c r="BR78" s="2">
        <f t="shared" si="2"/>
        <v>5.9464816650148666</v>
      </c>
      <c r="BS78" s="2">
        <f t="shared" si="3"/>
        <v>2.9732408325074333</v>
      </c>
      <c r="BT78" s="2">
        <f t="shared" si="4"/>
        <v>0.29732408325074333</v>
      </c>
      <c r="BU78" s="56">
        <f t="shared" si="5"/>
        <v>1983.0213333333331</v>
      </c>
      <c r="BV78" s="56">
        <f t="shared" si="5"/>
        <v>2066.768333333333</v>
      </c>
      <c r="BW78" s="56">
        <f t="shared" si="6"/>
        <v>2150.5153333333333</v>
      </c>
      <c r="BX78" s="56">
        <f t="shared" si="7"/>
        <v>28124.193333333333</v>
      </c>
      <c r="BY78" s="57">
        <f t="shared" si="8"/>
        <v>1.4866204162537167</v>
      </c>
      <c r="BZ78" s="54">
        <f t="shared" si="8"/>
        <v>2.9732408325074333</v>
      </c>
      <c r="CA78" s="54">
        <f t="shared" si="9"/>
        <v>1.4866204162537167</v>
      </c>
      <c r="CB78" s="54">
        <f t="shared" si="10"/>
        <v>0.14866204162537167</v>
      </c>
      <c r="CC78" s="54">
        <f t="shared" si="11"/>
        <v>1.4286041330408197</v>
      </c>
      <c r="CD78" s="54">
        <f t="shared" si="0"/>
        <v>2.9964509208398162</v>
      </c>
      <c r="CE78" s="54">
        <f t="shared" si="12"/>
        <v>1.5678467877989966</v>
      </c>
      <c r="CF78" s="54">
        <f t="shared" si="13"/>
        <v>0.21167104911192164</v>
      </c>
    </row>
    <row r="79" spans="1:88" customFormat="1" ht="14.5" x14ac:dyDescent="0.35">
      <c r="A79">
        <v>30</v>
      </c>
      <c r="B79">
        <v>10</v>
      </c>
      <c r="C79" t="s">
        <v>95</v>
      </c>
      <c r="D79" t="s">
        <v>27</v>
      </c>
      <c r="G79">
        <v>0.5</v>
      </c>
      <c r="H79">
        <v>0.5</v>
      </c>
      <c r="I79">
        <v>3134</v>
      </c>
      <c r="J79">
        <v>6507</v>
      </c>
      <c r="L79">
        <v>3152</v>
      </c>
      <c r="M79">
        <v>2.819</v>
      </c>
      <c r="N79">
        <v>5.7910000000000004</v>
      </c>
      <c r="O79">
        <v>2.972</v>
      </c>
      <c r="Q79">
        <v>0.214</v>
      </c>
      <c r="R79">
        <v>1</v>
      </c>
      <c r="S79">
        <v>0</v>
      </c>
      <c r="T79">
        <v>0</v>
      </c>
      <c r="V79">
        <v>0</v>
      </c>
      <c r="Y79" s="1">
        <v>44369</v>
      </c>
      <c r="Z79" s="10">
        <v>0.70320601851851849</v>
      </c>
      <c r="AB79">
        <v>1</v>
      </c>
      <c r="AD79" s="3">
        <v>3.0385845469457515</v>
      </c>
      <c r="AE79" s="3">
        <v>6.3572597434618503</v>
      </c>
      <c r="AF79" s="3">
        <v>3.3186751965160988</v>
      </c>
      <c r="AG79" s="3">
        <v>0.31728363647236069</v>
      </c>
      <c r="AH79" s="3"/>
      <c r="BL79" s="2"/>
      <c r="BQ79" s="2">
        <f t="shared" si="1"/>
        <v>2.9732408325074333</v>
      </c>
      <c r="BR79" s="2">
        <f t="shared" si="2"/>
        <v>5.9464816650148666</v>
      </c>
      <c r="BS79" s="2">
        <f t="shared" si="3"/>
        <v>2.9732408325074333</v>
      </c>
      <c r="BT79" s="2">
        <f t="shared" si="4"/>
        <v>0.29732408325074333</v>
      </c>
      <c r="BU79" s="56">
        <f t="shared" si="5"/>
        <v>2108.1373333333331</v>
      </c>
      <c r="BV79" s="56">
        <f t="shared" si="5"/>
        <v>2188.5209999999997</v>
      </c>
      <c r="BW79" s="56">
        <f t="shared" si="6"/>
        <v>2268.9046666666663</v>
      </c>
      <c r="BX79" s="56">
        <f t="shared" si="7"/>
        <v>21202.453333333331</v>
      </c>
      <c r="BY79" s="57">
        <f t="shared" si="8"/>
        <v>1.4866204162537167</v>
      </c>
      <c r="BZ79" s="54">
        <f t="shared" si="8"/>
        <v>2.9732408325074333</v>
      </c>
      <c r="CA79" s="54">
        <f t="shared" si="9"/>
        <v>1.4866204162537167</v>
      </c>
      <c r="CB79" s="54">
        <f t="shared" si="10"/>
        <v>0.14866204162537167</v>
      </c>
      <c r="CC79" s="54">
        <f t="shared" si="11"/>
        <v>1.5192922734728758</v>
      </c>
      <c r="CD79" s="54">
        <f t="shared" si="0"/>
        <v>3.1786298717309251</v>
      </c>
      <c r="CE79" s="54">
        <f t="shared" si="12"/>
        <v>1.6593375982580494</v>
      </c>
      <c r="CF79" s="54">
        <f t="shared" si="13"/>
        <v>0.15864181823618034</v>
      </c>
    </row>
    <row r="80" spans="1:88" customFormat="1" ht="14.5" x14ac:dyDescent="0.35">
      <c r="A80">
        <v>31</v>
      </c>
      <c r="B80">
        <v>10</v>
      </c>
      <c r="C80" t="s">
        <v>95</v>
      </c>
      <c r="D80" t="s">
        <v>27</v>
      </c>
      <c r="G80">
        <v>0.5</v>
      </c>
      <c r="H80">
        <v>0.5</v>
      </c>
      <c r="I80">
        <v>3230</v>
      </c>
      <c r="J80">
        <v>6506</v>
      </c>
      <c r="L80">
        <v>3085</v>
      </c>
      <c r="M80">
        <v>2.8929999999999998</v>
      </c>
      <c r="N80">
        <v>5.79</v>
      </c>
      <c r="O80">
        <v>2.8969999999999998</v>
      </c>
      <c r="Q80">
        <v>0.20699999999999999</v>
      </c>
      <c r="R80">
        <v>1</v>
      </c>
      <c r="S80">
        <v>0</v>
      </c>
      <c r="T80">
        <v>0</v>
      </c>
      <c r="V80">
        <v>0</v>
      </c>
      <c r="Y80" s="1">
        <v>44369</v>
      </c>
      <c r="Z80" s="10">
        <v>0.7090277777777777</v>
      </c>
      <c r="AB80">
        <v>1</v>
      </c>
      <c r="AD80" s="3">
        <v>3.1321981112627126</v>
      </c>
      <c r="AE80" s="3">
        <v>6.3562532299210153</v>
      </c>
      <c r="AF80" s="3">
        <v>3.2240551186583026</v>
      </c>
      <c r="AG80" s="3">
        <v>0.31037798347202117</v>
      </c>
      <c r="AH80" s="3"/>
      <c r="AK80">
        <v>1.5372330067375046</v>
      </c>
      <c r="AQ80">
        <v>1.2275501069402801</v>
      </c>
      <c r="AW80">
        <v>3.8418707553844991</v>
      </c>
      <c r="BC80">
        <v>9.9573557044387709E-2</v>
      </c>
      <c r="BG80" s="3">
        <v>3.108307149535988</v>
      </c>
      <c r="BH80" s="3">
        <v>6.3955072580135752</v>
      </c>
      <c r="BI80" s="3">
        <v>3.2872001084775864</v>
      </c>
      <c r="BJ80" s="3">
        <v>0.31053258764367053</v>
      </c>
      <c r="BL80" s="2">
        <v>15</v>
      </c>
      <c r="BQ80" s="2">
        <f t="shared" si="1"/>
        <v>2.9732408325074333</v>
      </c>
      <c r="BR80" s="2">
        <f t="shared" si="2"/>
        <v>5.9464816650148666</v>
      </c>
      <c r="BS80" s="2">
        <f t="shared" si="3"/>
        <v>2.9732408325074333</v>
      </c>
      <c r="BT80" s="2">
        <f t="shared" si="4"/>
        <v>0.29732408325074333</v>
      </c>
      <c r="BU80" s="56">
        <f t="shared" si="5"/>
        <v>2172.7133333333331</v>
      </c>
      <c r="BV80" s="56">
        <f t="shared" si="5"/>
        <v>2188.1846666666665</v>
      </c>
      <c r="BW80" s="56">
        <f t="shared" si="6"/>
        <v>2203.6559999999999</v>
      </c>
      <c r="BX80" s="56">
        <f t="shared" si="7"/>
        <v>20751.766666666666</v>
      </c>
      <c r="BY80" s="57">
        <f t="shared" si="8"/>
        <v>1.4866204162537167</v>
      </c>
      <c r="BZ80" s="54">
        <f t="shared" si="8"/>
        <v>2.9732408325074333</v>
      </c>
      <c r="CA80" s="54">
        <f t="shared" si="9"/>
        <v>1.4866204162537167</v>
      </c>
      <c r="CB80" s="54">
        <f t="shared" si="10"/>
        <v>0.14866204162537167</v>
      </c>
      <c r="CC80" s="54">
        <f t="shared" si="11"/>
        <v>1.5660990556313563</v>
      </c>
      <c r="CD80" s="54">
        <f t="shared" si="0"/>
        <v>3.1781266149605076</v>
      </c>
      <c r="CE80" s="54">
        <f t="shared" si="12"/>
        <v>1.6120275593291513</v>
      </c>
      <c r="CF80" s="54">
        <f t="shared" si="13"/>
        <v>0.15518899173601058</v>
      </c>
      <c r="CG80" s="3">
        <f>AVERAGE(CC80:CC81)</f>
        <v>1.554153574767994</v>
      </c>
      <c r="CH80" s="3">
        <f>AVERAGE(CD80:CD81)</f>
        <v>3.1977536290067876</v>
      </c>
      <c r="CI80" s="3">
        <f>AVERAGE(CE80:CE81)</f>
        <v>1.6436000542387932</v>
      </c>
      <c r="CJ80" s="3">
        <f>AVERAGE(CF80:CF81)</f>
        <v>0.15526629382183527</v>
      </c>
    </row>
    <row r="81" spans="1:88" customFormat="1" ht="14.5" x14ac:dyDescent="0.35">
      <c r="A81">
        <v>32</v>
      </c>
      <c r="B81">
        <v>10</v>
      </c>
      <c r="C81" t="s">
        <v>95</v>
      </c>
      <c r="D81" t="s">
        <v>27</v>
      </c>
      <c r="G81">
        <v>0.5</v>
      </c>
      <c r="H81">
        <v>0.5</v>
      </c>
      <c r="I81">
        <v>3181</v>
      </c>
      <c r="J81">
        <v>6584</v>
      </c>
      <c r="L81">
        <v>3088</v>
      </c>
      <c r="M81">
        <v>2.855</v>
      </c>
      <c r="N81">
        <v>5.8559999999999999</v>
      </c>
      <c r="O81">
        <v>3.0009999999999999</v>
      </c>
      <c r="Q81">
        <v>0.20699999999999999</v>
      </c>
      <c r="R81">
        <v>1</v>
      </c>
      <c r="S81">
        <v>0</v>
      </c>
      <c r="T81">
        <v>0</v>
      </c>
      <c r="V81">
        <v>0</v>
      </c>
      <c r="Y81" s="1">
        <v>44369</v>
      </c>
      <c r="Z81" s="10">
        <v>0.71532407407407417</v>
      </c>
      <c r="AB81">
        <v>1</v>
      </c>
      <c r="AD81" s="3">
        <v>3.0844161878092637</v>
      </c>
      <c r="AE81" s="3">
        <v>6.4347612861061343</v>
      </c>
      <c r="AF81" s="3">
        <v>3.3503450982968705</v>
      </c>
      <c r="AG81" s="3">
        <v>0.31068719181531995</v>
      </c>
      <c r="AH81" s="3"/>
      <c r="BG81" s="3"/>
      <c r="BH81" s="3"/>
      <c r="BI81" s="3"/>
      <c r="BJ81" s="3"/>
      <c r="BL81" s="2"/>
      <c r="BQ81" s="2">
        <f t="shared" si="1"/>
        <v>2.9732408325074333</v>
      </c>
      <c r="BR81" s="2">
        <f t="shared" si="2"/>
        <v>5.9464816650148666</v>
      </c>
      <c r="BS81" s="2">
        <f t="shared" si="3"/>
        <v>2.9732408325074333</v>
      </c>
      <c r="BT81" s="2">
        <f t="shared" si="4"/>
        <v>0.29732408325074333</v>
      </c>
      <c r="BU81" s="56">
        <f t="shared" si="5"/>
        <v>2139.7526666666663</v>
      </c>
      <c r="BV81" s="56">
        <f t="shared" si="5"/>
        <v>2214.4186666666665</v>
      </c>
      <c r="BW81" s="56">
        <f t="shared" si="6"/>
        <v>2289.0846666666666</v>
      </c>
      <c r="BX81" s="56">
        <f t="shared" si="7"/>
        <v>20771.946666666667</v>
      </c>
      <c r="BY81" s="57">
        <f t="shared" si="8"/>
        <v>1.4866204162537167</v>
      </c>
      <c r="BZ81" s="54">
        <f t="shared" si="8"/>
        <v>2.9732408325074333</v>
      </c>
      <c r="CA81" s="54">
        <f t="shared" si="9"/>
        <v>1.4866204162537167</v>
      </c>
      <c r="CB81" s="54">
        <f t="shared" si="10"/>
        <v>0.14866204162537167</v>
      </c>
      <c r="CC81" s="54">
        <f t="shared" si="11"/>
        <v>1.5422080939046319</v>
      </c>
      <c r="CD81" s="54">
        <f t="shared" si="0"/>
        <v>3.2173806430530671</v>
      </c>
      <c r="CE81" s="54">
        <f t="shared" si="12"/>
        <v>1.6751725491484353</v>
      </c>
      <c r="CF81" s="54">
        <f t="shared" si="13"/>
        <v>0.15534359590765998</v>
      </c>
    </row>
    <row r="82" spans="1:88" customFormat="1" ht="14.5" x14ac:dyDescent="0.35">
      <c r="A82">
        <v>33</v>
      </c>
      <c r="B82">
        <v>11</v>
      </c>
      <c r="C82" t="s">
        <v>95</v>
      </c>
      <c r="D82" t="s">
        <v>27</v>
      </c>
      <c r="G82">
        <v>0.5</v>
      </c>
      <c r="H82">
        <v>0.5</v>
      </c>
      <c r="I82">
        <v>2915</v>
      </c>
      <c r="J82">
        <v>6044</v>
      </c>
      <c r="L82">
        <v>3046</v>
      </c>
      <c r="M82">
        <v>2.6509999999999998</v>
      </c>
      <c r="N82">
        <v>5.399</v>
      </c>
      <c r="O82">
        <v>2.7480000000000002</v>
      </c>
      <c r="Q82">
        <v>0.20300000000000001</v>
      </c>
      <c r="R82">
        <v>1</v>
      </c>
      <c r="S82">
        <v>0</v>
      </c>
      <c r="T82">
        <v>0</v>
      </c>
      <c r="V82">
        <v>0</v>
      </c>
      <c r="Y82" s="1">
        <v>44369</v>
      </c>
      <c r="Z82" s="10">
        <v>0.72585648148148152</v>
      </c>
      <c r="AB82">
        <v>1</v>
      </c>
      <c r="AD82" s="3">
        <v>2.8250286033476839</v>
      </c>
      <c r="AE82" s="3">
        <v>5.8912439740553122</v>
      </c>
      <c r="AF82" s="3">
        <v>3.0662153707076283</v>
      </c>
      <c r="AG82" s="3">
        <v>0.30635827500913698</v>
      </c>
      <c r="AH82" s="3"/>
      <c r="BG82" s="3"/>
      <c r="BH82" s="3"/>
      <c r="BI82" s="3"/>
      <c r="BJ82" s="3"/>
      <c r="BL82" s="2"/>
      <c r="BQ82" s="2">
        <f t="shared" si="1"/>
        <v>2.9732408325074333</v>
      </c>
      <c r="BR82" s="2">
        <f t="shared" si="2"/>
        <v>5.9464816650148666</v>
      </c>
      <c r="BS82" s="2">
        <f t="shared" si="3"/>
        <v>2.9732408325074333</v>
      </c>
      <c r="BT82" s="2">
        <f t="shared" si="4"/>
        <v>0.29732408325074333</v>
      </c>
      <c r="BU82" s="56">
        <f t="shared" si="5"/>
        <v>1960.8233333333333</v>
      </c>
      <c r="BV82" s="56">
        <f t="shared" si="5"/>
        <v>2032.7986666666666</v>
      </c>
      <c r="BW82" s="56">
        <f t="shared" si="6"/>
        <v>2104.7739999999999</v>
      </c>
      <c r="BX82" s="56">
        <f t="shared" si="7"/>
        <v>20489.426666666666</v>
      </c>
      <c r="BY82" s="57">
        <f t="shared" si="8"/>
        <v>1.4866204162537167</v>
      </c>
      <c r="BZ82" s="54">
        <f t="shared" si="8"/>
        <v>2.9732408325074333</v>
      </c>
      <c r="CA82" s="54">
        <f t="shared" si="9"/>
        <v>1.4866204162537167</v>
      </c>
      <c r="CB82" s="54">
        <f t="shared" si="10"/>
        <v>0.14866204162537167</v>
      </c>
      <c r="CC82" s="54">
        <f t="shared" si="11"/>
        <v>1.412514301673842</v>
      </c>
      <c r="CD82" s="54">
        <f t="shared" si="0"/>
        <v>2.9456219870276561</v>
      </c>
      <c r="CE82" s="54">
        <f t="shared" si="12"/>
        <v>1.5331076853538141</v>
      </c>
      <c r="CF82" s="54">
        <f t="shared" si="13"/>
        <v>0.15317913750456849</v>
      </c>
    </row>
    <row r="83" spans="1:88" customFormat="1" ht="14.5" x14ac:dyDescent="0.35">
      <c r="A83">
        <v>34</v>
      </c>
      <c r="B83">
        <v>11</v>
      </c>
      <c r="C83" t="s">
        <v>95</v>
      </c>
      <c r="D83" t="s">
        <v>27</v>
      </c>
      <c r="G83">
        <v>0.5</v>
      </c>
      <c r="H83">
        <v>0.5</v>
      </c>
      <c r="I83">
        <v>2825</v>
      </c>
      <c r="J83">
        <v>5678</v>
      </c>
      <c r="L83">
        <v>2731</v>
      </c>
      <c r="M83">
        <v>2.5819999999999999</v>
      </c>
      <c r="N83">
        <v>5.0890000000000004</v>
      </c>
      <c r="O83">
        <v>2.5059999999999998</v>
      </c>
      <c r="Q83">
        <v>0.17</v>
      </c>
      <c r="R83">
        <v>1</v>
      </c>
      <c r="S83">
        <v>0</v>
      </c>
      <c r="T83">
        <v>0</v>
      </c>
      <c r="V83">
        <v>0</v>
      </c>
      <c r="Y83" s="1">
        <v>44369</v>
      </c>
      <c r="Z83" s="10">
        <v>0.73163194444444446</v>
      </c>
      <c r="AB83">
        <v>1</v>
      </c>
      <c r="AD83" s="3">
        <v>2.7372658868005324</v>
      </c>
      <c r="AE83" s="3">
        <v>5.5228600181097542</v>
      </c>
      <c r="AF83" s="3">
        <v>2.7855941313092218</v>
      </c>
      <c r="AG83" s="3">
        <v>0.27389139896276482</v>
      </c>
      <c r="AH83" s="3"/>
      <c r="AK83">
        <v>0.82273748788140966</v>
      </c>
      <c r="AQ83">
        <v>6.5913311105252745</v>
      </c>
      <c r="AW83">
        <v>13.362170899964092</v>
      </c>
      <c r="BC83">
        <v>9.4645771191108352</v>
      </c>
      <c r="BG83" s="3">
        <v>2.7260517619083964</v>
      </c>
      <c r="BH83" s="3">
        <v>5.711078050245872</v>
      </c>
      <c r="BI83" s="3">
        <v>2.9850262883374761</v>
      </c>
      <c r="BJ83" s="3">
        <v>0.2874965660679113</v>
      </c>
      <c r="BL83" s="2">
        <v>16</v>
      </c>
      <c r="BQ83" s="2">
        <f t="shared" si="1"/>
        <v>2.9732408325074333</v>
      </c>
      <c r="BR83" s="2">
        <f t="shared" si="2"/>
        <v>5.9464816650148666</v>
      </c>
      <c r="BS83" s="2">
        <f t="shared" si="3"/>
        <v>2.9732408325074333</v>
      </c>
      <c r="BT83" s="2">
        <f t="shared" si="4"/>
        <v>0.29732408325074333</v>
      </c>
      <c r="BU83" s="56">
        <f t="shared" si="5"/>
        <v>1900.2833333333333</v>
      </c>
      <c r="BV83" s="56">
        <f t="shared" si="5"/>
        <v>1909.7006666666666</v>
      </c>
      <c r="BW83" s="56">
        <f t="shared" si="6"/>
        <v>1919.1179999999999</v>
      </c>
      <c r="BX83" s="56">
        <f t="shared" si="7"/>
        <v>18370.526666666665</v>
      </c>
      <c r="BY83" s="57">
        <f t="shared" si="8"/>
        <v>1.4866204162537167</v>
      </c>
      <c r="BZ83" s="54">
        <f t="shared" si="8"/>
        <v>2.9732408325074333</v>
      </c>
      <c r="CA83" s="54">
        <f t="shared" si="9"/>
        <v>1.4866204162537167</v>
      </c>
      <c r="CB83" s="54">
        <f t="shared" si="10"/>
        <v>0.14866204162537167</v>
      </c>
      <c r="CC83" s="54">
        <f t="shared" si="11"/>
        <v>1.3686329434002662</v>
      </c>
      <c r="CD83" s="54">
        <f t="shared" si="0"/>
        <v>2.7614300090548771</v>
      </c>
      <c r="CE83" s="54">
        <f t="shared" si="12"/>
        <v>1.3927970656546109</v>
      </c>
      <c r="CF83" s="54">
        <f t="shared" si="13"/>
        <v>0.13694569948138241</v>
      </c>
      <c r="CG83" s="3">
        <f>AVERAGE(CC83:CC84)</f>
        <v>1.3630258809541982</v>
      </c>
      <c r="CH83" s="3">
        <f>AVERAGE(CD83:CD84)</f>
        <v>2.855539025122936</v>
      </c>
      <c r="CI83" s="3">
        <f>AVERAGE(CE83:CE84)</f>
        <v>1.492513144168738</v>
      </c>
      <c r="CJ83" s="3">
        <f>AVERAGE(CF83:CF84)</f>
        <v>0.14374828303395565</v>
      </c>
    </row>
    <row r="84" spans="1:88" customFormat="1" ht="14.5" x14ac:dyDescent="0.35">
      <c r="A84">
        <v>35</v>
      </c>
      <c r="B84">
        <v>11</v>
      </c>
      <c r="C84" t="s">
        <v>95</v>
      </c>
      <c r="D84" t="s">
        <v>27</v>
      </c>
      <c r="G84">
        <v>0.5</v>
      </c>
      <c r="H84">
        <v>0.5</v>
      </c>
      <c r="I84">
        <v>2802</v>
      </c>
      <c r="J84">
        <v>6052</v>
      </c>
      <c r="L84">
        <v>2995</v>
      </c>
      <c r="M84">
        <v>2.5649999999999999</v>
      </c>
      <c r="N84">
        <v>5.4059999999999997</v>
      </c>
      <c r="O84">
        <v>2.8410000000000002</v>
      </c>
      <c r="Q84">
        <v>0.19700000000000001</v>
      </c>
      <c r="R84">
        <v>1</v>
      </c>
      <c r="S84">
        <v>0</v>
      </c>
      <c r="T84">
        <v>0</v>
      </c>
      <c r="V84">
        <v>0</v>
      </c>
      <c r="Y84" s="1">
        <v>44369</v>
      </c>
      <c r="Z84" s="10">
        <v>0.73802083333333324</v>
      </c>
      <c r="AB84">
        <v>1</v>
      </c>
      <c r="AD84" s="3">
        <v>2.7148376370162604</v>
      </c>
      <c r="AE84" s="3">
        <v>5.8992960823819907</v>
      </c>
      <c r="AF84" s="3">
        <v>3.1844584453657303</v>
      </c>
      <c r="AG84" s="3">
        <v>0.30110173317305772</v>
      </c>
      <c r="AH84" s="3"/>
      <c r="BG84" s="3"/>
      <c r="BH84" s="3"/>
      <c r="BI84" s="3"/>
      <c r="BJ84" s="3"/>
      <c r="BL84" s="2"/>
      <c r="BQ84" s="2">
        <f t="shared" si="1"/>
        <v>2.9732408325074333</v>
      </c>
      <c r="BR84" s="2">
        <f t="shared" si="2"/>
        <v>5.9464816650148666</v>
      </c>
      <c r="BS84" s="2">
        <f t="shared" si="3"/>
        <v>2.9732408325074333</v>
      </c>
      <c r="BT84" s="2">
        <f t="shared" si="4"/>
        <v>0.29732408325074333</v>
      </c>
      <c r="BU84" s="56">
        <f t="shared" si="5"/>
        <v>1884.8119999999999</v>
      </c>
      <c r="BV84" s="56">
        <f t="shared" si="5"/>
        <v>2035.4893333333332</v>
      </c>
      <c r="BW84" s="56">
        <f t="shared" si="6"/>
        <v>2186.1666666666665</v>
      </c>
      <c r="BX84" s="56">
        <f t="shared" si="7"/>
        <v>20146.366666666665</v>
      </c>
      <c r="BY84" s="57">
        <f t="shared" si="8"/>
        <v>1.4866204162537167</v>
      </c>
      <c r="BZ84" s="54">
        <f t="shared" si="8"/>
        <v>2.9732408325074333</v>
      </c>
      <c r="CA84" s="54">
        <f t="shared" si="9"/>
        <v>1.4866204162537167</v>
      </c>
      <c r="CB84" s="54">
        <f t="shared" si="10"/>
        <v>0.14866204162537167</v>
      </c>
      <c r="CC84" s="54">
        <f t="shared" si="11"/>
        <v>1.3574188185081302</v>
      </c>
      <c r="CD84" s="54">
        <f t="shared" si="0"/>
        <v>2.9496480411909953</v>
      </c>
      <c r="CE84" s="54">
        <f t="shared" si="12"/>
        <v>1.5922292226828652</v>
      </c>
      <c r="CF84" s="54">
        <f t="shared" si="13"/>
        <v>0.15055086658652886</v>
      </c>
    </row>
    <row r="85" spans="1:88" customFormat="1" ht="14.5" x14ac:dyDescent="0.35">
      <c r="A85">
        <v>27</v>
      </c>
      <c r="B85">
        <v>9</v>
      </c>
      <c r="C85" t="s">
        <v>96</v>
      </c>
      <c r="D85" t="s">
        <v>27</v>
      </c>
      <c r="G85">
        <v>0.5</v>
      </c>
      <c r="H85">
        <v>0.5</v>
      </c>
      <c r="I85">
        <v>2995</v>
      </c>
      <c r="J85">
        <v>6848</v>
      </c>
      <c r="L85">
        <v>3199</v>
      </c>
      <c r="M85">
        <v>2.7130000000000001</v>
      </c>
      <c r="N85">
        <v>6.08</v>
      </c>
      <c r="O85">
        <v>3.367</v>
      </c>
      <c r="Q85">
        <v>0.219</v>
      </c>
      <c r="R85">
        <v>1</v>
      </c>
      <c r="S85">
        <v>0</v>
      </c>
      <c r="T85">
        <v>0</v>
      </c>
      <c r="V85">
        <v>0</v>
      </c>
      <c r="Y85" s="1">
        <v>44403</v>
      </c>
      <c r="Z85" s="10">
        <v>0.69554398148148155</v>
      </c>
      <c r="AB85">
        <v>1</v>
      </c>
      <c r="AD85" s="3">
        <v>3.0242283159071994</v>
      </c>
      <c r="AE85" s="3">
        <v>6.5174830743660843</v>
      </c>
      <c r="AF85" s="3">
        <v>3.4932547584588849</v>
      </c>
      <c r="AG85" s="3">
        <v>0.31242577807208555</v>
      </c>
      <c r="AH85" s="3"/>
      <c r="BG85" s="3"/>
      <c r="BH85" s="3"/>
      <c r="BI85" s="3"/>
      <c r="BJ85" s="3"/>
      <c r="BL85" s="2"/>
      <c r="BQ85" s="2">
        <f t="shared" si="1"/>
        <v>2.9732408325074333</v>
      </c>
      <c r="BR85" s="2">
        <f t="shared" si="2"/>
        <v>5.9464816650148666</v>
      </c>
      <c r="BS85" s="2">
        <f t="shared" si="3"/>
        <v>2.9732408325074333</v>
      </c>
      <c r="BT85" s="2">
        <f t="shared" si="4"/>
        <v>0.29732408325074333</v>
      </c>
      <c r="BU85" s="56">
        <f t="shared" si="5"/>
        <v>2014.6366666666665</v>
      </c>
      <c r="BV85" s="56">
        <f t="shared" si="5"/>
        <v>2303.2106666666664</v>
      </c>
      <c r="BW85" s="56">
        <f t="shared" si="6"/>
        <v>2591.7846666666665</v>
      </c>
      <c r="BX85" s="56">
        <f t="shared" si="7"/>
        <v>21518.606666666667</v>
      </c>
      <c r="BY85" s="57">
        <f t="shared" si="8"/>
        <v>1.4866204162537167</v>
      </c>
      <c r="BZ85" s="54">
        <f t="shared" si="8"/>
        <v>2.9732408325074333</v>
      </c>
      <c r="CA85" s="54">
        <f t="shared" si="9"/>
        <v>1.4866204162537167</v>
      </c>
      <c r="CB85" s="54">
        <f t="shared" si="10"/>
        <v>0.14866204162537167</v>
      </c>
      <c r="CC85" s="54">
        <f t="shared" si="11"/>
        <v>1.5121141579535997</v>
      </c>
      <c r="CD85" s="54">
        <f t="shared" si="0"/>
        <v>3.2587415371830422</v>
      </c>
      <c r="CE85" s="54">
        <f t="shared" si="12"/>
        <v>1.7466273792294424</v>
      </c>
      <c r="CF85" s="54">
        <f t="shared" si="13"/>
        <v>0.15621288903604277</v>
      </c>
    </row>
    <row r="86" spans="1:88" customFormat="1" ht="14.5" x14ac:dyDescent="0.35">
      <c r="A86">
        <v>28</v>
      </c>
      <c r="B86">
        <v>9</v>
      </c>
      <c r="C86" t="s">
        <v>96</v>
      </c>
      <c r="D86" t="s">
        <v>27</v>
      </c>
      <c r="G86">
        <v>0.5</v>
      </c>
      <c r="H86">
        <v>0.5</v>
      </c>
      <c r="I86">
        <v>3408</v>
      </c>
      <c r="J86">
        <v>6813</v>
      </c>
      <c r="L86">
        <v>3183</v>
      </c>
      <c r="M86">
        <v>3.0289999999999999</v>
      </c>
      <c r="N86">
        <v>6.05</v>
      </c>
      <c r="O86">
        <v>3.0209999999999999</v>
      </c>
      <c r="Q86">
        <v>0.217</v>
      </c>
      <c r="R86">
        <v>1</v>
      </c>
      <c r="S86">
        <v>0</v>
      </c>
      <c r="T86">
        <v>0</v>
      </c>
      <c r="V86">
        <v>0</v>
      </c>
      <c r="Y86" s="1">
        <v>44403</v>
      </c>
      <c r="Z86" s="10">
        <v>0.70150462962962967</v>
      </c>
      <c r="AB86">
        <v>1</v>
      </c>
      <c r="AD86" s="3">
        <v>3.4331623090733685</v>
      </c>
      <c r="AE86" s="3">
        <v>6.4831403387763631</v>
      </c>
      <c r="AF86" s="3">
        <v>3.0499780297029946</v>
      </c>
      <c r="AG86" s="3">
        <v>0.31086354102657476</v>
      </c>
      <c r="AH86" s="3"/>
      <c r="AK86">
        <v>0.81081909706974453</v>
      </c>
      <c r="AQ86">
        <v>0.30315812742839682</v>
      </c>
      <c r="AW86">
        <v>0.26522082353130594</v>
      </c>
      <c r="BC86">
        <v>1.7425585441885338</v>
      </c>
      <c r="BG86" s="3">
        <v>3.4193001398134983</v>
      </c>
      <c r="BH86" s="3">
        <v>6.4733281286078714</v>
      </c>
      <c r="BI86" s="3">
        <v>3.0540279887943731</v>
      </c>
      <c r="BJ86" s="3">
        <v>0.30817844610460315</v>
      </c>
      <c r="BL86" s="2">
        <v>17</v>
      </c>
      <c r="BQ86" s="2">
        <f t="shared" si="1"/>
        <v>2.9732408325074333</v>
      </c>
      <c r="BR86" s="2">
        <f t="shared" si="2"/>
        <v>5.9464816650148666</v>
      </c>
      <c r="BS86" s="2">
        <f t="shared" si="3"/>
        <v>2.9732408325074333</v>
      </c>
      <c r="BT86" s="2">
        <f t="shared" si="4"/>
        <v>0.29732408325074333</v>
      </c>
      <c r="BU86" s="56">
        <f t="shared" si="5"/>
        <v>2292.4479999999999</v>
      </c>
      <c r="BV86" s="56">
        <f t="shared" si="5"/>
        <v>2291.4389999999999</v>
      </c>
      <c r="BW86" s="56">
        <f t="shared" si="6"/>
        <v>2290.4299999999998</v>
      </c>
      <c r="BX86" s="56">
        <f t="shared" si="7"/>
        <v>21410.98</v>
      </c>
      <c r="BY86" s="57">
        <f t="shared" si="8"/>
        <v>1.4866204162537167</v>
      </c>
      <c r="BZ86" s="54">
        <f t="shared" si="8"/>
        <v>2.9732408325074333</v>
      </c>
      <c r="CA86" s="54">
        <f t="shared" si="9"/>
        <v>1.4866204162537167</v>
      </c>
      <c r="CB86" s="54">
        <f t="shared" si="10"/>
        <v>0.14866204162537167</v>
      </c>
      <c r="CC86" s="54">
        <f t="shared" si="11"/>
        <v>1.7165811545366843</v>
      </c>
      <c r="CD86" s="54">
        <f t="shared" si="0"/>
        <v>3.2415701693881815</v>
      </c>
      <c r="CE86" s="54">
        <f t="shared" si="12"/>
        <v>1.5249890148514973</v>
      </c>
      <c r="CF86" s="54">
        <f t="shared" si="13"/>
        <v>0.15543177051328738</v>
      </c>
      <c r="CG86" s="3">
        <f>AVERAGE(CC86:CC87)</f>
        <v>1.7096500699067492</v>
      </c>
      <c r="CH86" s="3">
        <f>AVERAGE(CD86:CD87)</f>
        <v>3.2366640643039357</v>
      </c>
      <c r="CI86" s="3">
        <f>AVERAGE(CE86:CE87)</f>
        <v>1.5270139943971865</v>
      </c>
      <c r="CJ86" s="3">
        <f>AVERAGE(CF86:CF87)</f>
        <v>0.15408922305230158</v>
      </c>
    </row>
    <row r="87" spans="1:88" customFormat="1" ht="14.5" x14ac:dyDescent="0.35">
      <c r="A87">
        <v>29</v>
      </c>
      <c r="B87">
        <v>9</v>
      </c>
      <c r="C87" t="s">
        <v>96</v>
      </c>
      <c r="D87" t="s">
        <v>27</v>
      </c>
      <c r="G87">
        <v>0.5</v>
      </c>
      <c r="H87">
        <v>0.5</v>
      </c>
      <c r="I87">
        <v>3380</v>
      </c>
      <c r="J87">
        <v>6793</v>
      </c>
      <c r="L87">
        <v>3128</v>
      </c>
      <c r="M87">
        <v>3.008</v>
      </c>
      <c r="N87">
        <v>6.0339999999999998</v>
      </c>
      <c r="O87">
        <v>3.0259999999999998</v>
      </c>
      <c r="Q87">
        <v>0.21099999999999999</v>
      </c>
      <c r="R87">
        <v>1</v>
      </c>
      <c r="S87">
        <v>0</v>
      </c>
      <c r="T87">
        <v>0</v>
      </c>
      <c r="V87">
        <v>0</v>
      </c>
      <c r="Y87" s="1">
        <v>44403</v>
      </c>
      <c r="Z87" s="10">
        <v>0.70789351851851856</v>
      </c>
      <c r="AB87">
        <v>1</v>
      </c>
      <c r="AD87" s="3">
        <v>3.4054379705536282</v>
      </c>
      <c r="AE87" s="3">
        <v>6.4635159184393798</v>
      </c>
      <c r="AF87" s="3">
        <v>3.0580779478857516</v>
      </c>
      <c r="AG87" s="3">
        <v>0.30549335118263155</v>
      </c>
      <c r="AH87" s="3"/>
      <c r="BG87" s="3"/>
      <c r="BH87" s="3"/>
      <c r="BI87" s="3"/>
      <c r="BJ87" s="3"/>
      <c r="BL87" s="2"/>
      <c r="BQ87" s="2">
        <f t="shared" si="1"/>
        <v>2.9732408325074333</v>
      </c>
      <c r="BR87" s="2">
        <f t="shared" si="2"/>
        <v>5.9464816650148666</v>
      </c>
      <c r="BS87" s="2">
        <f t="shared" si="3"/>
        <v>2.9732408325074333</v>
      </c>
      <c r="BT87" s="2">
        <f t="shared" si="4"/>
        <v>0.29732408325074333</v>
      </c>
      <c r="BU87" s="56">
        <f t="shared" si="5"/>
        <v>2273.6133333333332</v>
      </c>
      <c r="BV87" s="56">
        <f t="shared" si="5"/>
        <v>2284.7123333333334</v>
      </c>
      <c r="BW87" s="56">
        <f t="shared" si="6"/>
        <v>2295.8113333333331</v>
      </c>
      <c r="BX87" s="56">
        <f t="shared" si="7"/>
        <v>21041.013333333332</v>
      </c>
      <c r="BY87" s="57">
        <f t="shared" si="8"/>
        <v>1.4866204162537167</v>
      </c>
      <c r="BZ87" s="54">
        <f t="shared" si="8"/>
        <v>2.9732408325074333</v>
      </c>
      <c r="CA87" s="54">
        <f t="shared" si="9"/>
        <v>1.4866204162537167</v>
      </c>
      <c r="CB87" s="54">
        <f t="shared" si="10"/>
        <v>0.14866204162537167</v>
      </c>
      <c r="CC87" s="54">
        <f t="shared" si="11"/>
        <v>1.7027189852768141</v>
      </c>
      <c r="CD87" s="54">
        <f t="shared" si="0"/>
        <v>3.2317579592196899</v>
      </c>
      <c r="CE87" s="54">
        <f t="shared" si="12"/>
        <v>1.5290389739428758</v>
      </c>
      <c r="CF87" s="54">
        <f t="shared" si="13"/>
        <v>0.15274667559131577</v>
      </c>
    </row>
    <row r="88" spans="1:88" customFormat="1" ht="14.5" x14ac:dyDescent="0.35">
      <c r="A88">
        <v>30</v>
      </c>
      <c r="B88">
        <v>10</v>
      </c>
      <c r="C88" t="s">
        <v>96</v>
      </c>
      <c r="D88" t="s">
        <v>27</v>
      </c>
      <c r="G88">
        <v>0.5</v>
      </c>
      <c r="H88">
        <v>0.5</v>
      </c>
      <c r="I88">
        <v>3335</v>
      </c>
      <c r="J88">
        <v>6850</v>
      </c>
      <c r="L88">
        <v>3451</v>
      </c>
      <c r="M88">
        <v>2.9740000000000002</v>
      </c>
      <c r="N88">
        <v>6.0819999999999999</v>
      </c>
      <c r="O88">
        <v>3.1080000000000001</v>
      </c>
      <c r="Q88">
        <v>0.245</v>
      </c>
      <c r="R88">
        <v>1</v>
      </c>
      <c r="S88">
        <v>0</v>
      </c>
      <c r="T88">
        <v>0</v>
      </c>
      <c r="V88">
        <v>0</v>
      </c>
      <c r="Y88" s="1">
        <v>44403</v>
      </c>
      <c r="Z88" s="10">
        <v>0.71863425925925928</v>
      </c>
      <c r="AB88">
        <v>1</v>
      </c>
      <c r="AD88" s="3">
        <v>3.3608809979326169</v>
      </c>
      <c r="AE88" s="3">
        <v>6.5194455163997835</v>
      </c>
      <c r="AF88" s="3">
        <v>3.1585645184671667</v>
      </c>
      <c r="AG88" s="3">
        <v>0.33703101153888004</v>
      </c>
      <c r="AH88" s="3"/>
      <c r="BG88" s="3"/>
      <c r="BH88" s="3"/>
      <c r="BI88" s="3"/>
      <c r="BJ88" s="3"/>
      <c r="BL88" s="2"/>
      <c r="BQ88" s="2">
        <f t="shared" si="1"/>
        <v>2.9732408325074333</v>
      </c>
      <c r="BR88" s="2">
        <f t="shared" si="2"/>
        <v>5.9464816650148666</v>
      </c>
      <c r="BS88" s="2">
        <f t="shared" si="3"/>
        <v>2.9732408325074333</v>
      </c>
      <c r="BT88" s="2">
        <f t="shared" si="4"/>
        <v>0.29732408325074333</v>
      </c>
      <c r="BU88" s="56">
        <f t="shared" si="5"/>
        <v>2243.3433333333332</v>
      </c>
      <c r="BV88" s="56">
        <f t="shared" si="5"/>
        <v>2303.8833333333332</v>
      </c>
      <c r="BW88" s="56">
        <f t="shared" si="6"/>
        <v>2364.4233333333332</v>
      </c>
      <c r="BX88" s="56">
        <f t="shared" si="7"/>
        <v>23213.726666666666</v>
      </c>
      <c r="BY88" s="57">
        <f t="shared" si="8"/>
        <v>1.4866204162537167</v>
      </c>
      <c r="BZ88" s="54">
        <f t="shared" si="8"/>
        <v>2.9732408325074333</v>
      </c>
      <c r="CA88" s="54">
        <f t="shared" si="9"/>
        <v>1.4866204162537167</v>
      </c>
      <c r="CB88" s="54">
        <f t="shared" si="10"/>
        <v>0.14866204162537167</v>
      </c>
      <c r="CC88" s="54">
        <f t="shared" si="11"/>
        <v>1.6804404989663084</v>
      </c>
      <c r="CD88" s="54">
        <f t="shared" si="0"/>
        <v>3.2597227581998918</v>
      </c>
      <c r="CE88" s="54">
        <f t="shared" si="12"/>
        <v>1.5792822592335833</v>
      </c>
      <c r="CF88" s="54">
        <f t="shared" si="13"/>
        <v>0.16851550576944002</v>
      </c>
    </row>
    <row r="89" spans="1:88" customFormat="1" ht="14.5" x14ac:dyDescent="0.35">
      <c r="A89">
        <v>31</v>
      </c>
      <c r="B89">
        <v>10</v>
      </c>
      <c r="C89" t="s">
        <v>96</v>
      </c>
      <c r="D89" t="s">
        <v>27</v>
      </c>
      <c r="G89">
        <v>0.5</v>
      </c>
      <c r="H89">
        <v>0.5</v>
      </c>
      <c r="I89">
        <v>3264</v>
      </c>
      <c r="J89">
        <v>6716</v>
      </c>
      <c r="L89">
        <v>3425</v>
      </c>
      <c r="M89">
        <v>2.919</v>
      </c>
      <c r="N89">
        <v>5.968</v>
      </c>
      <c r="O89">
        <v>3.0489999999999999</v>
      </c>
      <c r="Q89">
        <v>0.24199999999999999</v>
      </c>
      <c r="R89">
        <v>1</v>
      </c>
      <c r="S89">
        <v>0</v>
      </c>
      <c r="T89">
        <v>0</v>
      </c>
      <c r="V89">
        <v>0</v>
      </c>
      <c r="Y89" s="1">
        <v>44403</v>
      </c>
      <c r="Z89" s="10">
        <v>0.72464120370370377</v>
      </c>
      <c r="AB89">
        <v>1</v>
      </c>
      <c r="AD89" s="3">
        <v>3.2905799966861324</v>
      </c>
      <c r="AE89" s="3">
        <v>6.3879619001419918</v>
      </c>
      <c r="AF89" s="3">
        <v>3.0973819034558594</v>
      </c>
      <c r="AG89" s="3">
        <v>0.33449237633992501</v>
      </c>
      <c r="AH89" s="3"/>
      <c r="AK89">
        <v>1.4548549235270916</v>
      </c>
      <c r="AQ89">
        <v>0.8412722463643546</v>
      </c>
      <c r="AW89">
        <v>3.2239653119785467</v>
      </c>
      <c r="BC89">
        <v>0.34967292138698491</v>
      </c>
      <c r="BG89" s="3">
        <v>3.2668162779549266</v>
      </c>
      <c r="BH89" s="3">
        <v>6.414945478105345</v>
      </c>
      <c r="BI89" s="3">
        <v>3.148129200150418</v>
      </c>
      <c r="BJ89" s="3">
        <v>0.33507821523199155</v>
      </c>
      <c r="BL89" s="2">
        <v>18</v>
      </c>
      <c r="BQ89" s="2">
        <f t="shared" si="1"/>
        <v>2.9732408325074333</v>
      </c>
      <c r="BR89" s="2">
        <f t="shared" si="2"/>
        <v>5.9464816650148666</v>
      </c>
      <c r="BS89" s="2">
        <f t="shared" si="3"/>
        <v>2.9732408325074333</v>
      </c>
      <c r="BT89" s="2">
        <f t="shared" si="4"/>
        <v>0.29732408325074333</v>
      </c>
      <c r="BU89" s="56">
        <f t="shared" si="5"/>
        <v>2195.5839999999998</v>
      </c>
      <c r="BV89" s="56">
        <f t="shared" si="5"/>
        <v>2258.8146666666667</v>
      </c>
      <c r="BW89" s="56">
        <f t="shared" si="6"/>
        <v>2322.045333333333</v>
      </c>
      <c r="BX89" s="56">
        <f t="shared" si="7"/>
        <v>23038.833333333332</v>
      </c>
      <c r="BY89" s="57">
        <f t="shared" si="8"/>
        <v>1.4866204162537167</v>
      </c>
      <c r="BZ89" s="54">
        <f t="shared" si="8"/>
        <v>2.9732408325074333</v>
      </c>
      <c r="CA89" s="54">
        <f t="shared" si="9"/>
        <v>1.4866204162537167</v>
      </c>
      <c r="CB89" s="54">
        <f t="shared" si="10"/>
        <v>0.14866204162537167</v>
      </c>
      <c r="CC89" s="54">
        <f t="shared" si="11"/>
        <v>1.6452899983430662</v>
      </c>
      <c r="CD89" s="54">
        <f t="shared" si="0"/>
        <v>3.1939809500709959</v>
      </c>
      <c r="CE89" s="54">
        <f t="shared" si="12"/>
        <v>1.5486909517279297</v>
      </c>
      <c r="CF89" s="54">
        <f t="shared" si="13"/>
        <v>0.16724618816996251</v>
      </c>
      <c r="CG89" s="3">
        <f>AVERAGE(CC89:CC90)</f>
        <v>1.6334081389774633</v>
      </c>
      <c r="CH89" s="3">
        <f>AVERAGE(CD89:CD90)</f>
        <v>3.2074727390526725</v>
      </c>
      <c r="CI89" s="3">
        <f>AVERAGE(CE89:CE90)</f>
        <v>1.574064600075209</v>
      </c>
      <c r="CJ89" s="3">
        <f>AVERAGE(CF89:CF90)</f>
        <v>0.16753910761599577</v>
      </c>
    </row>
    <row r="90" spans="1:88" customFormat="1" ht="14.5" x14ac:dyDescent="0.35">
      <c r="A90">
        <v>32</v>
      </c>
      <c r="B90">
        <v>10</v>
      </c>
      <c r="C90" t="s">
        <v>96</v>
      </c>
      <c r="D90" t="s">
        <v>27</v>
      </c>
      <c r="G90">
        <v>0.5</v>
      </c>
      <c r="H90">
        <v>0.5</v>
      </c>
      <c r="I90">
        <v>3216</v>
      </c>
      <c r="J90">
        <v>6771</v>
      </c>
      <c r="L90">
        <v>3437</v>
      </c>
      <c r="M90">
        <v>2.8820000000000001</v>
      </c>
      <c r="N90">
        <v>6.0149999999999997</v>
      </c>
      <c r="O90">
        <v>3.133</v>
      </c>
      <c r="Q90">
        <v>0.24299999999999999</v>
      </c>
      <c r="R90">
        <v>1</v>
      </c>
      <c r="S90">
        <v>0</v>
      </c>
      <c r="T90">
        <v>0</v>
      </c>
      <c r="V90">
        <v>0</v>
      </c>
      <c r="Y90" s="1">
        <v>44403</v>
      </c>
      <c r="Z90" s="10">
        <v>0.7310416666666667</v>
      </c>
      <c r="AB90">
        <v>1</v>
      </c>
      <c r="AD90" s="3">
        <v>3.2430525592237207</v>
      </c>
      <c r="AE90" s="3">
        <v>6.4419290560686973</v>
      </c>
      <c r="AF90" s="3">
        <v>3.1988764968449765</v>
      </c>
      <c r="AG90" s="3">
        <v>0.33566405412405809</v>
      </c>
      <c r="AH90" s="3"/>
      <c r="BG90" s="3"/>
      <c r="BH90" s="3"/>
      <c r="BI90" s="3"/>
      <c r="BJ90" s="3"/>
      <c r="BL90" s="2"/>
      <c r="BQ90" s="2">
        <f t="shared" si="1"/>
        <v>2.9732408325074333</v>
      </c>
      <c r="BR90" s="2">
        <f t="shared" si="2"/>
        <v>5.9464816650148666</v>
      </c>
      <c r="BS90" s="2">
        <f t="shared" si="3"/>
        <v>2.9732408325074333</v>
      </c>
      <c r="BT90" s="2">
        <f t="shared" si="4"/>
        <v>0.29732408325074333</v>
      </c>
      <c r="BU90" s="56">
        <f t="shared" si="5"/>
        <v>2163.2959999999998</v>
      </c>
      <c r="BV90" s="56">
        <f t="shared" si="5"/>
        <v>2277.3129999999996</v>
      </c>
      <c r="BW90" s="56">
        <f t="shared" si="6"/>
        <v>2391.33</v>
      </c>
      <c r="BX90" s="56">
        <f t="shared" si="7"/>
        <v>23119.553333333333</v>
      </c>
      <c r="BY90" s="57">
        <f t="shared" si="8"/>
        <v>1.4866204162537167</v>
      </c>
      <c r="BZ90" s="54">
        <f t="shared" si="8"/>
        <v>2.9732408325074333</v>
      </c>
      <c r="CA90" s="54">
        <f t="shared" si="9"/>
        <v>1.4866204162537167</v>
      </c>
      <c r="CB90" s="54">
        <f t="shared" si="10"/>
        <v>0.14866204162537167</v>
      </c>
      <c r="CC90" s="54">
        <f t="shared" si="11"/>
        <v>1.6215262796118604</v>
      </c>
      <c r="CD90" s="54">
        <f t="shared" si="0"/>
        <v>3.2209645280343486</v>
      </c>
      <c r="CE90" s="54">
        <f t="shared" si="12"/>
        <v>1.5994382484224883</v>
      </c>
      <c r="CF90" s="54">
        <f t="shared" si="13"/>
        <v>0.16783202706202904</v>
      </c>
    </row>
    <row r="91" spans="1:88" customFormat="1" ht="14.5" x14ac:dyDescent="0.35">
      <c r="A91">
        <v>33</v>
      </c>
      <c r="B91">
        <v>11</v>
      </c>
      <c r="C91" t="s">
        <v>96</v>
      </c>
      <c r="D91" t="s">
        <v>27</v>
      </c>
      <c r="G91">
        <v>0.5</v>
      </c>
      <c r="H91">
        <v>0.5</v>
      </c>
      <c r="I91">
        <v>3252</v>
      </c>
      <c r="J91">
        <v>6718</v>
      </c>
      <c r="L91">
        <v>3107</v>
      </c>
      <c r="M91">
        <v>2.91</v>
      </c>
      <c r="N91">
        <v>5.97</v>
      </c>
      <c r="O91">
        <v>3.0609999999999999</v>
      </c>
      <c r="Q91">
        <v>0.20899999999999999</v>
      </c>
      <c r="R91">
        <v>1</v>
      </c>
      <c r="S91">
        <v>0</v>
      </c>
      <c r="T91">
        <v>0</v>
      </c>
      <c r="V91">
        <v>0</v>
      </c>
      <c r="Y91" s="1">
        <v>44403</v>
      </c>
      <c r="Z91" s="10">
        <v>0.74200231481481482</v>
      </c>
      <c r="AB91">
        <v>1</v>
      </c>
      <c r="AD91" s="3">
        <v>3.2786981373205299</v>
      </c>
      <c r="AE91" s="3">
        <v>6.3899243421756902</v>
      </c>
      <c r="AF91" s="3">
        <v>3.1112262048551602</v>
      </c>
      <c r="AG91" s="3">
        <v>0.30344291506039867</v>
      </c>
      <c r="AH91" s="3"/>
      <c r="BG91" s="3"/>
      <c r="BH91" s="3"/>
      <c r="BI91" s="3"/>
      <c r="BJ91" s="3"/>
      <c r="BL91" s="2"/>
      <c r="BQ91" s="2">
        <f t="shared" si="1"/>
        <v>2.9732408325074333</v>
      </c>
      <c r="BR91" s="2">
        <f t="shared" si="2"/>
        <v>5.9464816650148666</v>
      </c>
      <c r="BS91" s="2">
        <f t="shared" si="3"/>
        <v>2.9732408325074333</v>
      </c>
      <c r="BT91" s="2">
        <f t="shared" si="4"/>
        <v>0.29732408325074333</v>
      </c>
      <c r="BU91" s="56">
        <f t="shared" si="5"/>
        <v>2187.5119999999997</v>
      </c>
      <c r="BV91" s="56">
        <f t="shared" si="5"/>
        <v>2259.487333333333</v>
      </c>
      <c r="BW91" s="56">
        <f t="shared" si="6"/>
        <v>2331.4626666666663</v>
      </c>
      <c r="BX91" s="56">
        <f t="shared" si="7"/>
        <v>20899.75333333333</v>
      </c>
      <c r="BY91" s="57">
        <f t="shared" si="8"/>
        <v>1.4866204162537167</v>
      </c>
      <c r="BZ91" s="54">
        <f t="shared" si="8"/>
        <v>2.9732408325074333</v>
      </c>
      <c r="CA91" s="54">
        <f t="shared" si="9"/>
        <v>1.4866204162537167</v>
      </c>
      <c r="CB91" s="54">
        <f t="shared" si="10"/>
        <v>0.14866204162537167</v>
      </c>
      <c r="CC91" s="54">
        <f t="shared" si="11"/>
        <v>1.639349068660265</v>
      </c>
      <c r="CD91" s="54">
        <f t="shared" si="0"/>
        <v>3.1949621710878451</v>
      </c>
      <c r="CE91" s="54">
        <f t="shared" si="12"/>
        <v>1.5556131024275801</v>
      </c>
      <c r="CF91" s="54">
        <f t="shared" si="13"/>
        <v>0.15172145753019933</v>
      </c>
    </row>
    <row r="92" spans="1:88" customFormat="1" ht="14.5" x14ac:dyDescent="0.35">
      <c r="A92">
        <v>34</v>
      </c>
      <c r="B92">
        <v>11</v>
      </c>
      <c r="C92" t="s">
        <v>96</v>
      </c>
      <c r="D92" t="s">
        <v>27</v>
      </c>
      <c r="G92">
        <v>0.5</v>
      </c>
      <c r="H92">
        <v>0.5</v>
      </c>
      <c r="I92">
        <v>3225</v>
      </c>
      <c r="J92">
        <v>6609</v>
      </c>
      <c r="L92">
        <v>3103</v>
      </c>
      <c r="M92">
        <v>2.8889999999999998</v>
      </c>
      <c r="N92">
        <v>5.8769999999999998</v>
      </c>
      <c r="O92">
        <v>2.988</v>
      </c>
      <c r="Q92">
        <v>0.20899999999999999</v>
      </c>
      <c r="R92">
        <v>1</v>
      </c>
      <c r="S92">
        <v>0</v>
      </c>
      <c r="T92">
        <v>0</v>
      </c>
      <c r="V92">
        <v>0</v>
      </c>
      <c r="Y92" s="1">
        <v>44403</v>
      </c>
      <c r="Z92" s="10">
        <v>0.74790509259259252</v>
      </c>
      <c r="AB92">
        <v>1</v>
      </c>
      <c r="AD92" s="3">
        <v>3.2519639537479232</v>
      </c>
      <c r="AE92" s="3">
        <v>6.282971251339128</v>
      </c>
      <c r="AF92" s="3">
        <v>3.0310072975912048</v>
      </c>
      <c r="AG92" s="3">
        <v>0.30305235579902101</v>
      </c>
      <c r="AH92" s="3"/>
      <c r="AK92">
        <v>1.5031606061092699</v>
      </c>
      <c r="AQ92">
        <v>0.3274232318191716</v>
      </c>
      <c r="AW92">
        <v>2.2548256356932694</v>
      </c>
      <c r="BC92">
        <v>0.74378812549734719</v>
      </c>
      <c r="BG92" s="3">
        <v>3.2277051575431503</v>
      </c>
      <c r="BH92" s="3">
        <v>6.2932740720160449</v>
      </c>
      <c r="BI92" s="3">
        <v>3.0655689144728941</v>
      </c>
      <c r="BJ92" s="3">
        <v>0.30192949792256013</v>
      </c>
      <c r="BL92" s="2">
        <v>19</v>
      </c>
      <c r="BQ92" s="2">
        <f t="shared" si="1"/>
        <v>2.9732408325074333</v>
      </c>
      <c r="BR92" s="2">
        <f t="shared" si="2"/>
        <v>5.9464816650148666</v>
      </c>
      <c r="BS92" s="2">
        <f t="shared" si="3"/>
        <v>2.9732408325074333</v>
      </c>
      <c r="BT92" s="2">
        <f t="shared" si="4"/>
        <v>0.29732408325074333</v>
      </c>
      <c r="BU92" s="56">
        <f t="shared" si="5"/>
        <v>2169.35</v>
      </c>
      <c r="BV92" s="56">
        <f t="shared" si="5"/>
        <v>2222.8269999999998</v>
      </c>
      <c r="BW92" s="56">
        <f t="shared" si="6"/>
        <v>2276.3039999999996</v>
      </c>
      <c r="BX92" s="56">
        <f t="shared" si="7"/>
        <v>20872.846666666665</v>
      </c>
      <c r="BY92" s="57">
        <f t="shared" si="8"/>
        <v>1.4866204162537167</v>
      </c>
      <c r="BZ92" s="54">
        <f t="shared" si="8"/>
        <v>2.9732408325074333</v>
      </c>
      <c r="CA92" s="54">
        <f t="shared" si="9"/>
        <v>1.4866204162537167</v>
      </c>
      <c r="CB92" s="54">
        <f t="shared" si="10"/>
        <v>0.14866204162537167</v>
      </c>
      <c r="CC92" s="54">
        <f t="shared" si="11"/>
        <v>1.6259819768739616</v>
      </c>
      <c r="CD92" s="54">
        <f t="shared" si="0"/>
        <v>3.141485625669564</v>
      </c>
      <c r="CE92" s="54">
        <f t="shared" si="12"/>
        <v>1.5155036487956024</v>
      </c>
      <c r="CF92" s="54">
        <f t="shared" si="13"/>
        <v>0.15152617789951051</v>
      </c>
      <c r="CG92" s="3">
        <f>AVERAGE(CC92:CC93)</f>
        <v>1.6138525787715752</v>
      </c>
      <c r="CH92" s="3">
        <f>AVERAGE(CD92:CD93)</f>
        <v>3.1466370360080225</v>
      </c>
      <c r="CI92" s="3">
        <f>AVERAGE(CE92:CE93)</f>
        <v>1.5327844572364471</v>
      </c>
      <c r="CJ92" s="3">
        <f>AVERAGE(CF92:CF93)</f>
        <v>0.15096474896128007</v>
      </c>
    </row>
    <row r="93" spans="1:88" customFormat="1" ht="14.5" x14ac:dyDescent="0.35">
      <c r="A93">
        <v>35</v>
      </c>
      <c r="B93">
        <v>11</v>
      </c>
      <c r="C93" t="s">
        <v>96</v>
      </c>
      <c r="D93" t="s">
        <v>27</v>
      </c>
      <c r="G93">
        <v>0.5</v>
      </c>
      <c r="H93">
        <v>0.5</v>
      </c>
      <c r="I93">
        <v>3176</v>
      </c>
      <c r="J93">
        <v>6630</v>
      </c>
      <c r="L93">
        <v>3080</v>
      </c>
      <c r="M93">
        <v>2.851</v>
      </c>
      <c r="N93">
        <v>5.8949999999999996</v>
      </c>
      <c r="O93">
        <v>3.044</v>
      </c>
      <c r="Q93">
        <v>0.20599999999999999</v>
      </c>
      <c r="R93">
        <v>1</v>
      </c>
      <c r="S93">
        <v>0</v>
      </c>
      <c r="T93">
        <v>0</v>
      </c>
      <c r="V93">
        <v>0</v>
      </c>
      <c r="Y93" s="1">
        <v>44403</v>
      </c>
      <c r="Z93" s="10">
        <v>0.75429398148148152</v>
      </c>
      <c r="AB93">
        <v>1</v>
      </c>
      <c r="AD93" s="3">
        <v>3.2034463613383775</v>
      </c>
      <c r="AE93" s="3">
        <v>6.303576892692961</v>
      </c>
      <c r="AF93" s="3">
        <v>3.1001305313545835</v>
      </c>
      <c r="AG93" s="3">
        <v>0.30080664004609925</v>
      </c>
      <c r="AH93" s="3"/>
      <c r="BG93" s="3"/>
      <c r="BH93" s="3"/>
      <c r="BI93" s="3"/>
      <c r="BJ93" s="3"/>
      <c r="BL93" s="2"/>
      <c r="BQ93" s="2">
        <f t="shared" si="1"/>
        <v>2.9732408325074333</v>
      </c>
      <c r="BR93" s="2">
        <f t="shared" si="2"/>
        <v>5.9464816650148666</v>
      </c>
      <c r="BS93" s="2">
        <f t="shared" si="3"/>
        <v>2.9732408325074333</v>
      </c>
      <c r="BT93" s="2">
        <f t="shared" si="4"/>
        <v>0.29732408325074333</v>
      </c>
      <c r="BU93" s="56">
        <f t="shared" si="5"/>
        <v>2136.3893333333331</v>
      </c>
      <c r="BV93" s="56">
        <f t="shared" si="5"/>
        <v>2229.89</v>
      </c>
      <c r="BW93" s="56">
        <f t="shared" si="6"/>
        <v>2323.3906666666667</v>
      </c>
      <c r="BX93" s="56">
        <f t="shared" si="7"/>
        <v>20718.133333333331</v>
      </c>
      <c r="BY93" s="57">
        <f t="shared" si="8"/>
        <v>1.4866204162537167</v>
      </c>
      <c r="BZ93" s="54">
        <f t="shared" si="8"/>
        <v>2.9732408325074333</v>
      </c>
      <c r="CA93" s="54">
        <f t="shared" si="9"/>
        <v>1.4866204162537167</v>
      </c>
      <c r="CB93" s="54">
        <f t="shared" si="10"/>
        <v>0.14866204162537167</v>
      </c>
      <c r="CC93" s="54">
        <f t="shared" si="11"/>
        <v>1.6017231806691887</v>
      </c>
      <c r="CD93" s="54">
        <f t="shared" si="0"/>
        <v>3.1517884463464805</v>
      </c>
      <c r="CE93" s="54">
        <f t="shared" si="12"/>
        <v>1.5500652656772917</v>
      </c>
      <c r="CF93" s="54">
        <f t="shared" si="13"/>
        <v>0.15040332002304962</v>
      </c>
    </row>
    <row r="94" spans="1:88" customFormat="1" ht="14.5" x14ac:dyDescent="0.35">
      <c r="A94">
        <v>109</v>
      </c>
      <c r="B94">
        <v>1</v>
      </c>
      <c r="C94" t="s">
        <v>97</v>
      </c>
      <c r="D94" t="s">
        <v>27</v>
      </c>
      <c r="G94">
        <v>0.5</v>
      </c>
      <c r="H94">
        <v>0.5</v>
      </c>
      <c r="I94">
        <v>3858</v>
      </c>
      <c r="J94">
        <v>7028</v>
      </c>
      <c r="L94">
        <v>3207</v>
      </c>
      <c r="M94">
        <v>3.3740000000000001</v>
      </c>
      <c r="N94">
        <v>6.2329999999999997</v>
      </c>
      <c r="O94">
        <v>2.859</v>
      </c>
      <c r="Q94">
        <v>0.219</v>
      </c>
      <c r="R94">
        <v>1</v>
      </c>
      <c r="S94">
        <v>0</v>
      </c>
      <c r="T94">
        <v>0</v>
      </c>
      <c r="V94">
        <v>0</v>
      </c>
      <c r="Y94" s="1">
        <v>44540</v>
      </c>
      <c r="Z94" s="10">
        <v>0.46487268518518521</v>
      </c>
      <c r="AB94">
        <v>1</v>
      </c>
      <c r="AD94" s="3">
        <v>3.3537728705414467</v>
      </c>
      <c r="AE94" s="3">
        <v>6.0179060805707616</v>
      </c>
      <c r="AF94" s="3">
        <v>2.6641332100293149</v>
      </c>
      <c r="AG94" s="3">
        <v>0.26132138485836265</v>
      </c>
      <c r="AH94" s="3"/>
      <c r="BG94" s="3"/>
      <c r="BH94" s="3"/>
      <c r="BI94" s="3"/>
      <c r="BJ94" s="3"/>
      <c r="BL94" s="2"/>
      <c r="BQ94" s="2">
        <f t="shared" si="1"/>
        <v>2.9732408325074333</v>
      </c>
      <c r="BR94" s="2">
        <f t="shared" si="2"/>
        <v>5.9464816650148666</v>
      </c>
      <c r="BS94" s="2">
        <f t="shared" si="3"/>
        <v>2.9732408325074333</v>
      </c>
      <c r="BT94" s="2">
        <f t="shared" si="4"/>
        <v>0.29732408325074333</v>
      </c>
      <c r="BU94" s="56">
        <f t="shared" si="5"/>
        <v>2595.1479999999997</v>
      </c>
      <c r="BV94" s="56">
        <f t="shared" si="5"/>
        <v>2363.7506666666663</v>
      </c>
      <c r="BW94" s="56">
        <f t="shared" si="6"/>
        <v>2132.353333333333</v>
      </c>
      <c r="BX94" s="56">
        <f t="shared" si="7"/>
        <v>21572.42</v>
      </c>
      <c r="BY94" s="57">
        <f t="shared" si="8"/>
        <v>1.4866204162537167</v>
      </c>
      <c r="BZ94" s="54">
        <f t="shared" si="8"/>
        <v>2.9732408325074333</v>
      </c>
      <c r="CA94" s="54">
        <f t="shared" si="9"/>
        <v>1.4866204162537167</v>
      </c>
      <c r="CB94" s="54">
        <f t="shared" si="10"/>
        <v>0.14866204162537167</v>
      </c>
      <c r="CC94" s="54">
        <f t="shared" si="11"/>
        <v>1.6768864352707233</v>
      </c>
      <c r="CD94" s="54">
        <f t="shared" si="0"/>
        <v>3.0089530402853808</v>
      </c>
      <c r="CE94" s="54">
        <f t="shared" si="12"/>
        <v>1.3320666050146575</v>
      </c>
      <c r="CF94" s="54">
        <f t="shared" si="13"/>
        <v>0.13066069242918132</v>
      </c>
    </row>
    <row r="95" spans="1:88" customFormat="1" ht="14.5" x14ac:dyDescent="0.35">
      <c r="A95">
        <v>110</v>
      </c>
      <c r="B95">
        <v>1</v>
      </c>
      <c r="C95" t="s">
        <v>97</v>
      </c>
      <c r="D95" t="s">
        <v>27</v>
      </c>
      <c r="G95">
        <v>0.5</v>
      </c>
      <c r="H95">
        <v>0.5</v>
      </c>
      <c r="I95">
        <v>3835</v>
      </c>
      <c r="J95">
        <v>7260</v>
      </c>
      <c r="L95">
        <v>3139</v>
      </c>
      <c r="M95">
        <v>3.3570000000000002</v>
      </c>
      <c r="N95">
        <v>6.4290000000000003</v>
      </c>
      <c r="O95">
        <v>3.0720000000000001</v>
      </c>
      <c r="Q95">
        <v>0.21199999999999999</v>
      </c>
      <c r="R95">
        <v>1</v>
      </c>
      <c r="S95">
        <v>0</v>
      </c>
      <c r="T95">
        <v>0</v>
      </c>
      <c r="V95">
        <v>0</v>
      </c>
      <c r="Y95" s="1">
        <v>44540</v>
      </c>
      <c r="Z95" s="10">
        <v>0.47193287037037041</v>
      </c>
      <c r="AB95">
        <v>1</v>
      </c>
      <c r="AD95" s="3">
        <v>3.3310002819422806</v>
      </c>
      <c r="AE95" s="3">
        <v>6.2397444259441759</v>
      </c>
      <c r="AF95" s="3">
        <v>2.9087441440018953</v>
      </c>
      <c r="AG95" s="3">
        <v>0.25524457518736182</v>
      </c>
      <c r="AH95" s="3"/>
      <c r="AK95">
        <v>9.9539302021434466</v>
      </c>
      <c r="AQ95">
        <v>4.4169018128707416</v>
      </c>
      <c r="AW95">
        <v>1.5757177403422351</v>
      </c>
      <c r="BC95">
        <v>1.9416076823404977</v>
      </c>
      <c r="BG95" s="3">
        <v>3.1730773305698032</v>
      </c>
      <c r="BH95" s="3">
        <v>6.1049202591439542</v>
      </c>
      <c r="BI95" s="3">
        <v>2.9318429285741514</v>
      </c>
      <c r="BJ95" s="3">
        <v>0.25774679093424452</v>
      </c>
      <c r="BL95" s="2">
        <v>20</v>
      </c>
      <c r="BQ95" s="2">
        <f t="shared" si="1"/>
        <v>2.9732408325074333</v>
      </c>
      <c r="BR95" s="2">
        <f t="shared" si="2"/>
        <v>5.9464816650148666</v>
      </c>
      <c r="BS95" s="2">
        <f t="shared" si="3"/>
        <v>2.9732408325074333</v>
      </c>
      <c r="BT95" s="2">
        <f t="shared" si="4"/>
        <v>0.29732408325074333</v>
      </c>
      <c r="BU95" s="56">
        <f t="shared" si="5"/>
        <v>2579.6766666666663</v>
      </c>
      <c r="BV95" s="56">
        <f t="shared" si="5"/>
        <v>2441.7799999999997</v>
      </c>
      <c r="BW95" s="56">
        <f t="shared" si="6"/>
        <v>2303.8833333333332</v>
      </c>
      <c r="BX95" s="56">
        <f t="shared" si="7"/>
        <v>21115.006666666664</v>
      </c>
      <c r="BY95" s="57">
        <f t="shared" si="8"/>
        <v>1.4866204162537167</v>
      </c>
      <c r="BZ95" s="54">
        <f t="shared" si="8"/>
        <v>2.9732408325074333</v>
      </c>
      <c r="CA95" s="54">
        <f t="shared" si="9"/>
        <v>1.4866204162537167</v>
      </c>
      <c r="CB95" s="54">
        <f t="shared" si="10"/>
        <v>0.14866204162537167</v>
      </c>
      <c r="CC95" s="54">
        <f t="shared" si="11"/>
        <v>1.6655001409711403</v>
      </c>
      <c r="CD95" s="54">
        <f t="shared" si="0"/>
        <v>3.1198722129720879</v>
      </c>
      <c r="CE95" s="54">
        <f t="shared" si="12"/>
        <v>1.4543720720009476</v>
      </c>
      <c r="CF95" s="54">
        <f t="shared" si="13"/>
        <v>0.12762228759368091</v>
      </c>
      <c r="CG95" s="3">
        <f>AVERAGE(CC95:CC96)</f>
        <v>1.5865386652849016</v>
      </c>
      <c r="CH95" s="3">
        <f>AVERAGE(CD95:CD96)</f>
        <v>3.0524601295719771</v>
      </c>
      <c r="CI95" s="3">
        <f>AVERAGE(CE95:CE96)</f>
        <v>1.4659214642870757</v>
      </c>
      <c r="CJ95" s="3">
        <f>AVERAGE(CF95:CF96)</f>
        <v>0.12887339546712226</v>
      </c>
    </row>
    <row r="96" spans="1:88" customFormat="1" ht="14.5" x14ac:dyDescent="0.35">
      <c r="A96">
        <v>111</v>
      </c>
      <c r="B96">
        <v>1</v>
      </c>
      <c r="C96" t="s">
        <v>97</v>
      </c>
      <c r="D96" t="s">
        <v>27</v>
      </c>
      <c r="G96">
        <v>0.5</v>
      </c>
      <c r="H96">
        <v>0.5</v>
      </c>
      <c r="I96">
        <v>3516</v>
      </c>
      <c r="J96">
        <v>6978</v>
      </c>
      <c r="L96">
        <v>3195</v>
      </c>
      <c r="M96">
        <v>3.1120000000000001</v>
      </c>
      <c r="N96">
        <v>6.1909999999999998</v>
      </c>
      <c r="O96">
        <v>3.0779999999999998</v>
      </c>
      <c r="Q96">
        <v>0.218</v>
      </c>
      <c r="R96">
        <v>1</v>
      </c>
      <c r="S96">
        <v>0</v>
      </c>
      <c r="T96">
        <v>0</v>
      </c>
      <c r="V96">
        <v>0</v>
      </c>
      <c r="Y96" s="1">
        <v>44540</v>
      </c>
      <c r="Z96" s="10">
        <v>0.47771990740740744</v>
      </c>
      <c r="AB96">
        <v>1</v>
      </c>
      <c r="AD96" s="3">
        <v>3.0151543791973259</v>
      </c>
      <c r="AE96" s="3">
        <v>5.9700960923437334</v>
      </c>
      <c r="AF96" s="3">
        <v>2.9549417131464075</v>
      </c>
      <c r="AG96" s="3">
        <v>0.26024900668112722</v>
      </c>
      <c r="AH96" s="3"/>
      <c r="BG96" s="3"/>
      <c r="BH96" s="3"/>
      <c r="BI96" s="3"/>
      <c r="BJ96" s="3"/>
      <c r="BL96" s="2"/>
      <c r="BQ96" s="2">
        <f t="shared" si="1"/>
        <v>2.9732408325074333</v>
      </c>
      <c r="BR96" s="2">
        <f t="shared" si="2"/>
        <v>5.9464816650148666</v>
      </c>
      <c r="BS96" s="2">
        <f t="shared" si="3"/>
        <v>2.9732408325074333</v>
      </c>
      <c r="BT96" s="2">
        <f t="shared" si="4"/>
        <v>0.29732408325074333</v>
      </c>
      <c r="BU96" s="56">
        <f t="shared" si="5"/>
        <v>2365.096</v>
      </c>
      <c r="BV96" s="56">
        <f t="shared" si="5"/>
        <v>2346.9339999999997</v>
      </c>
      <c r="BW96" s="56">
        <f t="shared" si="6"/>
        <v>2328.7719999999999</v>
      </c>
      <c r="BX96" s="56">
        <f t="shared" si="7"/>
        <v>21491.699999999997</v>
      </c>
      <c r="BY96" s="57">
        <f t="shared" si="8"/>
        <v>1.4866204162537167</v>
      </c>
      <c r="BZ96" s="54">
        <f t="shared" si="8"/>
        <v>2.9732408325074333</v>
      </c>
      <c r="CA96" s="54">
        <f t="shared" si="9"/>
        <v>1.4866204162537167</v>
      </c>
      <c r="CB96" s="54">
        <f t="shared" si="10"/>
        <v>0.14866204162537167</v>
      </c>
      <c r="CC96" s="54">
        <f t="shared" si="11"/>
        <v>1.5075771895986629</v>
      </c>
      <c r="CD96" s="54">
        <f t="shared" si="0"/>
        <v>2.9850480461718667</v>
      </c>
      <c r="CE96" s="54">
        <f t="shared" si="12"/>
        <v>1.4774708565732038</v>
      </c>
      <c r="CF96" s="54">
        <f t="shared" si="13"/>
        <v>0.13012450334056361</v>
      </c>
    </row>
    <row r="97" spans="1:88" customFormat="1" ht="14.5" x14ac:dyDescent="0.35">
      <c r="A97">
        <v>112</v>
      </c>
      <c r="B97">
        <v>1</v>
      </c>
      <c r="C97" t="s">
        <v>97</v>
      </c>
      <c r="D97" t="s">
        <v>27</v>
      </c>
      <c r="G97">
        <v>0.5</v>
      </c>
      <c r="H97">
        <v>0.5</v>
      </c>
      <c r="I97">
        <v>3894</v>
      </c>
      <c r="J97">
        <v>7129</v>
      </c>
      <c r="L97">
        <v>3183</v>
      </c>
      <c r="M97">
        <v>3.4020000000000001</v>
      </c>
      <c r="N97">
        <v>6.3179999999999996</v>
      </c>
      <c r="O97">
        <v>2.9159999999999999</v>
      </c>
      <c r="Q97">
        <v>0.217</v>
      </c>
      <c r="R97">
        <v>1</v>
      </c>
      <c r="S97">
        <v>0</v>
      </c>
      <c r="T97">
        <v>0</v>
      </c>
      <c r="V97">
        <v>0</v>
      </c>
      <c r="Y97" s="1">
        <v>44541</v>
      </c>
      <c r="Z97" s="10">
        <v>0.71356481481481471</v>
      </c>
      <c r="AB97">
        <v>1</v>
      </c>
      <c r="AD97" s="3">
        <v>3.2906415491496275</v>
      </c>
      <c r="AE97" s="3">
        <v>6.0251558985580909</v>
      </c>
      <c r="AF97" s="3">
        <v>2.7345143494084634</v>
      </c>
      <c r="AG97" s="3">
        <v>0.2628183690897834</v>
      </c>
      <c r="AH97" s="3"/>
      <c r="BG97" s="3"/>
      <c r="BH97" s="3"/>
      <c r="BI97" s="3"/>
      <c r="BJ97" s="3"/>
      <c r="BL97" s="2"/>
      <c r="BQ97" s="2">
        <f t="shared" si="1"/>
        <v>2.9732408325074333</v>
      </c>
      <c r="BR97" s="2">
        <f t="shared" si="2"/>
        <v>5.9464816650148666</v>
      </c>
      <c r="BS97" s="2">
        <f t="shared" si="3"/>
        <v>2.9732408325074333</v>
      </c>
      <c r="BT97" s="2">
        <f t="shared" si="4"/>
        <v>0.29732408325074333</v>
      </c>
      <c r="BU97" s="56">
        <f t="shared" si="5"/>
        <v>2619.364</v>
      </c>
      <c r="BV97" s="56">
        <f t="shared" si="5"/>
        <v>2397.7203333333332</v>
      </c>
      <c r="BW97" s="56">
        <f t="shared" si="6"/>
        <v>2176.0766666666664</v>
      </c>
      <c r="BX97" s="56">
        <f t="shared" si="7"/>
        <v>21410.98</v>
      </c>
      <c r="BY97" s="57">
        <f t="shared" si="8"/>
        <v>1.4866204162537167</v>
      </c>
      <c r="BZ97" s="54">
        <f t="shared" si="8"/>
        <v>2.9732408325074333</v>
      </c>
      <c r="CA97" s="54">
        <f t="shared" si="9"/>
        <v>1.4866204162537167</v>
      </c>
      <c r="CB97" s="54">
        <f t="shared" si="10"/>
        <v>0.14866204162537167</v>
      </c>
      <c r="CC97" s="54">
        <f t="shared" si="11"/>
        <v>1.6453207745748137</v>
      </c>
      <c r="CD97" s="54">
        <f t="shared" si="0"/>
        <v>3.0125779492790454</v>
      </c>
      <c r="CE97" s="54">
        <f t="shared" si="12"/>
        <v>1.3672571747042317</v>
      </c>
      <c r="CF97" s="54">
        <f t="shared" si="13"/>
        <v>0.1314091845448917</v>
      </c>
    </row>
    <row r="98" spans="1:88" customFormat="1" ht="14.5" x14ac:dyDescent="0.35">
      <c r="A98">
        <v>113</v>
      </c>
      <c r="B98">
        <v>1</v>
      </c>
      <c r="C98" t="s">
        <v>97</v>
      </c>
      <c r="D98" t="s">
        <v>27</v>
      </c>
      <c r="G98">
        <v>0.5</v>
      </c>
      <c r="H98">
        <v>0.5</v>
      </c>
      <c r="I98">
        <v>3574</v>
      </c>
      <c r="J98">
        <v>7106</v>
      </c>
      <c r="L98">
        <v>3186</v>
      </c>
      <c r="M98">
        <v>3.157</v>
      </c>
      <c r="N98">
        <v>6.2990000000000004</v>
      </c>
      <c r="O98">
        <v>3.1419999999999999</v>
      </c>
      <c r="Q98">
        <v>0.217</v>
      </c>
      <c r="R98">
        <v>1</v>
      </c>
      <c r="S98">
        <v>0</v>
      </c>
      <c r="T98">
        <v>0</v>
      </c>
      <c r="V98">
        <v>0</v>
      </c>
      <c r="Y98" s="1">
        <v>44541</v>
      </c>
      <c r="Z98" s="10">
        <v>0.72171296296296295</v>
      </c>
      <c r="AB98">
        <v>1</v>
      </c>
      <c r="AD98" s="3">
        <v>2.9999703751497417</v>
      </c>
      <c r="AE98" s="3">
        <v>6.0041128753487083</v>
      </c>
      <c r="AF98" s="3">
        <v>3.0041425001989666</v>
      </c>
      <c r="AG98" s="3">
        <v>0.26308843072475091</v>
      </c>
      <c r="AH98" s="3"/>
      <c r="AK98">
        <v>0.24252209899034652</v>
      </c>
      <c r="AQ98">
        <v>4.5724817786033038E-2</v>
      </c>
      <c r="AW98">
        <v>0.15041351448603885</v>
      </c>
      <c r="BC98">
        <v>1.6560074779569314</v>
      </c>
      <c r="BG98" s="3">
        <v>2.996336985474743</v>
      </c>
      <c r="BH98" s="3">
        <v>6.0027405042698359</v>
      </c>
      <c r="BI98" s="3">
        <v>3.0064035187950924</v>
      </c>
      <c r="BJ98" s="3">
        <v>0.26092793764501082</v>
      </c>
      <c r="BL98" s="2">
        <v>21</v>
      </c>
      <c r="BQ98" s="2">
        <f t="shared" si="1"/>
        <v>2.9732408325074333</v>
      </c>
      <c r="BR98" s="2">
        <f t="shared" si="2"/>
        <v>5.9464816650148666</v>
      </c>
      <c r="BS98" s="2">
        <f t="shared" si="3"/>
        <v>2.9732408325074333</v>
      </c>
      <c r="BT98" s="2">
        <f t="shared" si="4"/>
        <v>0.29732408325074333</v>
      </c>
      <c r="BU98" s="56">
        <f t="shared" si="5"/>
        <v>2404.1106666666665</v>
      </c>
      <c r="BV98" s="56">
        <f t="shared" si="5"/>
        <v>2389.9846666666663</v>
      </c>
      <c r="BW98" s="56">
        <f t="shared" si="6"/>
        <v>2375.8586666666665</v>
      </c>
      <c r="BX98" s="56">
        <f t="shared" si="7"/>
        <v>21431.16</v>
      </c>
      <c r="BY98" s="57">
        <f t="shared" si="8"/>
        <v>1.4866204162537167</v>
      </c>
      <c r="BZ98" s="54">
        <f t="shared" si="8"/>
        <v>2.9732408325074333</v>
      </c>
      <c r="CA98" s="54">
        <f t="shared" si="9"/>
        <v>1.4866204162537167</v>
      </c>
      <c r="CB98" s="54">
        <f t="shared" si="10"/>
        <v>0.14866204162537167</v>
      </c>
      <c r="CC98" s="54">
        <f t="shared" si="11"/>
        <v>1.4999851875748709</v>
      </c>
      <c r="CD98" s="54">
        <f t="shared" si="0"/>
        <v>3.0020564376743542</v>
      </c>
      <c r="CE98" s="54">
        <f t="shared" si="12"/>
        <v>1.5020712500994833</v>
      </c>
      <c r="CF98" s="54">
        <f t="shared" si="13"/>
        <v>0.13154421536237546</v>
      </c>
      <c r="CG98" s="3">
        <f>AVERAGE(CC98:CC99)</f>
        <v>1.4981684927373715</v>
      </c>
      <c r="CH98" s="3">
        <f>AVERAGE(CD98:CD99)</f>
        <v>3.0013702521349179</v>
      </c>
      <c r="CI98" s="3">
        <f>AVERAGE(CE98:CE99)</f>
        <v>1.5032017593975462</v>
      </c>
      <c r="CJ98" s="3">
        <f>AVERAGE(CF98:CF99)</f>
        <v>0.13046396882250541</v>
      </c>
    </row>
    <row r="99" spans="1:88" customFormat="1" ht="14.5" x14ac:dyDescent="0.35">
      <c r="A99">
        <v>114</v>
      </c>
      <c r="B99">
        <v>1</v>
      </c>
      <c r="C99" t="s">
        <v>97</v>
      </c>
      <c r="D99" t="s">
        <v>27</v>
      </c>
      <c r="G99">
        <v>0.5</v>
      </c>
      <c r="H99">
        <v>0.5</v>
      </c>
      <c r="I99">
        <v>3566</v>
      </c>
      <c r="J99">
        <v>7103</v>
      </c>
      <c r="L99">
        <v>3138</v>
      </c>
      <c r="M99">
        <v>3.15</v>
      </c>
      <c r="N99">
        <v>6.2960000000000003</v>
      </c>
      <c r="O99">
        <v>3.1459999999999999</v>
      </c>
      <c r="Q99">
        <v>0.21199999999999999</v>
      </c>
      <c r="R99">
        <v>1</v>
      </c>
      <c r="S99">
        <v>0</v>
      </c>
      <c r="T99">
        <v>0</v>
      </c>
      <c r="V99">
        <v>0</v>
      </c>
      <c r="Y99" s="1">
        <v>44541</v>
      </c>
      <c r="Z99" s="10">
        <v>0.73041666666666671</v>
      </c>
      <c r="AB99">
        <v>1</v>
      </c>
      <c r="AD99" s="3">
        <v>2.9927035957997443</v>
      </c>
      <c r="AE99" s="3">
        <v>6.0013681331909625</v>
      </c>
      <c r="AF99" s="3">
        <v>3.0086645373912182</v>
      </c>
      <c r="AG99" s="3">
        <v>0.25876744456527073</v>
      </c>
      <c r="AH99" s="3"/>
      <c r="BG99" s="3"/>
      <c r="BH99" s="3"/>
      <c r="BI99" s="3"/>
      <c r="BJ99" s="3"/>
      <c r="BL99" s="2"/>
      <c r="BQ99" s="2">
        <f t="shared" si="1"/>
        <v>2.9732408325074333</v>
      </c>
      <c r="BR99" s="2">
        <f t="shared" si="2"/>
        <v>5.9464816650148666</v>
      </c>
      <c r="BS99" s="2">
        <f t="shared" si="3"/>
        <v>2.9732408325074333</v>
      </c>
      <c r="BT99" s="2">
        <f t="shared" si="4"/>
        <v>0.29732408325074333</v>
      </c>
      <c r="BU99" s="56">
        <f t="shared" si="5"/>
        <v>2398.7293333333332</v>
      </c>
      <c r="BV99" s="56">
        <f t="shared" si="5"/>
        <v>2388.9756666666667</v>
      </c>
      <c r="BW99" s="56">
        <f t="shared" si="6"/>
        <v>2379.2219999999998</v>
      </c>
      <c r="BX99" s="56">
        <f t="shared" si="7"/>
        <v>21108.28</v>
      </c>
      <c r="BY99" s="57">
        <f t="shared" si="8"/>
        <v>1.4866204162537167</v>
      </c>
      <c r="BZ99" s="54">
        <f t="shared" si="8"/>
        <v>2.9732408325074333</v>
      </c>
      <c r="CA99" s="54">
        <f t="shared" si="9"/>
        <v>1.4866204162537167</v>
      </c>
      <c r="CB99" s="54">
        <f t="shared" si="10"/>
        <v>0.14866204162537167</v>
      </c>
      <c r="CC99" s="54">
        <f t="shared" si="11"/>
        <v>1.4963517978998722</v>
      </c>
      <c r="CD99" s="54">
        <f t="shared" si="0"/>
        <v>3.0006840665954813</v>
      </c>
      <c r="CE99" s="54">
        <f t="shared" si="12"/>
        <v>1.5043322686956091</v>
      </c>
      <c r="CF99" s="54">
        <f t="shared" si="13"/>
        <v>0.12938372228263537</v>
      </c>
    </row>
    <row r="100" spans="1:88" customFormat="1" ht="14.5" x14ac:dyDescent="0.35">
      <c r="A100">
        <v>109</v>
      </c>
      <c r="B100">
        <v>1</v>
      </c>
      <c r="C100" t="s">
        <v>98</v>
      </c>
      <c r="D100" t="s">
        <v>27</v>
      </c>
      <c r="G100">
        <v>0.5</v>
      </c>
      <c r="H100">
        <v>0.5</v>
      </c>
      <c r="I100">
        <v>4087</v>
      </c>
      <c r="J100">
        <v>7360</v>
      </c>
      <c r="L100">
        <v>3224</v>
      </c>
      <c r="M100">
        <v>3.55</v>
      </c>
      <c r="N100">
        <v>6.5129999999999999</v>
      </c>
      <c r="O100">
        <v>2.9630000000000001</v>
      </c>
      <c r="Q100">
        <v>0.221</v>
      </c>
      <c r="R100">
        <v>1</v>
      </c>
      <c r="S100">
        <v>0</v>
      </c>
      <c r="T100">
        <v>0</v>
      </c>
      <c r="V100">
        <v>0</v>
      </c>
      <c r="Y100" s="1">
        <v>44544</v>
      </c>
      <c r="Z100" s="10">
        <v>0.52740740740740744</v>
      </c>
      <c r="AB100">
        <v>1</v>
      </c>
      <c r="AD100" s="3">
        <v>3.4644882869892015</v>
      </c>
      <c r="AE100" s="3">
        <v>6.3207974688735185</v>
      </c>
      <c r="AF100" s="3">
        <v>2.8563091818843169</v>
      </c>
      <c r="AG100" s="3">
        <v>0.27890467296354954</v>
      </c>
      <c r="AH100" s="3"/>
      <c r="BG100" s="3"/>
      <c r="BH100" s="3"/>
      <c r="BI100" s="3"/>
      <c r="BJ100" s="3"/>
      <c r="BL100" s="2"/>
      <c r="BQ100" s="2">
        <f t="shared" si="1"/>
        <v>2.9732408325074333</v>
      </c>
      <c r="BR100" s="2">
        <f t="shared" si="2"/>
        <v>5.9464816650148666</v>
      </c>
      <c r="BS100" s="2">
        <f t="shared" si="3"/>
        <v>2.9732408325074333</v>
      </c>
      <c r="BT100" s="2">
        <f t="shared" si="4"/>
        <v>0.29732408325074333</v>
      </c>
      <c r="BU100" s="56">
        <f t="shared" si="5"/>
        <v>2749.1886666666664</v>
      </c>
      <c r="BV100" s="56">
        <f t="shared" si="5"/>
        <v>2475.413333333333</v>
      </c>
      <c r="BW100" s="56">
        <f t="shared" si="6"/>
        <v>2201.6379999999999</v>
      </c>
      <c r="BX100" s="56">
        <f t="shared" si="7"/>
        <v>21686.773333333331</v>
      </c>
      <c r="BY100" s="57">
        <f t="shared" si="8"/>
        <v>1.4866204162537167</v>
      </c>
      <c r="BZ100" s="54">
        <f t="shared" si="8"/>
        <v>2.9732408325074333</v>
      </c>
      <c r="CA100" s="54">
        <f t="shared" si="9"/>
        <v>1.4866204162537167</v>
      </c>
      <c r="CB100" s="54">
        <f t="shared" si="10"/>
        <v>0.14866204162537167</v>
      </c>
      <c r="CC100" s="54">
        <f t="shared" si="11"/>
        <v>1.7322441434946008</v>
      </c>
      <c r="CD100" s="54">
        <f t="shared" si="0"/>
        <v>3.1603987344367592</v>
      </c>
      <c r="CE100" s="54">
        <f t="shared" si="12"/>
        <v>1.4281545909421585</v>
      </c>
      <c r="CF100" s="54">
        <f t="shared" si="13"/>
        <v>0.13945233648177477</v>
      </c>
    </row>
    <row r="101" spans="1:88" customFormat="1" ht="14.5" x14ac:dyDescent="0.35">
      <c r="A101">
        <v>110</v>
      </c>
      <c r="B101">
        <v>1</v>
      </c>
      <c r="C101" t="s">
        <v>98</v>
      </c>
      <c r="D101" t="s">
        <v>27</v>
      </c>
      <c r="G101">
        <v>0.5</v>
      </c>
      <c r="H101">
        <v>0.5</v>
      </c>
      <c r="I101">
        <v>3723</v>
      </c>
      <c r="J101">
        <v>7343</v>
      </c>
      <c r="L101">
        <v>3220</v>
      </c>
      <c r="M101">
        <v>3.2709999999999999</v>
      </c>
      <c r="N101">
        <v>6.4989999999999997</v>
      </c>
      <c r="O101">
        <v>3.2280000000000002</v>
      </c>
      <c r="Q101">
        <v>0.221</v>
      </c>
      <c r="R101">
        <v>1</v>
      </c>
      <c r="S101">
        <v>0</v>
      </c>
      <c r="T101">
        <v>0</v>
      </c>
      <c r="V101">
        <v>0</v>
      </c>
      <c r="Y101" s="1">
        <v>44544</v>
      </c>
      <c r="Z101" s="10">
        <v>0.53459490740740734</v>
      </c>
      <c r="AB101">
        <v>1</v>
      </c>
      <c r="AD101" s="3">
        <v>3.135304720734911</v>
      </c>
      <c r="AE101" s="3">
        <v>6.305399526227248</v>
      </c>
      <c r="AF101" s="3">
        <v>3.170094805492337</v>
      </c>
      <c r="AG101" s="3">
        <v>0.27853635979294672</v>
      </c>
      <c r="AH101" s="3"/>
      <c r="AK101">
        <v>1.5739408488736366</v>
      </c>
      <c r="AQ101">
        <v>0.38860461697127369</v>
      </c>
      <c r="AW101">
        <v>2.3681740472077166</v>
      </c>
      <c r="BC101">
        <v>0.29707923223723437</v>
      </c>
      <c r="BG101" s="3">
        <v>3.1601743582953312</v>
      </c>
      <c r="BH101" s="3">
        <v>6.2931717482434451</v>
      </c>
      <c r="BI101" s="3">
        <v>3.1329973899481138</v>
      </c>
      <c r="BJ101" s="3">
        <v>0.27895071210987488</v>
      </c>
      <c r="BL101" s="2">
        <v>22</v>
      </c>
      <c r="BQ101" s="2">
        <f t="shared" si="1"/>
        <v>2.9732408325074333</v>
      </c>
      <c r="BR101" s="2">
        <f t="shared" si="2"/>
        <v>5.9464816650148666</v>
      </c>
      <c r="BS101" s="2">
        <f t="shared" si="3"/>
        <v>2.9732408325074333</v>
      </c>
      <c r="BT101" s="2">
        <f t="shared" si="4"/>
        <v>0.29732408325074333</v>
      </c>
      <c r="BU101" s="56">
        <f t="shared" si="5"/>
        <v>2504.3379999999997</v>
      </c>
      <c r="BV101" s="56">
        <f t="shared" si="5"/>
        <v>2469.6956666666665</v>
      </c>
      <c r="BW101" s="56">
        <f t="shared" si="6"/>
        <v>2435.0533333333333</v>
      </c>
      <c r="BX101" s="56">
        <f t="shared" si="7"/>
        <v>21659.866666666665</v>
      </c>
      <c r="BY101" s="57">
        <f t="shared" si="8"/>
        <v>1.4866204162537167</v>
      </c>
      <c r="BZ101" s="54">
        <f t="shared" si="8"/>
        <v>2.9732408325074333</v>
      </c>
      <c r="CA101" s="54">
        <f t="shared" si="9"/>
        <v>1.4866204162537167</v>
      </c>
      <c r="CB101" s="54">
        <f t="shared" si="10"/>
        <v>0.14866204162537167</v>
      </c>
      <c r="CC101" s="54">
        <f t="shared" si="11"/>
        <v>1.5676523603674555</v>
      </c>
      <c r="CD101" s="54">
        <f t="shared" si="11"/>
        <v>3.152699763113624</v>
      </c>
      <c r="CE101" s="54">
        <f t="shared" si="12"/>
        <v>1.5850474027461685</v>
      </c>
      <c r="CF101" s="54">
        <f t="shared" si="13"/>
        <v>0.13926817989647336</v>
      </c>
      <c r="CG101" s="3">
        <f>AVERAGE(CC101:CC102)</f>
        <v>1.5800871791476656</v>
      </c>
      <c r="CH101" s="3">
        <f>AVERAGE(CD101:CD102)</f>
        <v>3.1465858741217225</v>
      </c>
      <c r="CI101" s="3">
        <f>AVERAGE(CE101:CE102)</f>
        <v>1.5664986949740569</v>
      </c>
      <c r="CJ101" s="3">
        <f>AVERAGE(CF101:CF102)</f>
        <v>0.13947535605493744</v>
      </c>
    </row>
    <row r="102" spans="1:88" customFormat="1" ht="14.5" x14ac:dyDescent="0.35">
      <c r="A102">
        <v>111</v>
      </c>
      <c r="B102">
        <v>1</v>
      </c>
      <c r="C102" t="s">
        <v>98</v>
      </c>
      <c r="D102" t="s">
        <v>27</v>
      </c>
      <c r="G102">
        <v>0.5</v>
      </c>
      <c r="H102">
        <v>0.5</v>
      </c>
      <c r="I102">
        <v>3778</v>
      </c>
      <c r="J102">
        <v>7316</v>
      </c>
      <c r="L102">
        <v>3229</v>
      </c>
      <c r="M102">
        <v>3.3130000000000002</v>
      </c>
      <c r="N102">
        <v>6.4770000000000003</v>
      </c>
      <c r="O102">
        <v>3.1629999999999998</v>
      </c>
      <c r="Q102">
        <v>0.222</v>
      </c>
      <c r="R102">
        <v>1</v>
      </c>
      <c r="S102">
        <v>0</v>
      </c>
      <c r="T102">
        <v>0</v>
      </c>
      <c r="V102">
        <v>0</v>
      </c>
      <c r="Y102" s="1">
        <v>44544</v>
      </c>
      <c r="Z102" s="10">
        <v>0.54233796296296299</v>
      </c>
      <c r="AB102">
        <v>1</v>
      </c>
      <c r="AD102" s="3">
        <v>3.1850439958557515</v>
      </c>
      <c r="AE102" s="3">
        <v>6.2809439702596421</v>
      </c>
      <c r="AF102" s="3">
        <v>3.0958999744038906</v>
      </c>
      <c r="AG102" s="3">
        <v>0.27936506442680303</v>
      </c>
      <c r="AH102" s="3"/>
      <c r="BG102" s="3"/>
      <c r="BH102" s="3"/>
      <c r="BI102" s="3"/>
      <c r="BJ102" s="3"/>
      <c r="BL102" s="2"/>
      <c r="BQ102" s="2">
        <f t="shared" ref="BQ102:BQ165" si="14">(300*1000)/100900</f>
        <v>2.9732408325074333</v>
      </c>
      <c r="BR102" s="2">
        <f t="shared" ref="BR102:BR165" si="15">(600*1000)/100900</f>
        <v>5.9464816650148666</v>
      </c>
      <c r="BS102" s="2">
        <f t="shared" ref="BS102:BS165" si="16">(300*1000)/100900</f>
        <v>2.9732408325074333</v>
      </c>
      <c r="BT102" s="2">
        <f t="shared" ref="BT102:BT165" si="17">(300*100)/100900</f>
        <v>0.29732408325074333</v>
      </c>
      <c r="BU102" s="56">
        <f t="shared" ref="BU102:BV165" si="18">I102/(BQ102*G102)</f>
        <v>2541.3346666666666</v>
      </c>
      <c r="BV102" s="56">
        <f t="shared" si="18"/>
        <v>2460.6146666666664</v>
      </c>
      <c r="BW102" s="56">
        <f t="shared" ref="BW102:BW165" si="19">(J102-I102)/(BS102*H102)</f>
        <v>2379.8946666666666</v>
      </c>
      <c r="BX102" s="56">
        <f t="shared" ref="BX102:BX165" si="20">L102/(BT102*H102)</f>
        <v>21720.406666666666</v>
      </c>
      <c r="BY102" s="57">
        <f t="shared" ref="BY102:BZ165" si="21">G102*BQ102</f>
        <v>1.4866204162537167</v>
      </c>
      <c r="BZ102" s="54">
        <f t="shared" si="21"/>
        <v>2.9732408325074333</v>
      </c>
      <c r="CA102" s="54">
        <f t="shared" ref="CA102:CA165" si="22">H102*BS102</f>
        <v>1.4866204162537167</v>
      </c>
      <c r="CB102" s="54">
        <f t="shared" ref="CB102:CB165" si="23">H102*BT102</f>
        <v>0.14866204162537167</v>
      </c>
      <c r="CC102" s="54">
        <f t="shared" ref="CC102:CD165" si="24">AD102*G102</f>
        <v>1.5925219979278757</v>
      </c>
      <c r="CD102" s="54">
        <f t="shared" si="24"/>
        <v>3.1404719851298211</v>
      </c>
      <c r="CE102" s="54">
        <f t="shared" ref="CE102:CE165" si="25">AF102*H102</f>
        <v>1.5479499872019453</v>
      </c>
      <c r="CF102" s="54">
        <f t="shared" ref="CF102:CF165" si="26">AG102*H102</f>
        <v>0.13968253221340152</v>
      </c>
    </row>
    <row r="103" spans="1:88" customFormat="1" ht="14.5" x14ac:dyDescent="0.35">
      <c r="A103">
        <v>103</v>
      </c>
      <c r="B103">
        <v>1</v>
      </c>
      <c r="C103" t="s">
        <v>98</v>
      </c>
      <c r="D103" t="s">
        <v>27</v>
      </c>
      <c r="G103">
        <v>0.5</v>
      </c>
      <c r="H103">
        <v>0.5</v>
      </c>
      <c r="I103">
        <v>2703</v>
      </c>
      <c r="J103">
        <v>7080</v>
      </c>
      <c r="L103">
        <v>3178</v>
      </c>
      <c r="M103">
        <v>2.4889999999999999</v>
      </c>
      <c r="N103">
        <v>6.2770000000000001</v>
      </c>
      <c r="O103">
        <v>3.7879999999999998</v>
      </c>
      <c r="Q103">
        <v>0.216</v>
      </c>
      <c r="R103">
        <v>1</v>
      </c>
      <c r="S103">
        <v>0</v>
      </c>
      <c r="T103">
        <v>0</v>
      </c>
      <c r="V103">
        <v>0</v>
      </c>
      <c r="Y103" s="1">
        <v>44545</v>
      </c>
      <c r="Z103" s="10">
        <v>0.5458912037037037</v>
      </c>
      <c r="AB103">
        <v>1</v>
      </c>
      <c r="AD103" s="3">
        <v>2.1569996813099266</v>
      </c>
      <c r="AE103" s="3">
        <v>5.9082080757767912</v>
      </c>
      <c r="AF103" s="3">
        <v>3.7512083944668646</v>
      </c>
      <c r="AG103" s="3">
        <v>0.28801574183906903</v>
      </c>
      <c r="AH103" s="3"/>
      <c r="BG103" s="3"/>
      <c r="BH103" s="3"/>
      <c r="BI103" s="3"/>
      <c r="BJ103" s="3"/>
      <c r="BL103" s="2"/>
      <c r="BQ103" s="2">
        <f t="shared" si="14"/>
        <v>2.9732408325074333</v>
      </c>
      <c r="BR103" s="2">
        <f t="shared" si="15"/>
        <v>5.9464816650148666</v>
      </c>
      <c r="BS103" s="2">
        <f t="shared" si="16"/>
        <v>2.9732408325074333</v>
      </c>
      <c r="BT103" s="2">
        <f t="shared" si="17"/>
        <v>0.29732408325074333</v>
      </c>
      <c r="BU103" s="56">
        <f t="shared" si="18"/>
        <v>1818.2179999999998</v>
      </c>
      <c r="BV103" s="56">
        <f t="shared" si="18"/>
        <v>2381.2399999999998</v>
      </c>
      <c r="BW103" s="56">
        <f t="shared" si="19"/>
        <v>2944.2619999999997</v>
      </c>
      <c r="BX103" s="56">
        <f t="shared" si="20"/>
        <v>21377.346666666665</v>
      </c>
      <c r="BY103" s="57">
        <f t="shared" si="21"/>
        <v>1.4866204162537167</v>
      </c>
      <c r="BZ103" s="54">
        <f t="shared" si="21"/>
        <v>2.9732408325074333</v>
      </c>
      <c r="CA103" s="54">
        <f t="shared" si="22"/>
        <v>1.4866204162537167</v>
      </c>
      <c r="CB103" s="54">
        <f t="shared" si="23"/>
        <v>0.14866204162537167</v>
      </c>
      <c r="CC103" s="54">
        <f t="shared" si="24"/>
        <v>1.0784998406549633</v>
      </c>
      <c r="CD103" s="54">
        <f t="shared" si="24"/>
        <v>2.9541040378883956</v>
      </c>
      <c r="CE103" s="54">
        <f t="shared" si="25"/>
        <v>1.8756041972334323</v>
      </c>
      <c r="CF103" s="54">
        <f t="shared" si="26"/>
        <v>0.14400787091953451</v>
      </c>
    </row>
    <row r="104" spans="1:88" customFormat="1" ht="14.5" x14ac:dyDescent="0.35">
      <c r="A104">
        <v>104</v>
      </c>
      <c r="B104">
        <v>1</v>
      </c>
      <c r="C104" t="s">
        <v>98</v>
      </c>
      <c r="D104" t="s">
        <v>27</v>
      </c>
      <c r="G104">
        <v>0.5</v>
      </c>
      <c r="H104">
        <v>0.5</v>
      </c>
      <c r="I104">
        <v>3584</v>
      </c>
      <c r="J104">
        <v>7146</v>
      </c>
      <c r="L104">
        <v>3261</v>
      </c>
      <c r="M104">
        <v>3.165</v>
      </c>
      <c r="N104">
        <v>6.3330000000000002</v>
      </c>
      <c r="O104">
        <v>3.1680000000000001</v>
      </c>
      <c r="Q104">
        <v>0.22500000000000001</v>
      </c>
      <c r="R104">
        <v>1</v>
      </c>
      <c r="S104">
        <v>0</v>
      </c>
      <c r="T104">
        <v>0</v>
      </c>
      <c r="V104">
        <v>0</v>
      </c>
      <c r="Y104" s="1">
        <v>44545</v>
      </c>
      <c r="Z104" s="10">
        <v>0.55312499999999998</v>
      </c>
      <c r="AB104">
        <v>1</v>
      </c>
      <c r="AD104" s="3">
        <v>2.9422283922640622</v>
      </c>
      <c r="AE104" s="3">
        <v>5.9672942464695318</v>
      </c>
      <c r="AF104" s="3">
        <v>3.0250658542054696</v>
      </c>
      <c r="AG104" s="3">
        <v>0.29539322956150121</v>
      </c>
      <c r="AH104" s="3"/>
      <c r="AK104">
        <v>0.12124590342833427</v>
      </c>
      <c r="AQ104">
        <v>0.23975270171408081</v>
      </c>
      <c r="AW104">
        <v>0.589618620149301</v>
      </c>
      <c r="BC104">
        <v>0.24043486342549353</v>
      </c>
      <c r="BG104" s="3">
        <v>2.9404458072221686</v>
      </c>
      <c r="BH104" s="3">
        <v>5.9744562065534996</v>
      </c>
      <c r="BI104" s="3">
        <v>3.0340103993313314</v>
      </c>
      <c r="BJ104" s="3">
        <v>0.29574877113848591</v>
      </c>
      <c r="BL104" s="2">
        <v>23</v>
      </c>
      <c r="BQ104" s="2">
        <f t="shared" si="14"/>
        <v>2.9732408325074333</v>
      </c>
      <c r="BR104" s="2">
        <f t="shared" si="15"/>
        <v>5.9464816650148666</v>
      </c>
      <c r="BS104" s="2">
        <f t="shared" si="16"/>
        <v>2.9732408325074333</v>
      </c>
      <c r="BT104" s="2">
        <f t="shared" si="17"/>
        <v>0.29732408325074333</v>
      </c>
      <c r="BU104" s="56">
        <f t="shared" si="18"/>
        <v>2410.8373333333329</v>
      </c>
      <c r="BV104" s="56">
        <f t="shared" si="18"/>
        <v>2403.4379999999996</v>
      </c>
      <c r="BW104" s="56">
        <f t="shared" si="19"/>
        <v>2396.0386666666664</v>
      </c>
      <c r="BX104" s="56">
        <f t="shared" si="20"/>
        <v>21935.66</v>
      </c>
      <c r="BY104" s="57">
        <f t="shared" si="21"/>
        <v>1.4866204162537167</v>
      </c>
      <c r="BZ104" s="54">
        <f t="shared" si="21"/>
        <v>2.9732408325074333</v>
      </c>
      <c r="CA104" s="54">
        <f t="shared" si="22"/>
        <v>1.4866204162537167</v>
      </c>
      <c r="CB104" s="54">
        <f t="shared" si="23"/>
        <v>0.14866204162537167</v>
      </c>
      <c r="CC104" s="54">
        <f t="shared" si="24"/>
        <v>1.4711141961320311</v>
      </c>
      <c r="CD104" s="54">
        <f t="shared" si="24"/>
        <v>2.9836471232347659</v>
      </c>
      <c r="CE104" s="54">
        <f t="shared" si="25"/>
        <v>1.5125329271027348</v>
      </c>
      <c r="CF104" s="54">
        <f t="shared" si="26"/>
        <v>0.14769661478075061</v>
      </c>
      <c r="CG104" s="3">
        <f>AVERAGE(CC104:CC105)</f>
        <v>1.4702229036110843</v>
      </c>
      <c r="CH104" s="3">
        <f>AVERAGE(CD104:CD105)</f>
        <v>2.9872281032767498</v>
      </c>
      <c r="CI104" s="3">
        <f>AVERAGE(CE104:CE105)</f>
        <v>1.5170051996656657</v>
      </c>
      <c r="CJ104" s="3">
        <f>AVERAGE(CF104:CF105)</f>
        <v>0.14787438556924296</v>
      </c>
    </row>
    <row r="105" spans="1:88" customFormat="1" ht="14.5" x14ac:dyDescent="0.35">
      <c r="A105">
        <v>105</v>
      </c>
      <c r="B105">
        <v>1</v>
      </c>
      <c r="C105" t="s">
        <v>98</v>
      </c>
      <c r="D105" t="s">
        <v>27</v>
      </c>
      <c r="G105">
        <v>0.5</v>
      </c>
      <c r="H105">
        <v>0.5</v>
      </c>
      <c r="I105">
        <v>3580</v>
      </c>
      <c r="J105">
        <v>7162</v>
      </c>
      <c r="L105">
        <v>3269</v>
      </c>
      <c r="M105">
        <v>3.1619999999999999</v>
      </c>
      <c r="N105">
        <v>6.3460000000000001</v>
      </c>
      <c r="O105">
        <v>3.1840000000000002</v>
      </c>
      <c r="Q105">
        <v>0.22600000000000001</v>
      </c>
      <c r="R105">
        <v>1</v>
      </c>
      <c r="S105">
        <v>0</v>
      </c>
      <c r="T105">
        <v>0</v>
      </c>
      <c r="V105">
        <v>0</v>
      </c>
      <c r="Y105" s="1">
        <v>44545</v>
      </c>
      <c r="Z105" s="10">
        <v>0.56084490740740744</v>
      </c>
      <c r="AB105">
        <v>1</v>
      </c>
      <c r="AD105" s="3">
        <v>2.9386632221802751</v>
      </c>
      <c r="AE105" s="3">
        <v>5.9816181666374684</v>
      </c>
      <c r="AF105" s="3">
        <v>3.0429549444571933</v>
      </c>
      <c r="AG105" s="3">
        <v>0.29610431271547061</v>
      </c>
      <c r="AH105" s="3"/>
      <c r="BG105" s="3"/>
      <c r="BH105" s="3"/>
      <c r="BI105" s="3"/>
      <c r="BJ105" s="3"/>
      <c r="BL105" s="2"/>
      <c r="BQ105" s="2">
        <f t="shared" si="14"/>
        <v>2.9732408325074333</v>
      </c>
      <c r="BR105" s="2">
        <f t="shared" si="15"/>
        <v>5.9464816650148666</v>
      </c>
      <c r="BS105" s="2">
        <f t="shared" si="16"/>
        <v>2.9732408325074333</v>
      </c>
      <c r="BT105" s="2">
        <f t="shared" si="17"/>
        <v>0.29732408325074333</v>
      </c>
      <c r="BU105" s="56">
        <f t="shared" si="18"/>
        <v>2408.1466666666665</v>
      </c>
      <c r="BV105" s="56">
        <f t="shared" si="18"/>
        <v>2408.8193333333334</v>
      </c>
      <c r="BW105" s="56">
        <f t="shared" si="19"/>
        <v>2409.4919999999997</v>
      </c>
      <c r="BX105" s="56">
        <f t="shared" si="20"/>
        <v>21989.473333333332</v>
      </c>
      <c r="BY105" s="57">
        <f t="shared" si="21"/>
        <v>1.4866204162537167</v>
      </c>
      <c r="BZ105" s="54">
        <f t="shared" si="21"/>
        <v>2.9732408325074333</v>
      </c>
      <c r="CA105" s="54">
        <f t="shared" si="22"/>
        <v>1.4866204162537167</v>
      </c>
      <c r="CB105" s="54">
        <f t="shared" si="23"/>
        <v>0.14866204162537167</v>
      </c>
      <c r="CC105" s="54">
        <f t="shared" si="24"/>
        <v>1.4693316110901375</v>
      </c>
      <c r="CD105" s="54">
        <f t="shared" si="24"/>
        <v>2.9908090833187342</v>
      </c>
      <c r="CE105" s="54">
        <f t="shared" si="25"/>
        <v>1.5214774722285966</v>
      </c>
      <c r="CF105" s="54">
        <f t="shared" si="26"/>
        <v>0.1480521563577353</v>
      </c>
    </row>
    <row r="106" spans="1:88" customFormat="1" ht="14.5" x14ac:dyDescent="0.35">
      <c r="A106">
        <v>109</v>
      </c>
      <c r="B106">
        <v>1</v>
      </c>
      <c r="C106" t="s">
        <v>98</v>
      </c>
      <c r="D106" t="s">
        <v>27</v>
      </c>
      <c r="G106">
        <v>0.5</v>
      </c>
      <c r="H106">
        <v>0.5</v>
      </c>
      <c r="I106">
        <v>4056</v>
      </c>
      <c r="J106">
        <v>7447</v>
      </c>
      <c r="L106">
        <v>3299</v>
      </c>
      <c r="M106">
        <v>3.5259999999999998</v>
      </c>
      <c r="N106">
        <v>6.5880000000000001</v>
      </c>
      <c r="O106">
        <v>3.0609999999999999</v>
      </c>
      <c r="Q106">
        <v>0.22900000000000001</v>
      </c>
      <c r="R106">
        <v>1</v>
      </c>
      <c r="S106">
        <v>0</v>
      </c>
      <c r="T106">
        <v>0</v>
      </c>
      <c r="V106">
        <v>0</v>
      </c>
      <c r="Y106" s="1">
        <v>44546</v>
      </c>
      <c r="Z106" s="10">
        <v>0.60699074074074078</v>
      </c>
      <c r="AB106">
        <v>1</v>
      </c>
      <c r="AD106" s="3">
        <v>3.3322778758036411</v>
      </c>
      <c r="AE106" s="3">
        <v>6.1653151183557338</v>
      </c>
      <c r="AF106" s="3">
        <v>2.8330372425520927</v>
      </c>
      <c r="AG106" s="3">
        <v>0.28139646859187678</v>
      </c>
      <c r="AH106" s="3"/>
      <c r="BG106" s="3"/>
      <c r="BH106" s="3"/>
      <c r="BI106" s="3"/>
      <c r="BJ106" s="3"/>
      <c r="BL106" s="2"/>
      <c r="BQ106" s="2">
        <f t="shared" si="14"/>
        <v>2.9732408325074333</v>
      </c>
      <c r="BR106" s="2">
        <f t="shared" si="15"/>
        <v>5.9464816650148666</v>
      </c>
      <c r="BS106" s="2">
        <f t="shared" si="16"/>
        <v>2.9732408325074333</v>
      </c>
      <c r="BT106" s="2">
        <f t="shared" si="17"/>
        <v>0.29732408325074333</v>
      </c>
      <c r="BU106" s="56">
        <f t="shared" si="18"/>
        <v>2728.3359999999998</v>
      </c>
      <c r="BV106" s="56">
        <f t="shared" si="18"/>
        <v>2504.6743333333329</v>
      </c>
      <c r="BW106" s="56">
        <f t="shared" si="19"/>
        <v>2281.0126666666665</v>
      </c>
      <c r="BX106" s="56">
        <f t="shared" si="20"/>
        <v>22191.273333333331</v>
      </c>
      <c r="BY106" s="57">
        <f t="shared" si="21"/>
        <v>1.4866204162537167</v>
      </c>
      <c r="BZ106" s="54">
        <f t="shared" si="21"/>
        <v>2.9732408325074333</v>
      </c>
      <c r="CA106" s="54">
        <f t="shared" si="22"/>
        <v>1.4866204162537167</v>
      </c>
      <c r="CB106" s="54">
        <f t="shared" si="23"/>
        <v>0.14866204162537167</v>
      </c>
      <c r="CC106" s="54">
        <f t="shared" si="24"/>
        <v>1.6661389379018205</v>
      </c>
      <c r="CD106" s="54">
        <f t="shared" si="24"/>
        <v>3.0826575591778669</v>
      </c>
      <c r="CE106" s="54">
        <f t="shared" si="25"/>
        <v>1.4165186212760463</v>
      </c>
      <c r="CF106" s="54">
        <f t="shared" si="26"/>
        <v>0.14069823429593839</v>
      </c>
    </row>
    <row r="107" spans="1:88" customFormat="1" ht="14.5" x14ac:dyDescent="0.35">
      <c r="A107">
        <v>110</v>
      </c>
      <c r="B107">
        <v>1</v>
      </c>
      <c r="C107" t="s">
        <v>98</v>
      </c>
      <c r="D107" t="s">
        <v>27</v>
      </c>
      <c r="G107">
        <v>0.5</v>
      </c>
      <c r="H107">
        <v>0.5</v>
      </c>
      <c r="I107">
        <v>3680</v>
      </c>
      <c r="J107">
        <v>7469</v>
      </c>
      <c r="L107">
        <v>3369</v>
      </c>
      <c r="M107">
        <v>3.238</v>
      </c>
      <c r="N107">
        <v>6.6070000000000002</v>
      </c>
      <c r="O107">
        <v>3.3679999999999999</v>
      </c>
      <c r="Q107">
        <v>0.23599999999999999</v>
      </c>
      <c r="R107">
        <v>1</v>
      </c>
      <c r="S107">
        <v>0</v>
      </c>
      <c r="T107">
        <v>0</v>
      </c>
      <c r="V107">
        <v>0</v>
      </c>
      <c r="Y107" s="1">
        <v>44546</v>
      </c>
      <c r="Z107" s="10">
        <v>0.61427083333333332</v>
      </c>
      <c r="AB107">
        <v>1</v>
      </c>
      <c r="AD107" s="3">
        <v>3.0003079536977615</v>
      </c>
      <c r="AE107" s="3">
        <v>6.1847715453382452</v>
      </c>
      <c r="AF107" s="3">
        <v>3.1844635916404838</v>
      </c>
      <c r="AG107" s="3">
        <v>0.2878071293369831</v>
      </c>
      <c r="AH107" s="3"/>
      <c r="AK107">
        <v>0.41282749431460197</v>
      </c>
      <c r="AQ107">
        <v>1.049330366184146</v>
      </c>
      <c r="AW107">
        <v>1.6527348234767429</v>
      </c>
      <c r="BC107">
        <v>1.7331825622368746</v>
      </c>
      <c r="BG107" s="3">
        <v>2.9941276625947264</v>
      </c>
      <c r="BH107" s="3">
        <v>6.1524915642081677</v>
      </c>
      <c r="BI107" s="3">
        <v>3.1583639016134417</v>
      </c>
      <c r="BJ107" s="3">
        <v>0.2853344459067278</v>
      </c>
      <c r="BL107" s="2">
        <v>24</v>
      </c>
      <c r="BQ107" s="2">
        <f t="shared" si="14"/>
        <v>2.9732408325074333</v>
      </c>
      <c r="BR107" s="2">
        <f t="shared" si="15"/>
        <v>5.9464816650148666</v>
      </c>
      <c r="BS107" s="2">
        <f t="shared" si="16"/>
        <v>2.9732408325074333</v>
      </c>
      <c r="BT107" s="2">
        <f t="shared" si="17"/>
        <v>0.29732408325074333</v>
      </c>
      <c r="BU107" s="56">
        <f t="shared" si="18"/>
        <v>2475.413333333333</v>
      </c>
      <c r="BV107" s="56">
        <f t="shared" si="18"/>
        <v>2512.0736666666667</v>
      </c>
      <c r="BW107" s="56">
        <f t="shared" si="19"/>
        <v>2548.7339999999999</v>
      </c>
      <c r="BX107" s="56">
        <f t="shared" si="20"/>
        <v>22662.14</v>
      </c>
      <c r="BY107" s="57">
        <f t="shared" si="21"/>
        <v>1.4866204162537167</v>
      </c>
      <c r="BZ107" s="54">
        <f t="shared" si="21"/>
        <v>2.9732408325074333</v>
      </c>
      <c r="CA107" s="54">
        <f t="shared" si="22"/>
        <v>1.4866204162537167</v>
      </c>
      <c r="CB107" s="54">
        <f t="shared" si="23"/>
        <v>0.14866204162537167</v>
      </c>
      <c r="CC107" s="54">
        <f t="shared" si="24"/>
        <v>1.5001539768488807</v>
      </c>
      <c r="CD107" s="54">
        <f t="shared" si="24"/>
        <v>3.0923857726691226</v>
      </c>
      <c r="CE107" s="54">
        <f t="shared" si="25"/>
        <v>1.5922317958202419</v>
      </c>
      <c r="CF107" s="54">
        <f t="shared" si="26"/>
        <v>0.14390356466849155</v>
      </c>
      <c r="CG107" s="3">
        <f>AVERAGE(CC107:CC108)</f>
        <v>1.4970638312973632</v>
      </c>
      <c r="CH107" s="3">
        <f>AVERAGE(CD107:CD108)</f>
        <v>3.0762457821040838</v>
      </c>
      <c r="CI107" s="3">
        <f>AVERAGE(CE107:CE108)</f>
        <v>1.5791819508067209</v>
      </c>
      <c r="CJ107" s="3">
        <f>AVERAGE(CF107:CF108)</f>
        <v>0.1426672229533639</v>
      </c>
    </row>
    <row r="108" spans="1:88" customFormat="1" ht="14.5" x14ac:dyDescent="0.35">
      <c r="A108">
        <v>111</v>
      </c>
      <c r="B108">
        <v>1</v>
      </c>
      <c r="C108" t="s">
        <v>98</v>
      </c>
      <c r="D108" t="s">
        <v>27</v>
      </c>
      <c r="G108">
        <v>0.5</v>
      </c>
      <c r="H108">
        <v>0.5</v>
      </c>
      <c r="I108">
        <v>3666</v>
      </c>
      <c r="J108">
        <v>7396</v>
      </c>
      <c r="L108">
        <v>3315</v>
      </c>
      <c r="M108">
        <v>3.2269999999999999</v>
      </c>
      <c r="N108">
        <v>6.5449999999999999</v>
      </c>
      <c r="O108">
        <v>3.3180000000000001</v>
      </c>
      <c r="Q108">
        <v>0.23100000000000001</v>
      </c>
      <c r="R108">
        <v>1</v>
      </c>
      <c r="S108">
        <v>0</v>
      </c>
      <c r="T108">
        <v>0</v>
      </c>
      <c r="V108">
        <v>0</v>
      </c>
      <c r="Y108" s="1">
        <v>44546</v>
      </c>
      <c r="Z108" s="10">
        <v>0.62194444444444441</v>
      </c>
      <c r="AB108">
        <v>1</v>
      </c>
      <c r="AD108" s="3">
        <v>2.9879473714916913</v>
      </c>
      <c r="AE108" s="3">
        <v>6.120211583078091</v>
      </c>
      <c r="AF108" s="3">
        <v>3.1322642115863997</v>
      </c>
      <c r="AG108" s="3">
        <v>0.28286176247647249</v>
      </c>
      <c r="AH108" s="3"/>
      <c r="BG108" s="3"/>
      <c r="BH108" s="3"/>
      <c r="BI108" s="3"/>
      <c r="BJ108" s="3"/>
      <c r="BL108" s="2"/>
      <c r="BQ108" s="2">
        <f t="shared" si="14"/>
        <v>2.9732408325074333</v>
      </c>
      <c r="BR108" s="2">
        <f t="shared" si="15"/>
        <v>5.9464816650148666</v>
      </c>
      <c r="BS108" s="2">
        <f t="shared" si="16"/>
        <v>2.9732408325074333</v>
      </c>
      <c r="BT108" s="2">
        <f t="shared" si="17"/>
        <v>0.29732408325074333</v>
      </c>
      <c r="BU108" s="56">
        <f t="shared" si="18"/>
        <v>2465.9959999999996</v>
      </c>
      <c r="BV108" s="56">
        <f t="shared" si="18"/>
        <v>2487.5213333333331</v>
      </c>
      <c r="BW108" s="56">
        <f t="shared" si="19"/>
        <v>2509.0466666666666</v>
      </c>
      <c r="BX108" s="56">
        <f t="shared" si="20"/>
        <v>22298.899999999998</v>
      </c>
      <c r="BY108" s="57">
        <f t="shared" si="21"/>
        <v>1.4866204162537167</v>
      </c>
      <c r="BZ108" s="54">
        <f t="shared" si="21"/>
        <v>2.9732408325074333</v>
      </c>
      <c r="CA108" s="54">
        <f t="shared" si="22"/>
        <v>1.4866204162537167</v>
      </c>
      <c r="CB108" s="54">
        <f t="shared" si="23"/>
        <v>0.14866204162537167</v>
      </c>
      <c r="CC108" s="54">
        <f t="shared" si="24"/>
        <v>1.4939736857458457</v>
      </c>
      <c r="CD108" s="54">
        <f t="shared" si="24"/>
        <v>3.0601057915390455</v>
      </c>
      <c r="CE108" s="54">
        <f t="shared" si="25"/>
        <v>1.5661321057931998</v>
      </c>
      <c r="CF108" s="54">
        <f t="shared" si="26"/>
        <v>0.14143088123823624</v>
      </c>
    </row>
    <row r="109" spans="1:88" customFormat="1" ht="14.5" x14ac:dyDescent="0.35">
      <c r="A109">
        <v>103</v>
      </c>
      <c r="B109">
        <v>1</v>
      </c>
      <c r="C109" t="s">
        <v>98</v>
      </c>
      <c r="D109" t="s">
        <v>27</v>
      </c>
      <c r="G109">
        <v>0.5</v>
      </c>
      <c r="H109">
        <v>0.5</v>
      </c>
      <c r="I109">
        <v>4326</v>
      </c>
      <c r="J109">
        <v>7658</v>
      </c>
      <c r="L109">
        <v>3201</v>
      </c>
      <c r="M109">
        <v>3.734</v>
      </c>
      <c r="N109">
        <v>6.7670000000000003</v>
      </c>
      <c r="O109">
        <v>3.0329999999999999</v>
      </c>
      <c r="Q109">
        <v>0.219</v>
      </c>
      <c r="R109">
        <v>1</v>
      </c>
      <c r="S109">
        <v>0</v>
      </c>
      <c r="T109">
        <v>0</v>
      </c>
      <c r="V109">
        <v>0</v>
      </c>
      <c r="Y109" s="1">
        <v>44586</v>
      </c>
      <c r="Z109" s="10">
        <v>0.62221064814814808</v>
      </c>
      <c r="AB109">
        <v>1</v>
      </c>
      <c r="AD109" s="3">
        <v>3.6356518121561114</v>
      </c>
      <c r="AE109" s="3">
        <v>6.478454932066164</v>
      </c>
      <c r="AF109" s="3">
        <v>2.8428031199100525</v>
      </c>
      <c r="AG109" s="3">
        <v>0.28575893760299825</v>
      </c>
      <c r="AH109" s="3"/>
      <c r="BG109" s="3"/>
      <c r="BH109" s="3"/>
      <c r="BI109" s="3"/>
      <c r="BJ109" s="3"/>
      <c r="BL109" s="2"/>
      <c r="BQ109" s="2">
        <f t="shared" si="14"/>
        <v>2.9732408325074333</v>
      </c>
      <c r="BR109" s="2">
        <f t="shared" si="15"/>
        <v>5.9464816650148666</v>
      </c>
      <c r="BS109" s="2">
        <f t="shared" si="16"/>
        <v>2.9732408325074333</v>
      </c>
      <c r="BT109" s="2">
        <f t="shared" si="17"/>
        <v>0.29732408325074333</v>
      </c>
      <c r="BU109" s="56">
        <f t="shared" si="18"/>
        <v>2909.9559999999997</v>
      </c>
      <c r="BV109" s="56">
        <f t="shared" si="18"/>
        <v>2575.6406666666667</v>
      </c>
      <c r="BW109" s="56">
        <f t="shared" si="19"/>
        <v>2241.3253333333332</v>
      </c>
      <c r="BX109" s="56">
        <f t="shared" si="20"/>
        <v>21532.059999999998</v>
      </c>
      <c r="BY109" s="57">
        <f t="shared" si="21"/>
        <v>1.4866204162537167</v>
      </c>
      <c r="BZ109" s="54">
        <f t="shared" si="21"/>
        <v>2.9732408325074333</v>
      </c>
      <c r="CA109" s="54">
        <f t="shared" si="22"/>
        <v>1.4866204162537167</v>
      </c>
      <c r="CB109" s="54">
        <f t="shared" si="23"/>
        <v>0.14866204162537167</v>
      </c>
      <c r="CC109" s="54">
        <f t="shared" si="24"/>
        <v>1.8178259060780557</v>
      </c>
      <c r="CD109" s="54">
        <f t="shared" si="24"/>
        <v>3.239227466033082</v>
      </c>
      <c r="CE109" s="54">
        <f t="shared" si="25"/>
        <v>1.4214015599550263</v>
      </c>
      <c r="CF109" s="54">
        <f t="shared" si="26"/>
        <v>0.14287946880149913</v>
      </c>
    </row>
    <row r="110" spans="1:88" s="11" customFormat="1" ht="14.5" x14ac:dyDescent="0.35">
      <c r="A110" s="11">
        <v>104</v>
      </c>
      <c r="B110" s="11">
        <v>1</v>
      </c>
      <c r="C110" s="11" t="s">
        <v>98</v>
      </c>
      <c r="D110" s="11" t="s">
        <v>27</v>
      </c>
      <c r="G110" s="11">
        <v>0.5</v>
      </c>
      <c r="H110" s="11">
        <v>0.5</v>
      </c>
      <c r="I110" s="11">
        <v>3951</v>
      </c>
      <c r="J110" s="11">
        <v>7640</v>
      </c>
      <c r="L110" s="11">
        <v>3231</v>
      </c>
      <c r="M110" s="11">
        <v>3.4460000000000002</v>
      </c>
      <c r="N110" s="11">
        <v>6.7510000000000003</v>
      </c>
      <c r="O110" s="11">
        <v>3.306</v>
      </c>
      <c r="Q110" s="11">
        <v>0.222</v>
      </c>
      <c r="R110" s="11">
        <v>1</v>
      </c>
      <c r="S110" s="11">
        <v>0</v>
      </c>
      <c r="T110" s="11">
        <v>0</v>
      </c>
      <c r="V110" s="11">
        <v>0</v>
      </c>
      <c r="Y110" s="12">
        <v>44586</v>
      </c>
      <c r="Z110" s="13">
        <v>0.62954861111111116</v>
      </c>
      <c r="AB110" s="11">
        <v>1</v>
      </c>
      <c r="AD110" s="3">
        <v>3.2899360147971666</v>
      </c>
      <c r="AE110" s="3">
        <v>6.4622134465070884</v>
      </c>
      <c r="AF110" s="3">
        <v>3.1722774317099218</v>
      </c>
      <c r="AG110" s="3">
        <v>0.28858502614731402</v>
      </c>
      <c r="AH110" s="14"/>
      <c r="AK110" s="11">
        <v>2.5829427348596976</v>
      </c>
      <c r="AQ110" s="11">
        <v>0.48750614292450611</v>
      </c>
      <c r="AW110" s="11">
        <v>3.5750416109177952</v>
      </c>
      <c r="BC110" s="11">
        <v>2.1112083444495355</v>
      </c>
      <c r="BG110" s="14">
        <v>3.2479891647176147</v>
      </c>
      <c r="BH110" s="14">
        <v>6.4780037796895229</v>
      </c>
      <c r="BI110" s="14">
        <v>3.2300146149719078</v>
      </c>
      <c r="BJ110" s="14">
        <v>0.28557053170004387</v>
      </c>
      <c r="BL110" s="15">
        <v>25</v>
      </c>
      <c r="BQ110" s="2">
        <f t="shared" si="14"/>
        <v>2.9732408325074333</v>
      </c>
      <c r="BR110" s="2">
        <f t="shared" si="15"/>
        <v>5.9464816650148666</v>
      </c>
      <c r="BS110" s="2">
        <f t="shared" si="16"/>
        <v>2.9732408325074333</v>
      </c>
      <c r="BT110" s="2">
        <f t="shared" si="17"/>
        <v>0.29732408325074333</v>
      </c>
      <c r="BU110" s="56">
        <f t="shared" si="18"/>
        <v>2657.7059999999997</v>
      </c>
      <c r="BV110" s="56">
        <f t="shared" si="18"/>
        <v>2569.5866666666666</v>
      </c>
      <c r="BW110" s="56">
        <f t="shared" si="19"/>
        <v>2481.467333333333</v>
      </c>
      <c r="BX110" s="56">
        <f t="shared" si="20"/>
        <v>21733.859999999997</v>
      </c>
      <c r="BY110" s="57">
        <f t="shared" si="21"/>
        <v>1.4866204162537167</v>
      </c>
      <c r="BZ110" s="54">
        <f t="shared" si="21"/>
        <v>2.9732408325074333</v>
      </c>
      <c r="CA110" s="54">
        <f t="shared" si="22"/>
        <v>1.4866204162537167</v>
      </c>
      <c r="CB110" s="54">
        <f t="shared" si="23"/>
        <v>0.14866204162537167</v>
      </c>
      <c r="CC110" s="54">
        <f t="shared" si="24"/>
        <v>1.6449680073985833</v>
      </c>
      <c r="CD110" s="54">
        <f t="shared" si="24"/>
        <v>3.2311067232535442</v>
      </c>
      <c r="CE110" s="54">
        <f t="shared" si="25"/>
        <v>1.5861387158549609</v>
      </c>
      <c r="CF110" s="54">
        <f t="shared" si="26"/>
        <v>0.14429251307365701</v>
      </c>
      <c r="CG110" s="3">
        <f>AVERAGE(CC110:CC111)</f>
        <v>1.6239945823588073</v>
      </c>
      <c r="CH110" s="3">
        <f>AVERAGE(CD110:CD111)</f>
        <v>3.2390018898447615</v>
      </c>
      <c r="CI110" s="3">
        <f>AVERAGE(CE110:CE111)</f>
        <v>1.6150073074859539</v>
      </c>
      <c r="CJ110" s="3">
        <f>AVERAGE(CF110:CF111)</f>
        <v>0.14278526585002194</v>
      </c>
    </row>
    <row r="111" spans="1:88" s="11" customFormat="1" ht="14.5" x14ac:dyDescent="0.35">
      <c r="A111" s="11">
        <v>105</v>
      </c>
      <c r="B111" s="11">
        <v>1</v>
      </c>
      <c r="C111" s="11" t="s">
        <v>98</v>
      </c>
      <c r="D111" s="11" t="s">
        <v>27</v>
      </c>
      <c r="G111" s="11">
        <v>0.5</v>
      </c>
      <c r="H111" s="11">
        <v>0.5</v>
      </c>
      <c r="I111" s="11">
        <v>3860</v>
      </c>
      <c r="J111" s="11">
        <v>7675</v>
      </c>
      <c r="L111" s="11">
        <v>3167</v>
      </c>
      <c r="M111" s="11">
        <v>3.3769999999999998</v>
      </c>
      <c r="N111" s="11">
        <v>6.7809999999999997</v>
      </c>
      <c r="O111" s="11">
        <v>3.4039999999999999</v>
      </c>
      <c r="Q111" s="11">
        <v>0.215</v>
      </c>
      <c r="R111" s="11">
        <v>1</v>
      </c>
      <c r="S111" s="11">
        <v>0</v>
      </c>
      <c r="T111" s="11">
        <v>0</v>
      </c>
      <c r="V111" s="11">
        <v>0</v>
      </c>
      <c r="Y111" s="12">
        <v>44586</v>
      </c>
      <c r="Z111" s="13">
        <v>0.63738425925925923</v>
      </c>
      <c r="AB111" s="11">
        <v>1</v>
      </c>
      <c r="AD111" s="3">
        <v>3.2060423146380628</v>
      </c>
      <c r="AE111" s="3">
        <v>6.4937941128719565</v>
      </c>
      <c r="AF111" s="3">
        <v>3.2877517982338937</v>
      </c>
      <c r="AG111" s="3">
        <v>0.28255603725277378</v>
      </c>
      <c r="AH111" s="14"/>
      <c r="BG111" s="14"/>
      <c r="BH111" s="14"/>
      <c r="BI111" s="14"/>
      <c r="BJ111" s="14"/>
      <c r="BL111" s="15"/>
      <c r="BQ111" s="2">
        <f t="shared" si="14"/>
        <v>2.9732408325074333</v>
      </c>
      <c r="BR111" s="2">
        <f t="shared" si="15"/>
        <v>5.9464816650148666</v>
      </c>
      <c r="BS111" s="2">
        <f t="shared" si="16"/>
        <v>2.9732408325074333</v>
      </c>
      <c r="BT111" s="2">
        <f t="shared" si="17"/>
        <v>0.29732408325074333</v>
      </c>
      <c r="BU111" s="56">
        <f t="shared" si="18"/>
        <v>2596.4933333333333</v>
      </c>
      <c r="BV111" s="56">
        <f t="shared" si="18"/>
        <v>2581.3583333333331</v>
      </c>
      <c r="BW111" s="56">
        <f t="shared" si="19"/>
        <v>2566.2233333333334</v>
      </c>
      <c r="BX111" s="56">
        <f t="shared" si="20"/>
        <v>21303.353333333333</v>
      </c>
      <c r="BY111" s="57">
        <f t="shared" si="21"/>
        <v>1.4866204162537167</v>
      </c>
      <c r="BZ111" s="54">
        <f t="shared" si="21"/>
        <v>2.9732408325074333</v>
      </c>
      <c r="CA111" s="54">
        <f t="shared" si="22"/>
        <v>1.4866204162537167</v>
      </c>
      <c r="CB111" s="54">
        <f t="shared" si="23"/>
        <v>0.14866204162537167</v>
      </c>
      <c r="CC111" s="54">
        <f t="shared" si="24"/>
        <v>1.6030211573190314</v>
      </c>
      <c r="CD111" s="54">
        <f t="shared" si="24"/>
        <v>3.2468970564359783</v>
      </c>
      <c r="CE111" s="54">
        <f t="shared" si="25"/>
        <v>1.6438758991169469</v>
      </c>
      <c r="CF111" s="54">
        <f t="shared" si="26"/>
        <v>0.14127801862638689</v>
      </c>
      <c r="CG111"/>
      <c r="CH111"/>
      <c r="CI111"/>
      <c r="CJ111"/>
    </row>
    <row r="112" spans="1:88" s="11" customFormat="1" ht="14.5" x14ac:dyDescent="0.35">
      <c r="A112" s="11">
        <v>163</v>
      </c>
      <c r="B112" s="11">
        <v>2</v>
      </c>
      <c r="C112" s="11" t="s">
        <v>98</v>
      </c>
      <c r="D112" s="11" t="s">
        <v>27</v>
      </c>
      <c r="G112" s="11">
        <v>0.5</v>
      </c>
      <c r="H112" s="11">
        <v>0.5</v>
      </c>
      <c r="I112" s="11">
        <v>3723</v>
      </c>
      <c r="J112" s="11">
        <v>7161</v>
      </c>
      <c r="L112" s="11">
        <v>2880</v>
      </c>
      <c r="M112" s="11">
        <v>3.2709999999999999</v>
      </c>
      <c r="N112" s="11">
        <v>6.3449999999999998</v>
      </c>
      <c r="O112" s="11">
        <v>3.0739999999999998</v>
      </c>
      <c r="Q112" s="11">
        <v>0.185</v>
      </c>
      <c r="R112" s="11">
        <v>1</v>
      </c>
      <c r="S112" s="11">
        <v>0</v>
      </c>
      <c r="T112" s="11">
        <v>0</v>
      </c>
      <c r="V112" s="11">
        <v>0</v>
      </c>
      <c r="Y112" s="12">
        <v>44588</v>
      </c>
      <c r="Z112" s="13">
        <v>0.17266203703703706</v>
      </c>
      <c r="AB112" s="11">
        <v>1</v>
      </c>
      <c r="AD112" s="3">
        <v>3.1445717606975632</v>
      </c>
      <c r="AE112" s="3">
        <v>6.0364912130228667</v>
      </c>
      <c r="AF112" s="3">
        <v>2.8919194523253036</v>
      </c>
      <c r="AG112" s="3">
        <v>0.2662285503718021</v>
      </c>
      <c r="AH112" s="14"/>
      <c r="BG112" s="14"/>
      <c r="BH112" s="14"/>
      <c r="BI112" s="14"/>
      <c r="BJ112" s="14"/>
      <c r="BL112" s="15"/>
      <c r="BQ112" s="2">
        <f t="shared" si="14"/>
        <v>2.9732408325074333</v>
      </c>
      <c r="BR112" s="2">
        <f t="shared" si="15"/>
        <v>5.9464816650148666</v>
      </c>
      <c r="BS112" s="2">
        <f t="shared" si="16"/>
        <v>2.9732408325074333</v>
      </c>
      <c r="BT112" s="2">
        <f t="shared" si="17"/>
        <v>0.29732408325074333</v>
      </c>
      <c r="BU112" s="56">
        <f t="shared" si="18"/>
        <v>2504.3379999999997</v>
      </c>
      <c r="BV112" s="56">
        <f t="shared" si="18"/>
        <v>2408.4829999999997</v>
      </c>
      <c r="BW112" s="56">
        <f t="shared" si="19"/>
        <v>2312.6279999999997</v>
      </c>
      <c r="BX112" s="56">
        <f t="shared" si="20"/>
        <v>19372.8</v>
      </c>
      <c r="BY112" s="57">
        <f t="shared" si="21"/>
        <v>1.4866204162537167</v>
      </c>
      <c r="BZ112" s="54">
        <f t="shared" si="21"/>
        <v>2.9732408325074333</v>
      </c>
      <c r="CA112" s="54">
        <f t="shared" si="22"/>
        <v>1.4866204162537167</v>
      </c>
      <c r="CB112" s="54">
        <f t="shared" si="23"/>
        <v>0.14866204162537167</v>
      </c>
      <c r="CC112" s="54">
        <f t="shared" si="24"/>
        <v>1.5722858803487816</v>
      </c>
      <c r="CD112" s="54">
        <f t="shared" si="24"/>
        <v>3.0182456065114334</v>
      </c>
      <c r="CE112" s="54">
        <f t="shared" si="25"/>
        <v>1.4459597261626518</v>
      </c>
      <c r="CF112" s="54">
        <f t="shared" si="26"/>
        <v>0.13311427518590105</v>
      </c>
      <c r="CG112"/>
      <c r="CH112"/>
      <c r="CI112"/>
      <c r="CJ112"/>
    </row>
    <row r="113" spans="1:134" s="11" customFormat="1" ht="14.5" x14ac:dyDescent="0.35">
      <c r="A113" s="11">
        <v>164</v>
      </c>
      <c r="B113" s="11">
        <v>2</v>
      </c>
      <c r="C113" s="11" t="s">
        <v>98</v>
      </c>
      <c r="D113" s="11" t="s">
        <v>27</v>
      </c>
      <c r="G113" s="11">
        <v>0.5</v>
      </c>
      <c r="H113" s="11">
        <v>0.5</v>
      </c>
      <c r="I113" s="11">
        <v>3614</v>
      </c>
      <c r="J113" s="11">
        <v>7053</v>
      </c>
      <c r="L113" s="11">
        <v>2836</v>
      </c>
      <c r="M113" s="11">
        <v>3.1880000000000002</v>
      </c>
      <c r="N113" s="11">
        <v>6.2530000000000001</v>
      </c>
      <c r="O113" s="11">
        <v>3.0659999999999998</v>
      </c>
      <c r="Q113" s="11">
        <v>0.18099999999999999</v>
      </c>
      <c r="R113" s="11">
        <v>1</v>
      </c>
      <c r="S113" s="11">
        <v>0</v>
      </c>
      <c r="T113" s="11">
        <v>0</v>
      </c>
      <c r="V113" s="11">
        <v>0</v>
      </c>
      <c r="Y113" s="12">
        <v>44588</v>
      </c>
      <c r="Z113" s="13">
        <v>0.17987268518518518</v>
      </c>
      <c r="AB113" s="11">
        <v>1</v>
      </c>
      <c r="AD113" s="3">
        <v>3.0443570298470206</v>
      </c>
      <c r="AE113" s="3">
        <v>5.9367841710584575</v>
      </c>
      <c r="AF113" s="3">
        <v>2.8924271412114368</v>
      </c>
      <c r="AG113" s="3">
        <v>0.26157603150999698</v>
      </c>
      <c r="AH113" s="14"/>
      <c r="AK113" s="11">
        <v>1.6442165586131525</v>
      </c>
      <c r="AQ113" s="11">
        <v>0.18643482316823037</v>
      </c>
      <c r="AW113" s="11">
        <v>2.0776798802358858</v>
      </c>
      <c r="BC113" s="11">
        <v>1.961343118268206</v>
      </c>
      <c r="BG113" s="14">
        <v>3.0195331974345008</v>
      </c>
      <c r="BH113" s="14">
        <v>5.9423234511675922</v>
      </c>
      <c r="BI113" s="14">
        <v>2.9227902537330905</v>
      </c>
      <c r="BJ113" s="14">
        <v>0.26416663860350209</v>
      </c>
      <c r="BL113" s="15">
        <v>26</v>
      </c>
      <c r="BQ113" s="2">
        <f t="shared" si="14"/>
        <v>2.9732408325074333</v>
      </c>
      <c r="BR113" s="2">
        <f t="shared" si="15"/>
        <v>5.9464816650148666</v>
      </c>
      <c r="BS113" s="2">
        <f t="shared" si="16"/>
        <v>2.9732408325074333</v>
      </c>
      <c r="BT113" s="2">
        <f t="shared" si="17"/>
        <v>0.29732408325074333</v>
      </c>
      <c r="BU113" s="56">
        <f t="shared" si="18"/>
        <v>2431.0173333333332</v>
      </c>
      <c r="BV113" s="56">
        <f t="shared" si="18"/>
        <v>2372.1589999999997</v>
      </c>
      <c r="BW113" s="56">
        <f t="shared" si="19"/>
        <v>2313.3006666666665</v>
      </c>
      <c r="BX113" s="56">
        <f t="shared" si="20"/>
        <v>19076.826666666664</v>
      </c>
      <c r="BY113" s="57">
        <f t="shared" si="21"/>
        <v>1.4866204162537167</v>
      </c>
      <c r="BZ113" s="54">
        <f t="shared" si="21"/>
        <v>2.9732408325074333</v>
      </c>
      <c r="CA113" s="54">
        <f t="shared" si="22"/>
        <v>1.4866204162537167</v>
      </c>
      <c r="CB113" s="54">
        <f t="shared" si="23"/>
        <v>0.14866204162537167</v>
      </c>
      <c r="CC113" s="54">
        <f t="shared" si="24"/>
        <v>1.5221785149235103</v>
      </c>
      <c r="CD113" s="54">
        <f t="shared" si="24"/>
        <v>2.9683920855292287</v>
      </c>
      <c r="CE113" s="54">
        <f t="shared" si="25"/>
        <v>1.4462135706057184</v>
      </c>
      <c r="CF113" s="54">
        <f t="shared" si="26"/>
        <v>0.13078801575499849</v>
      </c>
      <c r="CG113" s="3">
        <f>AVERAGE(CC113:CC114)</f>
        <v>1.5097665987172504</v>
      </c>
      <c r="CH113" s="3">
        <f>AVERAGE(CD113:CD114)</f>
        <v>2.9711617255837961</v>
      </c>
      <c r="CI113" s="3">
        <f>AVERAGE(CE113:CE114)</f>
        <v>1.4613951268665453</v>
      </c>
      <c r="CJ113" s="3">
        <f>AVERAGE(CF113:CF114)</f>
        <v>0.13208331930175105</v>
      </c>
    </row>
    <row r="114" spans="1:134" s="11" customFormat="1" ht="14.5" x14ac:dyDescent="0.35">
      <c r="A114" s="11">
        <v>165</v>
      </c>
      <c r="B114" s="11">
        <v>2</v>
      </c>
      <c r="C114" s="11" t="s">
        <v>98</v>
      </c>
      <c r="D114" s="11" t="s">
        <v>27</v>
      </c>
      <c r="G114" s="11">
        <v>0.5</v>
      </c>
      <c r="H114" s="11">
        <v>0.5</v>
      </c>
      <c r="I114" s="11">
        <v>3560</v>
      </c>
      <c r="J114" s="11">
        <v>7065</v>
      </c>
      <c r="L114" s="11">
        <v>2885</v>
      </c>
      <c r="M114" s="11">
        <v>3.1459999999999999</v>
      </c>
      <c r="N114" s="11">
        <v>6.2640000000000002</v>
      </c>
      <c r="O114" s="11">
        <v>3.1179999999999999</v>
      </c>
      <c r="Q114" s="11">
        <v>0.186</v>
      </c>
      <c r="R114" s="11">
        <v>1</v>
      </c>
      <c r="S114" s="11">
        <v>0</v>
      </c>
      <c r="T114" s="11">
        <v>0</v>
      </c>
      <c r="V114" s="11">
        <v>0</v>
      </c>
      <c r="Y114" s="12">
        <v>44588</v>
      </c>
      <c r="Z114" s="13">
        <v>0.18751157407407407</v>
      </c>
      <c r="AB114" s="11">
        <v>1</v>
      </c>
      <c r="AD114" s="3">
        <v>2.9947093650219814</v>
      </c>
      <c r="AE114" s="3">
        <v>5.947862731276726</v>
      </c>
      <c r="AF114" s="3">
        <v>2.9531533662547447</v>
      </c>
      <c r="AG114" s="3">
        <v>0.26675724569700721</v>
      </c>
      <c r="AH114" s="14"/>
      <c r="BG114" s="14"/>
      <c r="BH114" s="14"/>
      <c r="BI114" s="14"/>
      <c r="BJ114" s="14"/>
      <c r="BL114" s="15"/>
      <c r="BQ114" s="2">
        <f t="shared" si="14"/>
        <v>2.9732408325074333</v>
      </c>
      <c r="BR114" s="2">
        <f t="shared" si="15"/>
        <v>5.9464816650148666</v>
      </c>
      <c r="BS114" s="2">
        <f t="shared" si="16"/>
        <v>2.9732408325074333</v>
      </c>
      <c r="BT114" s="2">
        <f t="shared" si="17"/>
        <v>0.29732408325074333</v>
      </c>
      <c r="BU114" s="56">
        <f t="shared" si="18"/>
        <v>2394.6933333333332</v>
      </c>
      <c r="BV114" s="56">
        <f t="shared" si="18"/>
        <v>2376.1949999999997</v>
      </c>
      <c r="BW114" s="56">
        <f t="shared" si="19"/>
        <v>2357.6966666666667</v>
      </c>
      <c r="BX114" s="56">
        <f t="shared" si="20"/>
        <v>19406.433333333331</v>
      </c>
      <c r="BY114" s="57">
        <f t="shared" si="21"/>
        <v>1.4866204162537167</v>
      </c>
      <c r="BZ114" s="54">
        <f t="shared" si="21"/>
        <v>2.9732408325074333</v>
      </c>
      <c r="CA114" s="54">
        <f t="shared" si="22"/>
        <v>1.4866204162537167</v>
      </c>
      <c r="CB114" s="54">
        <f t="shared" si="23"/>
        <v>0.14866204162537167</v>
      </c>
      <c r="CC114" s="54">
        <f t="shared" si="24"/>
        <v>1.4973546825109907</v>
      </c>
      <c r="CD114" s="54">
        <f t="shared" si="24"/>
        <v>2.973931365638363</v>
      </c>
      <c r="CE114" s="54">
        <f t="shared" si="25"/>
        <v>1.4765766831273723</v>
      </c>
      <c r="CF114" s="54">
        <f t="shared" si="26"/>
        <v>0.1333786228485036</v>
      </c>
      <c r="CG114"/>
      <c r="CH114"/>
      <c r="CI114"/>
      <c r="CJ114"/>
    </row>
    <row r="115" spans="1:134" s="11" customFormat="1" ht="14.5" x14ac:dyDescent="0.35">
      <c r="A115" s="11">
        <v>25</v>
      </c>
      <c r="B115" s="11">
        <v>2</v>
      </c>
      <c r="C115" s="11" t="s">
        <v>68</v>
      </c>
      <c r="D115" s="11" t="s">
        <v>27</v>
      </c>
      <c r="G115" s="11">
        <v>0.5</v>
      </c>
      <c r="H115" s="11">
        <v>0.5</v>
      </c>
      <c r="I115" s="11">
        <v>2555</v>
      </c>
      <c r="J115" s="11">
        <v>6964</v>
      </c>
      <c r="L115" s="11">
        <v>3157</v>
      </c>
      <c r="M115" s="11">
        <v>2.375</v>
      </c>
      <c r="N115" s="11">
        <v>6.1790000000000003</v>
      </c>
      <c r="O115" s="11">
        <v>3.8039999999999998</v>
      </c>
      <c r="Q115" s="11">
        <v>0.214</v>
      </c>
      <c r="R115" s="11">
        <v>1</v>
      </c>
      <c r="S115" s="11">
        <v>0</v>
      </c>
      <c r="T115" s="11">
        <v>0</v>
      </c>
      <c r="V115" s="11">
        <v>0</v>
      </c>
      <c r="Y115" s="12">
        <v>44788</v>
      </c>
      <c r="Z115" s="13">
        <v>0.69255787037037031</v>
      </c>
      <c r="AB115" s="11">
        <v>1</v>
      </c>
      <c r="AD115" s="3">
        <v>2.5318672594370097</v>
      </c>
      <c r="AE115" s="3">
        <v>6.7693867466604729</v>
      </c>
      <c r="AF115" s="3">
        <v>4.2375194872234632</v>
      </c>
      <c r="AG115" s="3">
        <v>0.34669298791530717</v>
      </c>
      <c r="AH115" s="14"/>
      <c r="BG115" s="14"/>
      <c r="BH115" s="14"/>
      <c r="BI115" s="14"/>
      <c r="BJ115" s="14"/>
      <c r="BL115" s="15"/>
      <c r="BQ115" s="2">
        <f t="shared" si="14"/>
        <v>2.9732408325074333</v>
      </c>
      <c r="BR115" s="2">
        <f t="shared" si="15"/>
        <v>5.9464816650148666</v>
      </c>
      <c r="BS115" s="2">
        <f t="shared" si="16"/>
        <v>2.9732408325074333</v>
      </c>
      <c r="BT115" s="2">
        <f t="shared" si="17"/>
        <v>0.29732408325074333</v>
      </c>
      <c r="BU115" s="56">
        <f t="shared" si="18"/>
        <v>1718.6633333333332</v>
      </c>
      <c r="BV115" s="56">
        <f t="shared" si="18"/>
        <v>2342.2253333333333</v>
      </c>
      <c r="BW115" s="56">
        <f t="shared" si="19"/>
        <v>2965.7873333333332</v>
      </c>
      <c r="BX115" s="56">
        <f t="shared" si="20"/>
        <v>21236.086666666666</v>
      </c>
      <c r="BY115" s="57">
        <f t="shared" si="21"/>
        <v>1.4866204162537167</v>
      </c>
      <c r="BZ115" s="54">
        <f t="shared" si="21"/>
        <v>2.9732408325074333</v>
      </c>
      <c r="CA115" s="54">
        <f t="shared" si="22"/>
        <v>1.4866204162537167</v>
      </c>
      <c r="CB115" s="54">
        <f t="shared" si="23"/>
        <v>0.14866204162537167</v>
      </c>
      <c r="CC115" s="54">
        <f t="shared" si="24"/>
        <v>1.2659336297185049</v>
      </c>
      <c r="CD115" s="54">
        <f t="shared" si="24"/>
        <v>3.3846933733302365</v>
      </c>
      <c r="CE115" s="54">
        <f t="shared" si="25"/>
        <v>2.1187597436117316</v>
      </c>
      <c r="CF115" s="54">
        <f t="shared" si="26"/>
        <v>0.17334649395765359</v>
      </c>
      <c r="CG115"/>
      <c r="CH115"/>
      <c r="CI115"/>
      <c r="CJ115"/>
    </row>
    <row r="116" spans="1:134" s="11" customFormat="1" ht="14.5" x14ac:dyDescent="0.35">
      <c r="A116" s="11">
        <v>26</v>
      </c>
      <c r="B116" s="11">
        <v>2</v>
      </c>
      <c r="C116" s="11" t="s">
        <v>68</v>
      </c>
      <c r="D116" s="11" t="s">
        <v>27</v>
      </c>
      <c r="G116" s="11">
        <v>0.5</v>
      </c>
      <c r="H116" s="11">
        <v>0.5</v>
      </c>
      <c r="I116" s="11">
        <v>3363</v>
      </c>
      <c r="J116" s="11">
        <v>7048</v>
      </c>
      <c r="L116" s="11">
        <v>3097</v>
      </c>
      <c r="M116" s="11">
        <v>2.9950000000000001</v>
      </c>
      <c r="N116" s="11">
        <v>6.2489999999999997</v>
      </c>
      <c r="O116" s="11">
        <v>3.254</v>
      </c>
      <c r="Q116" s="11">
        <v>0.20799999999999999</v>
      </c>
      <c r="R116" s="11">
        <v>1</v>
      </c>
      <c r="S116" s="11">
        <v>0</v>
      </c>
      <c r="T116" s="11">
        <v>0</v>
      </c>
      <c r="V116" s="11">
        <v>0</v>
      </c>
      <c r="Y116" s="12">
        <v>44788</v>
      </c>
      <c r="Z116" s="13">
        <v>0.69959490740740737</v>
      </c>
      <c r="AB116" s="11">
        <v>1</v>
      </c>
      <c r="AD116" s="3">
        <v>3.270761621862714</v>
      </c>
      <c r="AE116" s="3">
        <v>6.847665109184601</v>
      </c>
      <c r="AF116" s="3">
        <v>3.576903487321887</v>
      </c>
      <c r="AG116" s="3">
        <v>0.34048669462609299</v>
      </c>
      <c r="AH116" s="14"/>
      <c r="AK116" s="11">
        <v>0.67327561430704852</v>
      </c>
      <c r="AQ116" s="11">
        <v>0.12255428052152877</v>
      </c>
      <c r="AW116" s="11">
        <v>0.37839248909107764</v>
      </c>
      <c r="BC116" s="11">
        <v>3.2101823939194674</v>
      </c>
      <c r="BG116" s="14">
        <v>3.2597879432128272</v>
      </c>
      <c r="BH116" s="14">
        <v>6.8434716254779513</v>
      </c>
      <c r="BI116" s="14">
        <v>3.5836836822651241</v>
      </c>
      <c r="BJ116" s="14">
        <v>0.33510790710877403</v>
      </c>
      <c r="BL116" s="15">
        <v>27</v>
      </c>
      <c r="BQ116" s="2">
        <f t="shared" si="14"/>
        <v>2.9732408325074333</v>
      </c>
      <c r="BR116" s="2">
        <f t="shared" si="15"/>
        <v>5.9464816650148666</v>
      </c>
      <c r="BS116" s="2">
        <f t="shared" si="16"/>
        <v>2.9732408325074333</v>
      </c>
      <c r="BT116" s="2">
        <f t="shared" si="17"/>
        <v>0.29732408325074333</v>
      </c>
      <c r="BU116" s="56">
        <f t="shared" si="18"/>
        <v>2262.1779999999999</v>
      </c>
      <c r="BV116" s="56">
        <f t="shared" si="18"/>
        <v>2370.4773333333333</v>
      </c>
      <c r="BW116" s="56">
        <f t="shared" si="19"/>
        <v>2478.7766666666666</v>
      </c>
      <c r="BX116" s="56">
        <f t="shared" si="20"/>
        <v>20832.486666666664</v>
      </c>
      <c r="BY116" s="57">
        <f t="shared" si="21"/>
        <v>1.4866204162537167</v>
      </c>
      <c r="BZ116" s="54">
        <f t="shared" si="21"/>
        <v>2.9732408325074333</v>
      </c>
      <c r="CA116" s="54">
        <f t="shared" si="22"/>
        <v>1.4866204162537167</v>
      </c>
      <c r="CB116" s="54">
        <f t="shared" si="23"/>
        <v>0.14866204162537167</v>
      </c>
      <c r="CC116" s="54">
        <f t="shared" si="24"/>
        <v>1.635380810931357</v>
      </c>
      <c r="CD116" s="54">
        <f t="shared" si="24"/>
        <v>3.4238325545923005</v>
      </c>
      <c r="CE116" s="54">
        <f t="shared" si="25"/>
        <v>1.7884517436609435</v>
      </c>
      <c r="CF116" s="54">
        <f t="shared" si="26"/>
        <v>0.17024334731304649</v>
      </c>
      <c r="CG116" s="3">
        <f>AVERAGE(CC116:CC117)</f>
        <v>1.6298939716064136</v>
      </c>
      <c r="CH116" s="3">
        <f>AVERAGE(CD116:CD117)</f>
        <v>3.4217358127389756</v>
      </c>
      <c r="CI116" s="3">
        <f>AVERAGE(CE116:CE117)</f>
        <v>1.7918418411325621</v>
      </c>
      <c r="CJ116" s="3">
        <f>AVERAGE(CF116:CF117)</f>
        <v>0.16755395355438701</v>
      </c>
    </row>
    <row r="117" spans="1:134" s="11" customFormat="1" ht="14.5" x14ac:dyDescent="0.35">
      <c r="A117" s="11">
        <v>27</v>
      </c>
      <c r="B117" s="11">
        <v>2</v>
      </c>
      <c r="C117" s="11" t="s">
        <v>68</v>
      </c>
      <c r="D117" s="11" t="s">
        <v>27</v>
      </c>
      <c r="G117" s="11">
        <v>0.5</v>
      </c>
      <c r="H117" s="11">
        <v>0.5</v>
      </c>
      <c r="I117" s="11">
        <v>3339</v>
      </c>
      <c r="J117" s="11">
        <v>7039</v>
      </c>
      <c r="L117" s="11">
        <v>2993</v>
      </c>
      <c r="M117" s="11">
        <v>2.9769999999999999</v>
      </c>
      <c r="N117" s="11">
        <v>6.242</v>
      </c>
      <c r="O117" s="11">
        <v>3.266</v>
      </c>
      <c r="Q117" s="11">
        <v>0.19700000000000001</v>
      </c>
      <c r="R117" s="11">
        <v>1</v>
      </c>
      <c r="S117" s="11">
        <v>0</v>
      </c>
      <c r="T117" s="11">
        <v>0</v>
      </c>
      <c r="V117" s="11">
        <v>0</v>
      </c>
      <c r="Y117" s="12">
        <v>44788</v>
      </c>
      <c r="Z117" s="13">
        <v>0.70704861111111106</v>
      </c>
      <c r="AB117" s="11">
        <v>1</v>
      </c>
      <c r="AD117" s="3">
        <v>3.2488142645629408</v>
      </c>
      <c r="AE117" s="3">
        <v>6.8392781417713016</v>
      </c>
      <c r="AF117" s="3">
        <v>3.5904638772083608</v>
      </c>
      <c r="AG117" s="3">
        <v>0.32972911959145512</v>
      </c>
      <c r="AH117" s="14"/>
      <c r="BG117" s="14"/>
      <c r="BH117" s="14"/>
      <c r="BI117" s="14"/>
      <c r="BJ117" s="14"/>
      <c r="BL117" s="15"/>
      <c r="BQ117" s="2">
        <f t="shared" si="14"/>
        <v>2.9732408325074333</v>
      </c>
      <c r="BR117" s="2">
        <f t="shared" si="15"/>
        <v>5.9464816650148666</v>
      </c>
      <c r="BS117" s="2">
        <f t="shared" si="16"/>
        <v>2.9732408325074333</v>
      </c>
      <c r="BT117" s="2">
        <f t="shared" si="17"/>
        <v>0.29732408325074333</v>
      </c>
      <c r="BU117" s="56">
        <f t="shared" si="18"/>
        <v>2246.0339999999997</v>
      </c>
      <c r="BV117" s="56">
        <f t="shared" si="18"/>
        <v>2367.4503333333332</v>
      </c>
      <c r="BW117" s="56">
        <f t="shared" si="19"/>
        <v>2488.8666666666663</v>
      </c>
      <c r="BX117" s="56">
        <f t="shared" si="20"/>
        <v>20132.91333333333</v>
      </c>
      <c r="BY117" s="57">
        <f t="shared" si="21"/>
        <v>1.4866204162537167</v>
      </c>
      <c r="BZ117" s="54">
        <f t="shared" si="21"/>
        <v>2.9732408325074333</v>
      </c>
      <c r="CA117" s="54">
        <f t="shared" si="22"/>
        <v>1.4866204162537167</v>
      </c>
      <c r="CB117" s="54">
        <f t="shared" si="23"/>
        <v>0.14866204162537167</v>
      </c>
      <c r="CC117" s="54">
        <f t="shared" si="24"/>
        <v>1.6244071322814704</v>
      </c>
      <c r="CD117" s="54">
        <f t="shared" si="24"/>
        <v>3.4196390708856508</v>
      </c>
      <c r="CE117" s="54">
        <f t="shared" si="25"/>
        <v>1.7952319386041804</v>
      </c>
      <c r="CF117" s="54">
        <f t="shared" si="26"/>
        <v>0.16486455979572756</v>
      </c>
      <c r="CG117"/>
      <c r="CH117"/>
      <c r="CI117"/>
      <c r="CJ117"/>
    </row>
    <row r="118" spans="1:134" s="17" customFormat="1" ht="15.65" customHeight="1" x14ac:dyDescent="0.35">
      <c r="A118" s="11">
        <v>25</v>
      </c>
      <c r="B118" s="11">
        <v>2</v>
      </c>
      <c r="C118" s="11" t="s">
        <v>68</v>
      </c>
      <c r="D118" s="11" t="s">
        <v>27</v>
      </c>
      <c r="E118" s="11"/>
      <c r="F118" s="11"/>
      <c r="G118" s="11">
        <v>0.5</v>
      </c>
      <c r="H118" s="11">
        <v>0.5</v>
      </c>
      <c r="I118" s="11">
        <v>2565</v>
      </c>
      <c r="J118" s="11">
        <v>7043</v>
      </c>
      <c r="K118" s="11"/>
      <c r="L118" s="11">
        <v>3289</v>
      </c>
      <c r="M118" s="11">
        <v>2.383</v>
      </c>
      <c r="N118" s="11">
        <v>6.2460000000000004</v>
      </c>
      <c r="O118" s="11">
        <v>3.863</v>
      </c>
      <c r="P118" s="11"/>
      <c r="Q118" s="11">
        <v>0.22800000000000001</v>
      </c>
      <c r="R118" s="11">
        <v>1</v>
      </c>
      <c r="S118" s="11">
        <v>0</v>
      </c>
      <c r="T118" s="11">
        <v>0</v>
      </c>
      <c r="U118" s="11"/>
      <c r="V118" s="11">
        <v>0</v>
      </c>
      <c r="W118" s="11"/>
      <c r="X118" s="11"/>
      <c r="Y118" s="12">
        <v>44789</v>
      </c>
      <c r="Z118" s="16">
        <v>0.82109953703703698</v>
      </c>
      <c r="AA118" s="11"/>
      <c r="AB118" s="17">
        <v>1</v>
      </c>
      <c r="AD118" s="3">
        <v>2.4722203978671486</v>
      </c>
      <c r="AE118" s="3">
        <v>6.7500132034514166</v>
      </c>
      <c r="AF118" s="3">
        <v>4.2777928055842676</v>
      </c>
      <c r="AG118" s="3">
        <v>0.31384974666366816</v>
      </c>
      <c r="BG118" s="18"/>
      <c r="BH118" s="18"/>
      <c r="BI118" s="18"/>
      <c r="BJ118" s="18"/>
      <c r="BL118" s="15"/>
      <c r="BQ118" s="2">
        <f t="shared" si="14"/>
        <v>2.9732408325074333</v>
      </c>
      <c r="BR118" s="2">
        <f t="shared" si="15"/>
        <v>5.9464816650148666</v>
      </c>
      <c r="BS118" s="2">
        <f t="shared" si="16"/>
        <v>2.9732408325074333</v>
      </c>
      <c r="BT118" s="2">
        <f t="shared" si="17"/>
        <v>0.29732408325074333</v>
      </c>
      <c r="BU118" s="56">
        <f t="shared" si="18"/>
        <v>1725.3899999999999</v>
      </c>
      <c r="BV118" s="56">
        <f t="shared" si="18"/>
        <v>2368.7956666666664</v>
      </c>
      <c r="BW118" s="56">
        <f t="shared" si="19"/>
        <v>3012.201333333333</v>
      </c>
      <c r="BX118" s="56">
        <f t="shared" si="20"/>
        <v>22124.006666666664</v>
      </c>
      <c r="BY118" s="57">
        <f t="shared" si="21"/>
        <v>1.4866204162537167</v>
      </c>
      <c r="BZ118" s="54">
        <f t="shared" si="21"/>
        <v>2.9732408325074333</v>
      </c>
      <c r="CA118" s="54">
        <f t="shared" si="22"/>
        <v>1.4866204162537167</v>
      </c>
      <c r="CB118" s="54">
        <f t="shared" si="23"/>
        <v>0.14866204162537167</v>
      </c>
      <c r="CC118" s="54">
        <f t="shared" si="24"/>
        <v>1.2361101989335743</v>
      </c>
      <c r="CD118" s="54">
        <f t="shared" si="24"/>
        <v>3.3750066017257083</v>
      </c>
      <c r="CE118" s="54">
        <f t="shared" si="25"/>
        <v>2.1388964027921338</v>
      </c>
      <c r="CF118" s="54">
        <f t="shared" si="26"/>
        <v>0.15692487333183408</v>
      </c>
      <c r="CG118"/>
      <c r="CH118"/>
      <c r="CI118"/>
      <c r="CJ118"/>
    </row>
    <row r="119" spans="1:134" s="17" customFormat="1" ht="15.65" customHeight="1" x14ac:dyDescent="0.35">
      <c r="A119" s="11">
        <v>26</v>
      </c>
      <c r="B119" s="11">
        <v>2</v>
      </c>
      <c r="C119" s="11" t="s">
        <v>68</v>
      </c>
      <c r="D119" s="11" t="s">
        <v>27</v>
      </c>
      <c r="E119" s="11"/>
      <c r="F119" s="11"/>
      <c r="G119" s="11">
        <v>0.5</v>
      </c>
      <c r="H119" s="11">
        <v>0.5</v>
      </c>
      <c r="I119" s="11">
        <v>3493</v>
      </c>
      <c r="J119" s="11">
        <v>7131</v>
      </c>
      <c r="K119" s="11"/>
      <c r="L119" s="11">
        <v>3234</v>
      </c>
      <c r="M119" s="11">
        <v>3.0950000000000002</v>
      </c>
      <c r="N119" s="11">
        <v>6.319</v>
      </c>
      <c r="O119" s="11">
        <v>3.2250000000000001</v>
      </c>
      <c r="P119" s="11"/>
      <c r="Q119" s="11">
        <v>0.222</v>
      </c>
      <c r="R119" s="11">
        <v>1</v>
      </c>
      <c r="S119" s="11">
        <v>0</v>
      </c>
      <c r="T119" s="11">
        <v>0</v>
      </c>
      <c r="U119" s="11"/>
      <c r="V119" s="11">
        <v>0</v>
      </c>
      <c r="W119" s="11"/>
      <c r="X119" s="11"/>
      <c r="Y119" s="12">
        <v>44789</v>
      </c>
      <c r="Z119" s="16">
        <v>0.82828703703703699</v>
      </c>
      <c r="AA119" s="11"/>
      <c r="AB119" s="17">
        <v>1</v>
      </c>
      <c r="AD119" s="3">
        <v>3.3141482820029919</v>
      </c>
      <c r="AE119" s="3">
        <v>6.8304810550344097</v>
      </c>
      <c r="AF119" s="3">
        <v>3.5163327730314178</v>
      </c>
      <c r="AG119" s="3">
        <v>0.30885318737473549</v>
      </c>
      <c r="AK119" s="17">
        <v>1.6561040087853633</v>
      </c>
      <c r="AQ119" s="17">
        <v>2.6770735477986751E-2</v>
      </c>
      <c r="AW119" s="17">
        <v>1.5873710827900507</v>
      </c>
      <c r="BC119" s="17">
        <v>0.70844012285030955</v>
      </c>
      <c r="BG119" s="18">
        <v>3.2869307857486003</v>
      </c>
      <c r="BH119" s="18">
        <v>6.8313954624387616</v>
      </c>
      <c r="BI119" s="18">
        <v>3.5444646766901613</v>
      </c>
      <c r="BJ119" s="18">
        <v>0.30776302898442298</v>
      </c>
      <c r="BL119" s="15">
        <v>28</v>
      </c>
      <c r="BQ119" s="2">
        <f t="shared" si="14"/>
        <v>2.9732408325074333</v>
      </c>
      <c r="BR119" s="2">
        <f t="shared" si="15"/>
        <v>5.9464816650148666</v>
      </c>
      <c r="BS119" s="2">
        <f t="shared" si="16"/>
        <v>2.9732408325074333</v>
      </c>
      <c r="BT119" s="2">
        <f t="shared" si="17"/>
        <v>0.29732408325074333</v>
      </c>
      <c r="BU119" s="56">
        <f t="shared" si="18"/>
        <v>2349.6246666666666</v>
      </c>
      <c r="BV119" s="56">
        <f t="shared" si="18"/>
        <v>2398.393</v>
      </c>
      <c r="BW119" s="56">
        <f t="shared" si="19"/>
        <v>2447.161333333333</v>
      </c>
      <c r="BX119" s="56">
        <f t="shared" si="20"/>
        <v>21754.039999999997</v>
      </c>
      <c r="BY119" s="57">
        <f t="shared" si="21"/>
        <v>1.4866204162537167</v>
      </c>
      <c r="BZ119" s="54">
        <f t="shared" si="21"/>
        <v>2.9732408325074333</v>
      </c>
      <c r="CA119" s="54">
        <f t="shared" si="22"/>
        <v>1.4866204162537167</v>
      </c>
      <c r="CB119" s="54">
        <f t="shared" si="23"/>
        <v>0.14866204162537167</v>
      </c>
      <c r="CC119" s="54">
        <f t="shared" si="24"/>
        <v>1.657074141001496</v>
      </c>
      <c r="CD119" s="54">
        <f t="shared" si="24"/>
        <v>3.4152405275172049</v>
      </c>
      <c r="CE119" s="54">
        <f t="shared" si="25"/>
        <v>1.7581663865157089</v>
      </c>
      <c r="CF119" s="54">
        <f t="shared" si="26"/>
        <v>0.15442659368736775</v>
      </c>
      <c r="CG119" s="3">
        <f>AVERAGE(CC119:CC120)</f>
        <v>1.6434653928743002</v>
      </c>
      <c r="CH119" s="3">
        <f>AVERAGE(CD119:CD120)</f>
        <v>3.4156977312193808</v>
      </c>
      <c r="CI119" s="3">
        <f>AVERAGE(CE119:CE120)</f>
        <v>1.7722323383450806</v>
      </c>
      <c r="CJ119" s="3">
        <f>AVERAGE(CF119:CF120)</f>
        <v>0.15388151449221149</v>
      </c>
    </row>
    <row r="120" spans="1:134" s="17" customFormat="1" ht="15.65" customHeight="1" x14ac:dyDescent="0.35">
      <c r="A120" s="11">
        <v>27</v>
      </c>
      <c r="B120" s="11">
        <v>2</v>
      </c>
      <c r="C120" s="11" t="s">
        <v>68</v>
      </c>
      <c r="D120" s="11" t="s">
        <v>27</v>
      </c>
      <c r="E120" s="11"/>
      <c r="F120" s="11"/>
      <c r="G120" s="11">
        <v>0.5</v>
      </c>
      <c r="H120" s="11">
        <v>0.5</v>
      </c>
      <c r="I120" s="11">
        <v>3433</v>
      </c>
      <c r="J120" s="11">
        <v>7133</v>
      </c>
      <c r="K120" s="11"/>
      <c r="L120" s="11">
        <v>3210</v>
      </c>
      <c r="M120" s="11">
        <v>3.0489999999999999</v>
      </c>
      <c r="N120" s="11">
        <v>6.3209999999999997</v>
      </c>
      <c r="O120" s="11">
        <v>3.2719999999999998</v>
      </c>
      <c r="P120" s="11"/>
      <c r="Q120" s="11">
        <v>0.22</v>
      </c>
      <c r="R120" s="11">
        <v>1</v>
      </c>
      <c r="S120" s="11">
        <v>0</v>
      </c>
      <c r="T120" s="11">
        <v>0</v>
      </c>
      <c r="U120" s="11"/>
      <c r="V120" s="11">
        <v>0</v>
      </c>
      <c r="W120" s="11"/>
      <c r="X120" s="11"/>
      <c r="Y120" s="12">
        <v>44789</v>
      </c>
      <c r="Z120" s="16">
        <v>0.83585648148148151</v>
      </c>
      <c r="AA120" s="11"/>
      <c r="AB120" s="17">
        <v>1</v>
      </c>
      <c r="AD120" s="3">
        <v>3.2597132894942091</v>
      </c>
      <c r="AE120" s="3">
        <v>6.8323098698431144</v>
      </c>
      <c r="AF120" s="3">
        <v>3.5725965803489053</v>
      </c>
      <c r="AG120" s="3">
        <v>0.30667287059411041</v>
      </c>
      <c r="BG120" s="18"/>
      <c r="BH120" s="18"/>
      <c r="BI120" s="18"/>
      <c r="BJ120" s="18"/>
      <c r="BL120" s="15"/>
      <c r="BQ120" s="2">
        <f t="shared" si="14"/>
        <v>2.9732408325074333</v>
      </c>
      <c r="BR120" s="2">
        <f t="shared" si="15"/>
        <v>5.9464816650148666</v>
      </c>
      <c r="BS120" s="2">
        <f t="shared" si="16"/>
        <v>2.9732408325074333</v>
      </c>
      <c r="BT120" s="2">
        <f t="shared" si="17"/>
        <v>0.29732408325074333</v>
      </c>
      <c r="BU120" s="56">
        <f t="shared" si="18"/>
        <v>2309.2646666666665</v>
      </c>
      <c r="BV120" s="56">
        <f t="shared" si="18"/>
        <v>2399.0656666666664</v>
      </c>
      <c r="BW120" s="56">
        <f t="shared" si="19"/>
        <v>2488.8666666666663</v>
      </c>
      <c r="BX120" s="56">
        <f t="shared" si="20"/>
        <v>21592.6</v>
      </c>
      <c r="BY120" s="57">
        <f t="shared" si="21"/>
        <v>1.4866204162537167</v>
      </c>
      <c r="BZ120" s="54">
        <f t="shared" si="21"/>
        <v>2.9732408325074333</v>
      </c>
      <c r="CA120" s="54">
        <f t="shared" si="22"/>
        <v>1.4866204162537167</v>
      </c>
      <c r="CB120" s="54">
        <f t="shared" si="23"/>
        <v>0.14866204162537167</v>
      </c>
      <c r="CC120" s="54">
        <f t="shared" si="24"/>
        <v>1.6298566447471046</v>
      </c>
      <c r="CD120" s="54">
        <f t="shared" si="24"/>
        <v>3.4161549349215572</v>
      </c>
      <c r="CE120" s="54">
        <f t="shared" si="25"/>
        <v>1.7862982901744526</v>
      </c>
      <c r="CF120" s="54">
        <f t="shared" si="26"/>
        <v>0.15333643529705521</v>
      </c>
      <c r="CG120"/>
      <c r="CH120"/>
      <c r="CI120"/>
      <c r="CJ120"/>
    </row>
    <row r="121" spans="1:134" s="17" customFormat="1" ht="15.65" customHeight="1" x14ac:dyDescent="0.35">
      <c r="A121" s="11">
        <v>25</v>
      </c>
      <c r="B121" s="11">
        <v>2</v>
      </c>
      <c r="C121" s="11" t="s">
        <v>68</v>
      </c>
      <c r="D121" s="11" t="s">
        <v>27</v>
      </c>
      <c r="E121" s="11"/>
      <c r="F121" s="11"/>
      <c r="G121" s="11">
        <v>0.5</v>
      </c>
      <c r="H121" s="11">
        <v>0.5</v>
      </c>
      <c r="I121" s="11">
        <v>5721</v>
      </c>
      <c r="J121" s="11">
        <v>7959</v>
      </c>
      <c r="K121" s="11"/>
      <c r="L121" s="11">
        <v>3684</v>
      </c>
      <c r="M121" s="11">
        <v>4.8040000000000003</v>
      </c>
      <c r="N121" s="11">
        <v>7.0220000000000002</v>
      </c>
      <c r="O121" s="11">
        <v>2.218</v>
      </c>
      <c r="P121" s="11"/>
      <c r="Q121" s="11">
        <v>0.26900000000000002</v>
      </c>
      <c r="R121" s="11">
        <v>1</v>
      </c>
      <c r="S121" s="11">
        <v>0</v>
      </c>
      <c r="T121" s="11">
        <v>0</v>
      </c>
      <c r="U121" s="11"/>
      <c r="V121" s="11">
        <v>0</v>
      </c>
      <c r="W121" s="11"/>
      <c r="X121" s="11"/>
      <c r="Y121" s="12">
        <v>44791</v>
      </c>
      <c r="Z121" s="16">
        <v>0.73203703703703704</v>
      </c>
      <c r="AA121" s="11"/>
      <c r="AB121" s="17">
        <v>1</v>
      </c>
      <c r="AD121" s="3">
        <v>5.5446812791988549</v>
      </c>
      <c r="AE121" s="3">
        <v>7.6343155849689186</v>
      </c>
      <c r="AF121" s="3">
        <v>2.0896343057700637</v>
      </c>
      <c r="AG121" s="3">
        <v>0.36269033471237622</v>
      </c>
      <c r="BG121" s="18"/>
      <c r="BH121" s="18"/>
      <c r="BI121" s="18"/>
      <c r="BJ121" s="18"/>
      <c r="BL121" s="15"/>
      <c r="BQ121" s="2">
        <f t="shared" si="14"/>
        <v>2.9732408325074333</v>
      </c>
      <c r="BR121" s="2">
        <f t="shared" si="15"/>
        <v>5.9464816650148666</v>
      </c>
      <c r="BS121" s="2">
        <f t="shared" si="16"/>
        <v>2.9732408325074333</v>
      </c>
      <c r="BT121" s="2">
        <f t="shared" si="17"/>
        <v>0.29732408325074333</v>
      </c>
      <c r="BU121" s="56">
        <f t="shared" si="18"/>
        <v>3848.3259999999996</v>
      </c>
      <c r="BV121" s="56">
        <f t="shared" si="18"/>
        <v>2676.877</v>
      </c>
      <c r="BW121" s="56">
        <f t="shared" si="19"/>
        <v>1505.4279999999999</v>
      </c>
      <c r="BX121" s="56">
        <f t="shared" si="20"/>
        <v>24781.039999999997</v>
      </c>
      <c r="BY121" s="57">
        <f t="shared" si="21"/>
        <v>1.4866204162537167</v>
      </c>
      <c r="BZ121" s="54">
        <f t="shared" si="21"/>
        <v>2.9732408325074333</v>
      </c>
      <c r="CA121" s="54">
        <f t="shared" si="22"/>
        <v>1.4866204162537167</v>
      </c>
      <c r="CB121" s="54">
        <f t="shared" si="23"/>
        <v>0.14866204162537167</v>
      </c>
      <c r="CC121" s="54">
        <f t="shared" si="24"/>
        <v>2.7723406395994274</v>
      </c>
      <c r="CD121" s="54">
        <f t="shared" si="24"/>
        <v>3.8171577924844593</v>
      </c>
      <c r="CE121" s="54">
        <f t="shared" si="25"/>
        <v>1.0448171528850319</v>
      </c>
      <c r="CF121" s="54">
        <f t="shared" si="26"/>
        <v>0.18134516735618811</v>
      </c>
      <c r="CG121"/>
      <c r="CH121"/>
      <c r="CI121"/>
      <c r="CJ121"/>
    </row>
    <row r="122" spans="1:134" s="17" customFormat="1" ht="15.65" customHeight="1" x14ac:dyDescent="0.35">
      <c r="A122" s="11">
        <v>26</v>
      </c>
      <c r="B122" s="11">
        <v>2</v>
      </c>
      <c r="C122" s="11" t="s">
        <v>68</v>
      </c>
      <c r="D122" s="11" t="s">
        <v>27</v>
      </c>
      <c r="E122" s="11"/>
      <c r="F122" s="11"/>
      <c r="G122" s="11">
        <v>0.5</v>
      </c>
      <c r="H122" s="11">
        <v>0.5</v>
      </c>
      <c r="I122" s="11">
        <v>4089</v>
      </c>
      <c r="J122" s="11">
        <v>7929</v>
      </c>
      <c r="K122" s="11"/>
      <c r="L122" s="11">
        <v>3587</v>
      </c>
      <c r="M122" s="11">
        <v>3.552</v>
      </c>
      <c r="N122" s="11">
        <v>6.9960000000000004</v>
      </c>
      <c r="O122" s="11">
        <v>3.444</v>
      </c>
      <c r="P122" s="11"/>
      <c r="Q122" s="11">
        <v>0.25900000000000001</v>
      </c>
      <c r="R122" s="11">
        <v>1</v>
      </c>
      <c r="S122" s="11">
        <v>0</v>
      </c>
      <c r="T122" s="11">
        <v>0</v>
      </c>
      <c r="U122" s="11"/>
      <c r="V122" s="11">
        <v>0</v>
      </c>
      <c r="W122" s="11"/>
      <c r="X122" s="11"/>
      <c r="Y122" s="12">
        <v>44791</v>
      </c>
      <c r="Z122" s="16">
        <v>0.73920138888888898</v>
      </c>
      <c r="AA122" s="11"/>
      <c r="AB122" s="17">
        <v>1</v>
      </c>
      <c r="AD122" s="3">
        <v>4.0060478018404453</v>
      </c>
      <c r="AE122" s="3">
        <v>7.6067141955949662</v>
      </c>
      <c r="AF122" s="3">
        <v>3.6006663937545209</v>
      </c>
      <c r="AG122" s="3">
        <v>0.3543007456516501</v>
      </c>
      <c r="AK122" s="17">
        <v>0.63744784798717691</v>
      </c>
      <c r="AQ122" s="17">
        <v>0.301923199758238</v>
      </c>
      <c r="AW122" s="17">
        <v>1.3367696415640162</v>
      </c>
      <c r="BC122" s="17">
        <v>0.21994634152204678</v>
      </c>
      <c r="BG122" s="18">
        <v>3.9933201352078846</v>
      </c>
      <c r="BH122" s="18">
        <v>7.61821477450078</v>
      </c>
      <c r="BI122" s="18">
        <v>3.6248946392928953</v>
      </c>
      <c r="BJ122" s="18">
        <v>0.35391153791171948</v>
      </c>
      <c r="BL122" s="15">
        <v>29</v>
      </c>
      <c r="BQ122" s="2">
        <f t="shared" si="14"/>
        <v>2.9732408325074333</v>
      </c>
      <c r="BR122" s="2">
        <f t="shared" si="15"/>
        <v>5.9464816650148666</v>
      </c>
      <c r="BS122" s="2">
        <f t="shared" si="16"/>
        <v>2.9732408325074333</v>
      </c>
      <c r="BT122" s="2">
        <f t="shared" si="17"/>
        <v>0.29732408325074333</v>
      </c>
      <c r="BU122" s="56">
        <f t="shared" si="18"/>
        <v>2750.5339999999997</v>
      </c>
      <c r="BV122" s="56">
        <f t="shared" si="18"/>
        <v>2666.7869999999998</v>
      </c>
      <c r="BW122" s="56">
        <f t="shared" si="19"/>
        <v>2583.04</v>
      </c>
      <c r="BX122" s="56">
        <f t="shared" si="20"/>
        <v>24128.553333333333</v>
      </c>
      <c r="BY122" s="57">
        <f t="shared" si="21"/>
        <v>1.4866204162537167</v>
      </c>
      <c r="BZ122" s="54">
        <f t="shared" si="21"/>
        <v>2.9732408325074333</v>
      </c>
      <c r="CA122" s="54">
        <f t="shared" si="22"/>
        <v>1.4866204162537167</v>
      </c>
      <c r="CB122" s="54">
        <f t="shared" si="23"/>
        <v>0.14866204162537167</v>
      </c>
      <c r="CC122" s="54">
        <f t="shared" si="24"/>
        <v>2.0030239009202226</v>
      </c>
      <c r="CD122" s="54">
        <f t="shared" si="24"/>
        <v>3.8033570977974831</v>
      </c>
      <c r="CE122" s="54">
        <f t="shared" si="25"/>
        <v>1.8003331968772605</v>
      </c>
      <c r="CF122" s="54">
        <f t="shared" si="26"/>
        <v>0.17715037282582505</v>
      </c>
      <c r="CG122" s="3">
        <f>AVERAGE(CC122:CC123)</f>
        <v>1.9966600676039423</v>
      </c>
      <c r="CH122" s="3">
        <f>AVERAGE(CD122:CD123)</f>
        <v>3.80910738725039</v>
      </c>
      <c r="CI122" s="3">
        <f>AVERAGE(CE122:CE123)</f>
        <v>1.8124473196464477</v>
      </c>
      <c r="CJ122" s="3">
        <f>AVERAGE(CF122:CF123)</f>
        <v>0.17695576895585974</v>
      </c>
    </row>
    <row r="123" spans="1:134" s="17" customFormat="1" ht="15.65" customHeight="1" x14ac:dyDescent="0.35">
      <c r="A123" s="11">
        <v>27</v>
      </c>
      <c r="B123" s="11">
        <v>2</v>
      </c>
      <c r="C123" s="11" t="s">
        <v>68</v>
      </c>
      <c r="D123" s="11" t="s">
        <v>27</v>
      </c>
      <c r="E123" s="11"/>
      <c r="F123" s="11"/>
      <c r="G123" s="11">
        <v>0.5</v>
      </c>
      <c r="H123" s="11">
        <v>0.5</v>
      </c>
      <c r="I123" s="11">
        <v>4062</v>
      </c>
      <c r="J123" s="11">
        <v>7954</v>
      </c>
      <c r="K123" s="11"/>
      <c r="L123" s="11">
        <v>3578</v>
      </c>
      <c r="M123" s="11">
        <v>3.5310000000000001</v>
      </c>
      <c r="N123" s="11">
        <v>7.0170000000000003</v>
      </c>
      <c r="O123" s="11">
        <v>3.4860000000000002</v>
      </c>
      <c r="P123" s="11"/>
      <c r="Q123" s="11">
        <v>0.25800000000000001</v>
      </c>
      <c r="R123" s="11">
        <v>1</v>
      </c>
      <c r="S123" s="11">
        <v>0</v>
      </c>
      <c r="T123" s="11">
        <v>0</v>
      </c>
      <c r="U123" s="11"/>
      <c r="V123" s="11">
        <v>0</v>
      </c>
      <c r="W123" s="11"/>
      <c r="X123" s="11"/>
      <c r="Y123" s="12">
        <v>44791</v>
      </c>
      <c r="Z123" s="16">
        <v>0.74678240740740742</v>
      </c>
      <c r="AA123" s="11"/>
      <c r="AB123" s="17">
        <v>1</v>
      </c>
      <c r="AD123" s="3">
        <v>3.980592468575324</v>
      </c>
      <c r="AE123" s="3">
        <v>7.6297153534065938</v>
      </c>
      <c r="AF123" s="3">
        <v>3.6491228848312698</v>
      </c>
      <c r="AG123" s="3">
        <v>0.35352233017178886</v>
      </c>
      <c r="BG123" s="18"/>
      <c r="BH123" s="18"/>
      <c r="BI123" s="18"/>
      <c r="BJ123" s="18"/>
      <c r="BL123" s="15"/>
      <c r="BQ123" s="2">
        <f t="shared" si="14"/>
        <v>2.9732408325074333</v>
      </c>
      <c r="BR123" s="2">
        <f t="shared" si="15"/>
        <v>5.9464816650148666</v>
      </c>
      <c r="BS123" s="2">
        <f t="shared" si="16"/>
        <v>2.9732408325074333</v>
      </c>
      <c r="BT123" s="2">
        <f t="shared" si="17"/>
        <v>0.29732408325074333</v>
      </c>
      <c r="BU123" s="56">
        <f t="shared" si="18"/>
        <v>2732.3719999999998</v>
      </c>
      <c r="BV123" s="56">
        <f t="shared" si="18"/>
        <v>2675.1953333333331</v>
      </c>
      <c r="BW123" s="56">
        <f t="shared" si="19"/>
        <v>2618.0186666666664</v>
      </c>
      <c r="BX123" s="56">
        <f t="shared" si="20"/>
        <v>24068.013333333332</v>
      </c>
      <c r="BY123" s="57">
        <f t="shared" si="21"/>
        <v>1.4866204162537167</v>
      </c>
      <c r="BZ123" s="54">
        <f t="shared" si="21"/>
        <v>2.9732408325074333</v>
      </c>
      <c r="CA123" s="54">
        <f t="shared" si="22"/>
        <v>1.4866204162537167</v>
      </c>
      <c r="CB123" s="54">
        <f t="shared" si="23"/>
        <v>0.14866204162537167</v>
      </c>
      <c r="CC123" s="54">
        <f t="shared" si="24"/>
        <v>1.990296234287662</v>
      </c>
      <c r="CD123" s="54">
        <f t="shared" si="24"/>
        <v>3.8148576767032969</v>
      </c>
      <c r="CE123" s="54">
        <f t="shared" si="25"/>
        <v>1.8245614424156349</v>
      </c>
      <c r="CF123" s="54">
        <f t="shared" si="26"/>
        <v>0.17676116508589443</v>
      </c>
      <c r="CG123"/>
      <c r="CH123"/>
      <c r="CI123"/>
      <c r="CJ123"/>
    </row>
    <row r="124" spans="1:134" s="19" customFormat="1" ht="15.65" customHeight="1" x14ac:dyDescent="0.35">
      <c r="A124">
        <v>25</v>
      </c>
      <c r="B124">
        <v>2</v>
      </c>
      <c r="C124" t="s">
        <v>68</v>
      </c>
      <c r="D124" t="s">
        <v>27</v>
      </c>
      <c r="E124"/>
      <c r="F124"/>
      <c r="G124">
        <v>0.5</v>
      </c>
      <c r="H124">
        <v>0.5</v>
      </c>
      <c r="I124">
        <v>5043</v>
      </c>
      <c r="J124">
        <v>6907</v>
      </c>
      <c r="K124"/>
      <c r="L124">
        <v>3345</v>
      </c>
      <c r="M124">
        <v>4.2839999999999998</v>
      </c>
      <c r="N124">
        <v>6.13</v>
      </c>
      <c r="O124">
        <v>1.847</v>
      </c>
      <c r="P124"/>
      <c r="Q124">
        <v>0.23400000000000001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1">
        <v>44810</v>
      </c>
      <c r="Z124" s="6">
        <v>0.88598379629629631</v>
      </c>
      <c r="AA124"/>
      <c r="AB124" s="19">
        <v>1</v>
      </c>
      <c r="AC124" s="8"/>
      <c r="AD124" s="3">
        <v>5.0175520472094632</v>
      </c>
      <c r="AE124" s="3">
        <v>7.1112237419371658</v>
      </c>
      <c r="AF124" s="3">
        <v>2.0936716947277025</v>
      </c>
      <c r="AG124" s="3">
        <v>0.33851940000642095</v>
      </c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20"/>
      <c r="BH124" s="20"/>
      <c r="BI124" s="20"/>
      <c r="BJ124" s="20"/>
      <c r="BK124" s="8"/>
      <c r="BL124" s="15"/>
      <c r="BM124" s="21"/>
      <c r="BN124" s="21"/>
      <c r="BO124" s="21"/>
      <c r="BP124" s="21"/>
      <c r="BQ124" s="2">
        <f t="shared" si="14"/>
        <v>2.9732408325074333</v>
      </c>
      <c r="BR124" s="2">
        <f t="shared" si="15"/>
        <v>5.9464816650148666</v>
      </c>
      <c r="BS124" s="2">
        <f t="shared" si="16"/>
        <v>2.9732408325074333</v>
      </c>
      <c r="BT124" s="2">
        <f t="shared" si="17"/>
        <v>0.29732408325074333</v>
      </c>
      <c r="BU124" s="56">
        <f t="shared" si="18"/>
        <v>3392.2579999999998</v>
      </c>
      <c r="BV124" s="56">
        <f t="shared" si="18"/>
        <v>2323.054333333333</v>
      </c>
      <c r="BW124" s="56">
        <f t="shared" si="19"/>
        <v>1253.8506666666665</v>
      </c>
      <c r="BX124" s="56">
        <f t="shared" si="20"/>
        <v>22500.699999999997</v>
      </c>
      <c r="BY124" s="57">
        <f t="shared" si="21"/>
        <v>1.4866204162537167</v>
      </c>
      <c r="BZ124" s="54">
        <f t="shared" si="21"/>
        <v>2.9732408325074333</v>
      </c>
      <c r="CA124" s="54">
        <f t="shared" si="22"/>
        <v>1.4866204162537167</v>
      </c>
      <c r="CB124" s="54">
        <f t="shared" si="23"/>
        <v>0.14866204162537167</v>
      </c>
      <c r="CC124" s="54">
        <f t="shared" si="24"/>
        <v>2.5087760236047316</v>
      </c>
      <c r="CD124" s="54">
        <f t="shared" si="24"/>
        <v>3.5556118709685829</v>
      </c>
      <c r="CE124" s="54">
        <f t="shared" si="25"/>
        <v>1.0468358473638513</v>
      </c>
      <c r="CF124" s="54">
        <f t="shared" si="26"/>
        <v>0.16925970000321047</v>
      </c>
      <c r="CG124"/>
      <c r="CH124"/>
      <c r="CI124"/>
      <c r="CJ124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</row>
    <row r="125" spans="1:134" s="19" customFormat="1" ht="15.65" customHeight="1" x14ac:dyDescent="0.35">
      <c r="A125">
        <v>26</v>
      </c>
      <c r="B125">
        <v>2</v>
      </c>
      <c r="C125" t="s">
        <v>68</v>
      </c>
      <c r="D125" t="s">
        <v>27</v>
      </c>
      <c r="E125"/>
      <c r="F125"/>
      <c r="G125">
        <v>0.5</v>
      </c>
      <c r="H125">
        <v>0.5</v>
      </c>
      <c r="I125">
        <v>3545</v>
      </c>
      <c r="J125">
        <v>7179</v>
      </c>
      <c r="K125"/>
      <c r="L125">
        <v>3324</v>
      </c>
      <c r="M125">
        <v>3.1349999999999998</v>
      </c>
      <c r="N125">
        <v>6.36</v>
      </c>
      <c r="O125">
        <v>3.2250000000000001</v>
      </c>
      <c r="P125"/>
      <c r="Q125">
        <v>0.23200000000000001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1">
        <v>44810</v>
      </c>
      <c r="Z125" s="6">
        <v>0.89307870370370368</v>
      </c>
      <c r="AA125"/>
      <c r="AB125" s="19">
        <v>1</v>
      </c>
      <c r="AC125" s="8"/>
      <c r="AD125" s="3">
        <v>3.5292709121277901</v>
      </c>
      <c r="AE125" s="3">
        <v>7.3933085174507509</v>
      </c>
      <c r="AF125" s="3">
        <v>3.8640376053229608</v>
      </c>
      <c r="AG125" s="3">
        <v>0.33644033839322413</v>
      </c>
      <c r="AH125" s="8"/>
      <c r="AI125" s="8"/>
      <c r="AJ125" s="8"/>
      <c r="AK125" s="8">
        <v>1.7607043856742808</v>
      </c>
      <c r="AL125" s="8"/>
      <c r="AM125" s="8"/>
      <c r="AN125" s="8"/>
      <c r="AO125" s="8"/>
      <c r="AP125" s="8"/>
      <c r="AQ125" s="8">
        <v>3.96252548261312</v>
      </c>
      <c r="AR125" s="8"/>
      <c r="AS125" s="8"/>
      <c r="AT125" s="8"/>
      <c r="AU125" s="8"/>
      <c r="AV125" s="8"/>
      <c r="AW125" s="8">
        <v>6.016003478713202</v>
      </c>
      <c r="AX125" s="8"/>
      <c r="AY125" s="8"/>
      <c r="AZ125" s="8"/>
      <c r="BA125" s="8"/>
      <c r="BB125" s="8"/>
      <c r="BC125" s="8">
        <v>1.3330226719240372</v>
      </c>
      <c r="BD125" s="8"/>
      <c r="BE125" s="8"/>
      <c r="BF125" s="8"/>
      <c r="BG125" s="20">
        <v>3.4984720368357127</v>
      </c>
      <c r="BH125" s="20">
        <v>7.2496734387425468</v>
      </c>
      <c r="BI125" s="20">
        <v>3.751201401906834</v>
      </c>
      <c r="BJ125" s="20">
        <v>0.33421277237908459</v>
      </c>
      <c r="BK125" s="8"/>
      <c r="BL125" s="15">
        <v>30</v>
      </c>
      <c r="BM125" s="21"/>
      <c r="BN125" s="21"/>
      <c r="BO125" s="21"/>
      <c r="BP125" s="21"/>
      <c r="BQ125" s="2">
        <f t="shared" si="14"/>
        <v>2.9732408325074333</v>
      </c>
      <c r="BR125" s="2">
        <f t="shared" si="15"/>
        <v>5.9464816650148666</v>
      </c>
      <c r="BS125" s="2">
        <f t="shared" si="16"/>
        <v>2.9732408325074333</v>
      </c>
      <c r="BT125" s="2">
        <f t="shared" si="17"/>
        <v>0.29732408325074333</v>
      </c>
      <c r="BU125" s="56">
        <f t="shared" si="18"/>
        <v>2384.603333333333</v>
      </c>
      <c r="BV125" s="56">
        <f t="shared" si="18"/>
        <v>2414.5369999999998</v>
      </c>
      <c r="BW125" s="56">
        <f t="shared" si="19"/>
        <v>2444.4706666666666</v>
      </c>
      <c r="BX125" s="56">
        <f t="shared" si="20"/>
        <v>22359.439999999999</v>
      </c>
      <c r="BY125" s="57">
        <f t="shared" si="21"/>
        <v>1.4866204162537167</v>
      </c>
      <c r="BZ125" s="54">
        <f t="shared" si="21"/>
        <v>2.9732408325074333</v>
      </c>
      <c r="CA125" s="54">
        <f t="shared" si="22"/>
        <v>1.4866204162537167</v>
      </c>
      <c r="CB125" s="54">
        <f t="shared" si="23"/>
        <v>0.14866204162537167</v>
      </c>
      <c r="CC125" s="54">
        <f t="shared" si="24"/>
        <v>1.764635456063895</v>
      </c>
      <c r="CD125" s="54">
        <f t="shared" si="24"/>
        <v>3.6966542587253755</v>
      </c>
      <c r="CE125" s="54">
        <f t="shared" si="25"/>
        <v>1.9320188026614804</v>
      </c>
      <c r="CF125" s="54">
        <f t="shared" si="26"/>
        <v>0.16822016919661206</v>
      </c>
      <c r="CG125" s="3">
        <f>AVERAGE(CC125:CC126)</f>
        <v>1.7492360184178564</v>
      </c>
      <c r="CH125" s="3">
        <f>AVERAGE(CD125:CD126)</f>
        <v>3.6248367193712734</v>
      </c>
      <c r="CI125" s="3">
        <f>AVERAGE(CE125:CE126)</f>
        <v>1.875600700953417</v>
      </c>
      <c r="CJ125" s="3">
        <f>AVERAGE(CF125:CF126)</f>
        <v>0.16710638618954229</v>
      </c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</row>
    <row r="126" spans="1:134" s="19" customFormat="1" ht="15.65" customHeight="1" x14ac:dyDescent="0.35">
      <c r="A126">
        <v>27</v>
      </c>
      <c r="B126">
        <v>2</v>
      </c>
      <c r="C126" t="s">
        <v>68</v>
      </c>
      <c r="D126" t="s">
        <v>27</v>
      </c>
      <c r="E126"/>
      <c r="F126"/>
      <c r="G126">
        <v>0.5</v>
      </c>
      <c r="H126">
        <v>0.5</v>
      </c>
      <c r="I126">
        <v>3483</v>
      </c>
      <c r="J126">
        <v>6902</v>
      </c>
      <c r="K126"/>
      <c r="L126">
        <v>3279</v>
      </c>
      <c r="M126">
        <v>3.0870000000000002</v>
      </c>
      <c r="N126">
        <v>6.1260000000000003</v>
      </c>
      <c r="O126">
        <v>3.0390000000000001</v>
      </c>
      <c r="P126"/>
      <c r="Q126">
        <v>0.22700000000000001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1">
        <v>44810</v>
      </c>
      <c r="Z126" s="6">
        <v>0.9005671296296297</v>
      </c>
      <c r="AA126"/>
      <c r="AB126" s="19">
        <v>1</v>
      </c>
      <c r="AC126" s="8"/>
      <c r="AD126" s="3">
        <v>3.4676731615436354</v>
      </c>
      <c r="AE126" s="3">
        <v>7.1060383600343426</v>
      </c>
      <c r="AF126" s="3">
        <v>3.6383651984907073</v>
      </c>
      <c r="AG126" s="3">
        <v>0.33198520636494505</v>
      </c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20"/>
      <c r="BH126" s="20"/>
      <c r="BI126" s="20"/>
      <c r="BJ126" s="20"/>
      <c r="BK126" s="8"/>
      <c r="BL126" s="15"/>
      <c r="BM126" s="21"/>
      <c r="BN126" s="21"/>
      <c r="BO126" s="21"/>
      <c r="BP126" s="21"/>
      <c r="BQ126" s="2">
        <f t="shared" si="14"/>
        <v>2.9732408325074333</v>
      </c>
      <c r="BR126" s="2">
        <f t="shared" si="15"/>
        <v>5.9464816650148666</v>
      </c>
      <c r="BS126" s="2">
        <f t="shared" si="16"/>
        <v>2.9732408325074333</v>
      </c>
      <c r="BT126" s="2">
        <f t="shared" si="17"/>
        <v>0.29732408325074333</v>
      </c>
      <c r="BU126" s="56">
        <f t="shared" si="18"/>
        <v>2342.8979999999997</v>
      </c>
      <c r="BV126" s="56">
        <f t="shared" si="18"/>
        <v>2321.3726666666666</v>
      </c>
      <c r="BW126" s="56">
        <f t="shared" si="19"/>
        <v>2299.8473333333332</v>
      </c>
      <c r="BX126" s="56">
        <f t="shared" si="20"/>
        <v>22056.739999999998</v>
      </c>
      <c r="BY126" s="57">
        <f t="shared" si="21"/>
        <v>1.4866204162537167</v>
      </c>
      <c r="BZ126" s="54">
        <f t="shared" si="21"/>
        <v>2.9732408325074333</v>
      </c>
      <c r="CA126" s="54">
        <f t="shared" si="22"/>
        <v>1.4866204162537167</v>
      </c>
      <c r="CB126" s="54">
        <f t="shared" si="23"/>
        <v>0.14866204162537167</v>
      </c>
      <c r="CC126" s="54">
        <f t="shared" si="24"/>
        <v>1.7338365807718177</v>
      </c>
      <c r="CD126" s="54">
        <f t="shared" si="24"/>
        <v>3.5530191800171713</v>
      </c>
      <c r="CE126" s="54">
        <f t="shared" si="25"/>
        <v>1.8191825992453536</v>
      </c>
      <c r="CF126" s="54">
        <f t="shared" si="26"/>
        <v>0.16599260318247253</v>
      </c>
      <c r="CG126"/>
      <c r="CH126"/>
      <c r="CI126"/>
      <c r="CJ126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</row>
    <row r="127" spans="1:134" s="19" customFormat="1" ht="15.65" customHeight="1" x14ac:dyDescent="0.35">
      <c r="A127">
        <v>25</v>
      </c>
      <c r="B127">
        <v>2</v>
      </c>
      <c r="C127" t="s">
        <v>99</v>
      </c>
      <c r="D127" t="s">
        <v>27</v>
      </c>
      <c r="E127"/>
      <c r="F127"/>
      <c r="G127">
        <v>0.5</v>
      </c>
      <c r="H127">
        <v>0.5</v>
      </c>
      <c r="I127">
        <v>5148</v>
      </c>
      <c r="J127">
        <v>7473</v>
      </c>
      <c r="K127"/>
      <c r="L127">
        <v>3415</v>
      </c>
      <c r="M127">
        <v>4.3650000000000002</v>
      </c>
      <c r="N127">
        <v>6.61</v>
      </c>
      <c r="O127">
        <v>2.2450000000000001</v>
      </c>
      <c r="P127"/>
      <c r="Q127">
        <v>0.24099999999999999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1">
        <v>44812</v>
      </c>
      <c r="Z127" s="6">
        <v>0.89359953703703709</v>
      </c>
      <c r="AA127"/>
      <c r="AB127" s="19">
        <v>1</v>
      </c>
      <c r="AC127" s="8"/>
      <c r="AD127" s="3">
        <v>5.1966468028238069</v>
      </c>
      <c r="AE127" s="3">
        <v>7.9063443542538856</v>
      </c>
      <c r="AF127" s="3">
        <v>2.7096975514300787</v>
      </c>
      <c r="AG127" s="3">
        <v>0.37189177063757412</v>
      </c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20"/>
      <c r="BH127" s="20"/>
      <c r="BI127" s="20"/>
      <c r="BJ127" s="20"/>
      <c r="BK127" s="8"/>
      <c r="BL127" s="15"/>
      <c r="BM127" s="21"/>
      <c r="BN127" s="21"/>
      <c r="BO127" s="21"/>
      <c r="BP127" s="21"/>
      <c r="BQ127" s="2">
        <f t="shared" si="14"/>
        <v>2.9732408325074333</v>
      </c>
      <c r="BR127" s="2">
        <f t="shared" si="15"/>
        <v>5.9464816650148666</v>
      </c>
      <c r="BS127" s="2">
        <f t="shared" si="16"/>
        <v>2.9732408325074333</v>
      </c>
      <c r="BT127" s="2">
        <f t="shared" si="17"/>
        <v>0.29732408325074333</v>
      </c>
      <c r="BU127" s="56">
        <f t="shared" si="18"/>
        <v>3462.8879999999999</v>
      </c>
      <c r="BV127" s="56">
        <f t="shared" si="18"/>
        <v>2513.4189999999999</v>
      </c>
      <c r="BW127" s="56">
        <f t="shared" si="19"/>
        <v>1563.9499999999998</v>
      </c>
      <c r="BX127" s="56">
        <f t="shared" si="20"/>
        <v>22971.566666666666</v>
      </c>
      <c r="BY127" s="57">
        <f t="shared" si="21"/>
        <v>1.4866204162537167</v>
      </c>
      <c r="BZ127" s="54">
        <f t="shared" si="21"/>
        <v>2.9732408325074333</v>
      </c>
      <c r="CA127" s="54">
        <f t="shared" si="22"/>
        <v>1.4866204162537167</v>
      </c>
      <c r="CB127" s="54">
        <f t="shared" si="23"/>
        <v>0.14866204162537167</v>
      </c>
      <c r="CC127" s="54">
        <f t="shared" si="24"/>
        <v>2.5983234014119034</v>
      </c>
      <c r="CD127" s="54">
        <f t="shared" si="24"/>
        <v>3.9531721771269428</v>
      </c>
      <c r="CE127" s="54">
        <f t="shared" si="25"/>
        <v>1.3548487757150394</v>
      </c>
      <c r="CF127" s="54">
        <f t="shared" si="26"/>
        <v>0.18594588531878706</v>
      </c>
      <c r="CG127"/>
      <c r="CH127"/>
      <c r="CI127"/>
      <c r="CJ127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</row>
    <row r="128" spans="1:134" s="19" customFormat="1" ht="15.65" customHeight="1" x14ac:dyDescent="0.35">
      <c r="A128">
        <v>26</v>
      </c>
      <c r="B128">
        <v>2</v>
      </c>
      <c r="C128" t="s">
        <v>99</v>
      </c>
      <c r="D128" t="s">
        <v>27</v>
      </c>
      <c r="E128"/>
      <c r="F128"/>
      <c r="G128">
        <v>0.5</v>
      </c>
      <c r="H128">
        <v>0.5</v>
      </c>
      <c r="I128">
        <v>3783</v>
      </c>
      <c r="J128">
        <v>7443</v>
      </c>
      <c r="K128"/>
      <c r="L128">
        <v>3416</v>
      </c>
      <c r="M128">
        <v>3.3170000000000002</v>
      </c>
      <c r="N128">
        <v>6.5839999999999996</v>
      </c>
      <c r="O128">
        <v>3.266</v>
      </c>
      <c r="P128"/>
      <c r="Q128">
        <v>0.24099999999999999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1">
        <v>44812</v>
      </c>
      <c r="Z128" s="6">
        <v>0.90079861111111104</v>
      </c>
      <c r="AA128"/>
      <c r="AB128" s="19">
        <v>1</v>
      </c>
      <c r="AC128" s="8"/>
      <c r="AD128" s="3">
        <v>3.8591023172105072</v>
      </c>
      <c r="AE128" s="3">
        <v>7.8770883715008999</v>
      </c>
      <c r="AF128" s="3">
        <v>4.0179860542903931</v>
      </c>
      <c r="AG128" s="3">
        <v>0.37199517754251804</v>
      </c>
      <c r="AH128" s="8"/>
      <c r="AI128" s="8"/>
      <c r="AJ128" s="8"/>
      <c r="AK128" s="8">
        <v>1.8191986329795209</v>
      </c>
      <c r="AL128" s="8"/>
      <c r="AM128" s="8"/>
      <c r="AN128" s="8"/>
      <c r="AO128" s="8"/>
      <c r="AP128" s="8"/>
      <c r="AQ128" s="8">
        <v>0.62093189838414409</v>
      </c>
      <c r="AR128" s="8"/>
      <c r="AS128" s="8"/>
      <c r="AT128" s="8"/>
      <c r="AU128" s="8"/>
      <c r="AV128" s="8"/>
      <c r="AW128" s="8">
        <v>0.5166314398785754</v>
      </c>
      <c r="AX128" s="8"/>
      <c r="AY128" s="8"/>
      <c r="AZ128" s="8"/>
      <c r="BA128" s="8"/>
      <c r="BB128" s="8"/>
      <c r="BC128" s="8">
        <v>0.83047464401050763</v>
      </c>
      <c r="BD128" s="8"/>
      <c r="BE128" s="8"/>
      <c r="BF128" s="8"/>
      <c r="BG128" s="20">
        <v>3.8243163617238611</v>
      </c>
      <c r="BH128" s="20">
        <v>7.852708385873413</v>
      </c>
      <c r="BI128" s="20">
        <v>4.0283920241495519</v>
      </c>
      <c r="BJ128" s="20">
        <v>0.37354628111667715</v>
      </c>
      <c r="BK128" s="8"/>
      <c r="BL128" s="15">
        <v>31</v>
      </c>
      <c r="BM128" s="21"/>
      <c r="BN128" s="21"/>
      <c r="BO128" s="21"/>
      <c r="BP128" s="21"/>
      <c r="BQ128" s="2">
        <f t="shared" si="14"/>
        <v>2.9732408325074333</v>
      </c>
      <c r="BR128" s="2">
        <f t="shared" si="15"/>
        <v>5.9464816650148666</v>
      </c>
      <c r="BS128" s="2">
        <f t="shared" si="16"/>
        <v>2.9732408325074333</v>
      </c>
      <c r="BT128" s="2">
        <f t="shared" si="17"/>
        <v>0.29732408325074333</v>
      </c>
      <c r="BU128" s="56">
        <f t="shared" si="18"/>
        <v>2544.6979999999999</v>
      </c>
      <c r="BV128" s="56">
        <f t="shared" si="18"/>
        <v>2503.3289999999997</v>
      </c>
      <c r="BW128" s="56">
        <f t="shared" si="19"/>
        <v>2461.96</v>
      </c>
      <c r="BX128" s="56">
        <f t="shared" si="20"/>
        <v>22978.293333333331</v>
      </c>
      <c r="BY128" s="57">
        <f t="shared" si="21"/>
        <v>1.4866204162537167</v>
      </c>
      <c r="BZ128" s="54">
        <f t="shared" si="21"/>
        <v>2.9732408325074333</v>
      </c>
      <c r="CA128" s="54">
        <f t="shared" si="22"/>
        <v>1.4866204162537167</v>
      </c>
      <c r="CB128" s="54">
        <f t="shared" si="23"/>
        <v>0.14866204162537167</v>
      </c>
      <c r="CC128" s="54">
        <f t="shared" si="24"/>
        <v>1.9295511586052536</v>
      </c>
      <c r="CD128" s="54">
        <f t="shared" si="24"/>
        <v>3.93854418575045</v>
      </c>
      <c r="CE128" s="54">
        <f t="shared" si="25"/>
        <v>2.0089930271451966</v>
      </c>
      <c r="CF128" s="54">
        <f t="shared" si="26"/>
        <v>0.18599758877125902</v>
      </c>
      <c r="CG128" s="3">
        <f>AVERAGE(CC128:CC129)</f>
        <v>1.9121581808619306</v>
      </c>
      <c r="CH128" s="3">
        <f>AVERAGE(CD128:CD129)</f>
        <v>3.9263541929367065</v>
      </c>
      <c r="CI128" s="3">
        <f>AVERAGE(CE128:CE129)</f>
        <v>2.0141960120747759</v>
      </c>
      <c r="CJ128" s="3">
        <f>AVERAGE(CF128:CF129)</f>
        <v>0.18677314055833857</v>
      </c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</row>
    <row r="129" spans="1:134" s="19" customFormat="1" ht="15.65" customHeight="1" x14ac:dyDescent="0.35">
      <c r="A129">
        <v>27</v>
      </c>
      <c r="B129">
        <v>2</v>
      </c>
      <c r="C129" t="s">
        <v>99</v>
      </c>
      <c r="D129" t="s">
        <v>27</v>
      </c>
      <c r="E129"/>
      <c r="F129"/>
      <c r="G129">
        <v>0.5</v>
      </c>
      <c r="H129">
        <v>0.5</v>
      </c>
      <c r="I129">
        <v>3712</v>
      </c>
      <c r="J129">
        <v>7393</v>
      </c>
      <c r="K129"/>
      <c r="L129">
        <v>3446</v>
      </c>
      <c r="M129">
        <v>3.2629999999999999</v>
      </c>
      <c r="N129">
        <v>6.5419999999999998</v>
      </c>
      <c r="O129">
        <v>3.2789999999999999</v>
      </c>
      <c r="P129"/>
      <c r="Q129">
        <v>0.24399999999999999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1">
        <v>44812</v>
      </c>
      <c r="Z129" s="6">
        <v>0.90827546296296291</v>
      </c>
      <c r="AA129"/>
      <c r="AB129" s="19">
        <v>1</v>
      </c>
      <c r="AC129" s="8"/>
      <c r="AD129" s="3">
        <v>3.7895304062372146</v>
      </c>
      <c r="AE129" s="3">
        <v>7.8283284002459252</v>
      </c>
      <c r="AF129" s="3">
        <v>4.0387979940087106</v>
      </c>
      <c r="AG129" s="3">
        <v>0.37509738469083626</v>
      </c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20"/>
      <c r="BH129" s="20"/>
      <c r="BI129" s="20"/>
      <c r="BJ129" s="20"/>
      <c r="BK129" s="8"/>
      <c r="BL129" s="15"/>
      <c r="BM129" s="21"/>
      <c r="BN129" s="21"/>
      <c r="BO129" s="21"/>
      <c r="BP129" s="21"/>
      <c r="BQ129" s="2">
        <f t="shared" si="14"/>
        <v>2.9732408325074333</v>
      </c>
      <c r="BR129" s="2">
        <f t="shared" si="15"/>
        <v>5.9464816650148666</v>
      </c>
      <c r="BS129" s="2">
        <f t="shared" si="16"/>
        <v>2.9732408325074333</v>
      </c>
      <c r="BT129" s="2">
        <f t="shared" si="17"/>
        <v>0.29732408325074333</v>
      </c>
      <c r="BU129" s="56">
        <f t="shared" si="18"/>
        <v>2496.9386666666664</v>
      </c>
      <c r="BV129" s="56">
        <f t="shared" si="18"/>
        <v>2486.5123333333331</v>
      </c>
      <c r="BW129" s="56">
        <f t="shared" si="19"/>
        <v>2476.0859999999998</v>
      </c>
      <c r="BX129" s="56">
        <f t="shared" si="20"/>
        <v>23180.093333333331</v>
      </c>
      <c r="BY129" s="57">
        <f t="shared" si="21"/>
        <v>1.4866204162537167</v>
      </c>
      <c r="BZ129" s="54">
        <f t="shared" si="21"/>
        <v>2.9732408325074333</v>
      </c>
      <c r="CA129" s="54">
        <f t="shared" si="22"/>
        <v>1.4866204162537167</v>
      </c>
      <c r="CB129" s="54">
        <f t="shared" si="23"/>
        <v>0.14866204162537167</v>
      </c>
      <c r="CC129" s="54">
        <f t="shared" si="24"/>
        <v>1.8947652031186073</v>
      </c>
      <c r="CD129" s="54">
        <f t="shared" si="24"/>
        <v>3.9141642001229626</v>
      </c>
      <c r="CE129" s="54">
        <f t="shared" si="25"/>
        <v>2.0193989970043553</v>
      </c>
      <c r="CF129" s="54">
        <f t="shared" si="26"/>
        <v>0.18754869234541813</v>
      </c>
      <c r="CG129"/>
      <c r="CH129"/>
      <c r="CI129"/>
      <c r="CJ129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</row>
    <row r="130" spans="1:134" s="19" customFormat="1" ht="15.65" customHeight="1" x14ac:dyDescent="0.35">
      <c r="A130">
        <v>28</v>
      </c>
      <c r="B130">
        <v>2</v>
      </c>
      <c r="C130" t="s">
        <v>68</v>
      </c>
      <c r="D130" t="s">
        <v>27</v>
      </c>
      <c r="E130"/>
      <c r="F130"/>
      <c r="G130">
        <v>0.5</v>
      </c>
      <c r="H130">
        <v>0.5</v>
      </c>
      <c r="I130">
        <v>4938</v>
      </c>
      <c r="J130">
        <v>7932</v>
      </c>
      <c r="K130"/>
      <c r="L130">
        <v>3522</v>
      </c>
      <c r="M130">
        <v>4.2030000000000003</v>
      </c>
      <c r="N130">
        <v>6.9980000000000002</v>
      </c>
      <c r="O130">
        <v>2.7949999999999999</v>
      </c>
      <c r="P130"/>
      <c r="Q130">
        <v>0.252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1">
        <v>44824</v>
      </c>
      <c r="Z130" s="6">
        <v>0.74170138888888892</v>
      </c>
      <c r="AA130"/>
      <c r="AB130" s="19">
        <v>1</v>
      </c>
      <c r="AC130" s="8"/>
      <c r="AD130" s="3">
        <v>4.7818357266825622</v>
      </c>
      <c r="AE130" s="3">
        <v>7.8664205002105909</v>
      </c>
      <c r="AF130" s="3">
        <v>3.0845847735280287</v>
      </c>
      <c r="AG130" s="3">
        <v>0.36141363609917182</v>
      </c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20"/>
      <c r="BH130" s="20"/>
      <c r="BI130" s="20"/>
      <c r="BJ130" s="20"/>
      <c r="BK130" s="8"/>
      <c r="BL130" s="15"/>
      <c r="BM130" s="21"/>
      <c r="BN130" s="21"/>
      <c r="BO130" s="21"/>
      <c r="BP130" s="21"/>
      <c r="BQ130" s="2">
        <f t="shared" si="14"/>
        <v>2.9732408325074333</v>
      </c>
      <c r="BR130" s="2">
        <f t="shared" si="15"/>
        <v>5.9464816650148666</v>
      </c>
      <c r="BS130" s="2">
        <f t="shared" si="16"/>
        <v>2.9732408325074333</v>
      </c>
      <c r="BT130" s="2">
        <f t="shared" si="17"/>
        <v>0.29732408325074333</v>
      </c>
      <c r="BU130" s="56">
        <f t="shared" si="18"/>
        <v>3321.6279999999997</v>
      </c>
      <c r="BV130" s="56">
        <f t="shared" si="18"/>
        <v>2667.7959999999998</v>
      </c>
      <c r="BW130" s="56">
        <f t="shared" si="19"/>
        <v>2013.9639999999999</v>
      </c>
      <c r="BX130" s="56">
        <f t="shared" si="20"/>
        <v>23691.32</v>
      </c>
      <c r="BY130" s="57">
        <f t="shared" si="21"/>
        <v>1.4866204162537167</v>
      </c>
      <c r="BZ130" s="54">
        <f t="shared" si="21"/>
        <v>2.9732408325074333</v>
      </c>
      <c r="CA130" s="54">
        <f t="shared" si="22"/>
        <v>1.4866204162537167</v>
      </c>
      <c r="CB130" s="54">
        <f t="shared" si="23"/>
        <v>0.14866204162537167</v>
      </c>
      <c r="CC130" s="54">
        <f t="shared" si="24"/>
        <v>2.3909178633412811</v>
      </c>
      <c r="CD130" s="54">
        <f t="shared" si="24"/>
        <v>3.9332102501052955</v>
      </c>
      <c r="CE130" s="54">
        <f t="shared" si="25"/>
        <v>1.5422923867640144</v>
      </c>
      <c r="CF130" s="54">
        <f t="shared" si="26"/>
        <v>0.18070681804958591</v>
      </c>
      <c r="CG130"/>
      <c r="CH130"/>
      <c r="CI130"/>
      <c r="CJ130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</row>
    <row r="131" spans="1:134" s="19" customFormat="1" ht="15.65" customHeight="1" x14ac:dyDescent="0.35">
      <c r="A131">
        <v>29</v>
      </c>
      <c r="B131">
        <v>2</v>
      </c>
      <c r="C131" t="s">
        <v>68</v>
      </c>
      <c r="D131" t="s">
        <v>27</v>
      </c>
      <c r="E131"/>
      <c r="F131"/>
      <c r="G131">
        <v>0.5</v>
      </c>
      <c r="H131">
        <v>0.5</v>
      </c>
      <c r="I131">
        <v>3647</v>
      </c>
      <c r="J131">
        <v>7719</v>
      </c>
      <c r="K131"/>
      <c r="L131">
        <v>3439</v>
      </c>
      <c r="M131">
        <v>3.2130000000000001</v>
      </c>
      <c r="N131">
        <v>6.8179999999999996</v>
      </c>
      <c r="O131">
        <v>3.6040000000000001</v>
      </c>
      <c r="P131"/>
      <c r="Q131">
        <v>0.24399999999999999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1">
        <v>44824</v>
      </c>
      <c r="Z131" s="6">
        <v>0.74906249999999996</v>
      </c>
      <c r="AA131"/>
      <c r="AB131" s="19">
        <v>1</v>
      </c>
      <c r="AC131" s="8"/>
      <c r="AD131" s="3">
        <v>3.5141885425876915</v>
      </c>
      <c r="AE131" s="3">
        <v>7.6571545349513883</v>
      </c>
      <c r="AF131" s="3">
        <v>4.1429659923636972</v>
      </c>
      <c r="AG131" s="3">
        <v>0.35330551134917454</v>
      </c>
      <c r="AH131" s="8"/>
      <c r="AI131" s="8"/>
      <c r="AJ131" s="8"/>
      <c r="AK131" s="8">
        <v>0.27980421845279374</v>
      </c>
      <c r="AL131" s="8"/>
      <c r="AM131" s="8"/>
      <c r="AN131" s="8"/>
      <c r="AO131" s="8"/>
      <c r="AP131" s="8"/>
      <c r="AQ131" s="8">
        <v>1.0447184806597383</v>
      </c>
      <c r="AR131" s="8"/>
      <c r="AS131" s="8"/>
      <c r="AT131" s="8"/>
      <c r="AU131" s="8"/>
      <c r="AV131" s="8"/>
      <c r="AW131" s="8">
        <v>1.6981366047837698</v>
      </c>
      <c r="AX131" s="8"/>
      <c r="AY131" s="8"/>
      <c r="AZ131" s="8"/>
      <c r="BA131" s="8"/>
      <c r="BB131" s="8"/>
      <c r="BC131" s="8">
        <v>0.55452916397426777</v>
      </c>
      <c r="BD131" s="8"/>
      <c r="BE131" s="8"/>
      <c r="BF131" s="8"/>
      <c r="BG131" s="20">
        <v>3.5092789872658678</v>
      </c>
      <c r="BH131" s="20">
        <v>7.6173645274725263</v>
      </c>
      <c r="BI131" s="20">
        <v>4.1080855402066581</v>
      </c>
      <c r="BJ131" s="20">
        <v>0.35232862884917487</v>
      </c>
      <c r="BK131" s="8"/>
      <c r="BL131" s="15">
        <v>32</v>
      </c>
      <c r="BM131" s="21"/>
      <c r="BN131" s="21"/>
      <c r="BO131" s="21"/>
      <c r="BP131" s="21"/>
      <c r="BQ131" s="2">
        <f t="shared" si="14"/>
        <v>2.9732408325074333</v>
      </c>
      <c r="BR131" s="2">
        <f t="shared" si="15"/>
        <v>5.9464816650148666</v>
      </c>
      <c r="BS131" s="2">
        <f t="shared" si="16"/>
        <v>2.9732408325074333</v>
      </c>
      <c r="BT131" s="2">
        <f t="shared" si="17"/>
        <v>0.29732408325074333</v>
      </c>
      <c r="BU131" s="56">
        <f t="shared" si="18"/>
        <v>2453.2153333333331</v>
      </c>
      <c r="BV131" s="56">
        <f t="shared" si="18"/>
        <v>2596.1569999999997</v>
      </c>
      <c r="BW131" s="56">
        <f t="shared" si="19"/>
        <v>2739.0986666666663</v>
      </c>
      <c r="BX131" s="56">
        <f t="shared" si="20"/>
        <v>23133.006666666664</v>
      </c>
      <c r="BY131" s="57">
        <f t="shared" si="21"/>
        <v>1.4866204162537167</v>
      </c>
      <c r="BZ131" s="54">
        <f t="shared" si="21"/>
        <v>2.9732408325074333</v>
      </c>
      <c r="CA131" s="54">
        <f t="shared" si="22"/>
        <v>1.4866204162537167</v>
      </c>
      <c r="CB131" s="54">
        <f t="shared" si="23"/>
        <v>0.14866204162537167</v>
      </c>
      <c r="CC131" s="54">
        <f t="shared" si="24"/>
        <v>1.7570942712938458</v>
      </c>
      <c r="CD131" s="54">
        <f t="shared" si="24"/>
        <v>3.8285772674756942</v>
      </c>
      <c r="CE131" s="54">
        <f t="shared" si="25"/>
        <v>2.0714829961818486</v>
      </c>
      <c r="CF131" s="54">
        <f t="shared" si="26"/>
        <v>0.17665275567458727</v>
      </c>
      <c r="CG131" s="3">
        <f>AVERAGE(CC131:CC132)</f>
        <v>1.7546394936329339</v>
      </c>
      <c r="CH131" s="3">
        <f>AVERAGE(CD131:CD132)</f>
        <v>3.8086822637362632</v>
      </c>
      <c r="CI131" s="3">
        <f>AVERAGE(CE131:CE132)</f>
        <v>2.054042770103329</v>
      </c>
      <c r="CJ131" s="3">
        <f>AVERAGE(CF131:CF132)</f>
        <v>0.17616431442458744</v>
      </c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</row>
    <row r="132" spans="1:134" s="19" customFormat="1" ht="15.65" customHeight="1" x14ac:dyDescent="0.35">
      <c r="A132">
        <v>30</v>
      </c>
      <c r="B132">
        <v>2</v>
      </c>
      <c r="C132" t="s">
        <v>68</v>
      </c>
      <c r="D132" t="s">
        <v>27</v>
      </c>
      <c r="E132"/>
      <c r="F132"/>
      <c r="G132">
        <v>0.5</v>
      </c>
      <c r="H132">
        <v>0.5</v>
      </c>
      <c r="I132">
        <v>3637</v>
      </c>
      <c r="J132">
        <v>7638</v>
      </c>
      <c r="K132"/>
      <c r="L132">
        <v>3419</v>
      </c>
      <c r="M132">
        <v>3.2050000000000001</v>
      </c>
      <c r="N132">
        <v>6.7489999999999997</v>
      </c>
      <c r="O132">
        <v>3.544</v>
      </c>
      <c r="P132"/>
      <c r="Q132">
        <v>0.24199999999999999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1">
        <v>44824</v>
      </c>
      <c r="Z132" s="6">
        <v>0.75688657407407411</v>
      </c>
      <c r="AA132"/>
      <c r="AB132" s="19">
        <v>1</v>
      </c>
      <c r="AC132" s="8"/>
      <c r="AD132" s="3">
        <v>3.5043694319440442</v>
      </c>
      <c r="AE132" s="3">
        <v>7.5775745199936635</v>
      </c>
      <c r="AF132" s="3">
        <v>4.0732050880496189</v>
      </c>
      <c r="AG132" s="3">
        <v>0.35135174634917521</v>
      </c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20"/>
      <c r="BH132" s="20"/>
      <c r="BI132" s="20"/>
      <c r="BJ132" s="20"/>
      <c r="BK132" s="8"/>
      <c r="BL132" s="15"/>
      <c r="BM132" s="21"/>
      <c r="BN132" s="21"/>
      <c r="BO132" s="21"/>
      <c r="BP132" s="21"/>
      <c r="BQ132" s="2">
        <f t="shared" si="14"/>
        <v>2.9732408325074333</v>
      </c>
      <c r="BR132" s="2">
        <f t="shared" si="15"/>
        <v>5.9464816650148666</v>
      </c>
      <c r="BS132" s="2">
        <f t="shared" si="16"/>
        <v>2.9732408325074333</v>
      </c>
      <c r="BT132" s="2">
        <f t="shared" si="17"/>
        <v>0.29732408325074333</v>
      </c>
      <c r="BU132" s="56">
        <f t="shared" si="18"/>
        <v>2446.4886666666666</v>
      </c>
      <c r="BV132" s="56">
        <f t="shared" si="18"/>
        <v>2568.9139999999998</v>
      </c>
      <c r="BW132" s="56">
        <f t="shared" si="19"/>
        <v>2691.3393333333333</v>
      </c>
      <c r="BX132" s="56">
        <f t="shared" si="20"/>
        <v>22998.473333333332</v>
      </c>
      <c r="BY132" s="57">
        <f t="shared" si="21"/>
        <v>1.4866204162537167</v>
      </c>
      <c r="BZ132" s="54">
        <f t="shared" si="21"/>
        <v>2.9732408325074333</v>
      </c>
      <c r="CA132" s="54">
        <f t="shared" si="22"/>
        <v>1.4866204162537167</v>
      </c>
      <c r="CB132" s="54">
        <f t="shared" si="23"/>
        <v>0.14866204162537167</v>
      </c>
      <c r="CC132" s="54">
        <f t="shared" si="24"/>
        <v>1.7521847159720221</v>
      </c>
      <c r="CD132" s="54">
        <f t="shared" si="24"/>
        <v>3.7887872599968317</v>
      </c>
      <c r="CE132" s="54">
        <f t="shared" si="25"/>
        <v>2.0366025440248094</v>
      </c>
      <c r="CF132" s="54">
        <f t="shared" si="26"/>
        <v>0.1756758731745876</v>
      </c>
      <c r="CG132"/>
      <c r="CH132"/>
      <c r="CI132"/>
      <c r="CJ132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</row>
    <row r="133" spans="1:134" s="19" customFormat="1" ht="15.65" customHeight="1" x14ac:dyDescent="0.35">
      <c r="A133">
        <v>28</v>
      </c>
      <c r="B133">
        <v>2</v>
      </c>
      <c r="C133" t="s">
        <v>68</v>
      </c>
      <c r="D133" t="s">
        <v>27</v>
      </c>
      <c r="E133"/>
      <c r="F133"/>
      <c r="G133">
        <v>0.5</v>
      </c>
      <c r="H133">
        <v>0.5</v>
      </c>
      <c r="I133">
        <v>5005</v>
      </c>
      <c r="J133">
        <v>7715</v>
      </c>
      <c r="K133"/>
      <c r="L133">
        <v>3111</v>
      </c>
      <c r="M133">
        <v>4.2549999999999999</v>
      </c>
      <c r="N133">
        <v>6.8150000000000004</v>
      </c>
      <c r="O133">
        <v>2.56</v>
      </c>
      <c r="P133"/>
      <c r="Q133">
        <v>0.20899999999999999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1">
        <v>44825</v>
      </c>
      <c r="Z133" s="6">
        <v>0.81550925925925932</v>
      </c>
      <c r="AA133"/>
      <c r="AB133" s="19">
        <v>1</v>
      </c>
      <c r="AC133" s="8"/>
      <c r="AD133" s="3">
        <v>4.9221655279576462</v>
      </c>
      <c r="AE133" s="3">
        <v>7.5246611915835873</v>
      </c>
      <c r="AF133" s="3">
        <v>2.6024956636259411</v>
      </c>
      <c r="AG133" s="3">
        <v>0.33477710744189287</v>
      </c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20"/>
      <c r="BH133" s="20"/>
      <c r="BI133" s="20"/>
      <c r="BJ133" s="20"/>
      <c r="BK133" s="8"/>
      <c r="BL133" s="15"/>
      <c r="BM133" s="21"/>
      <c r="BN133" s="21"/>
      <c r="BO133" s="21"/>
      <c r="BP133" s="21"/>
      <c r="BQ133" s="2">
        <f t="shared" si="14"/>
        <v>2.9732408325074333</v>
      </c>
      <c r="BR133" s="2">
        <f t="shared" si="15"/>
        <v>5.9464816650148666</v>
      </c>
      <c r="BS133" s="2">
        <f t="shared" si="16"/>
        <v>2.9732408325074333</v>
      </c>
      <c r="BT133" s="2">
        <f t="shared" si="17"/>
        <v>0.29732408325074333</v>
      </c>
      <c r="BU133" s="56">
        <f t="shared" si="18"/>
        <v>3366.6966666666663</v>
      </c>
      <c r="BV133" s="56">
        <f t="shared" si="18"/>
        <v>2594.8116666666665</v>
      </c>
      <c r="BW133" s="56">
        <f t="shared" si="19"/>
        <v>1822.9266666666665</v>
      </c>
      <c r="BX133" s="56">
        <f t="shared" si="20"/>
        <v>20926.66</v>
      </c>
      <c r="BY133" s="57">
        <f t="shared" si="21"/>
        <v>1.4866204162537167</v>
      </c>
      <c r="BZ133" s="54">
        <f t="shared" si="21"/>
        <v>2.9732408325074333</v>
      </c>
      <c r="CA133" s="54">
        <f t="shared" si="22"/>
        <v>1.4866204162537167</v>
      </c>
      <c r="CB133" s="54">
        <f t="shared" si="23"/>
        <v>0.14866204162537167</v>
      </c>
      <c r="CC133" s="54">
        <f t="shared" si="24"/>
        <v>2.4610827639788231</v>
      </c>
      <c r="CD133" s="54">
        <f t="shared" si="24"/>
        <v>3.7623305957917936</v>
      </c>
      <c r="CE133" s="54">
        <f t="shared" si="25"/>
        <v>1.3012478318129705</v>
      </c>
      <c r="CF133" s="54">
        <f t="shared" si="26"/>
        <v>0.16738855372094644</v>
      </c>
      <c r="CG133"/>
      <c r="CH133"/>
      <c r="CI133"/>
      <c r="CJ133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</row>
    <row r="134" spans="1:134" s="19" customFormat="1" ht="15.65" customHeight="1" x14ac:dyDescent="0.35">
      <c r="A134">
        <v>29</v>
      </c>
      <c r="B134">
        <v>2</v>
      </c>
      <c r="C134" t="s">
        <v>68</v>
      </c>
      <c r="D134" t="s">
        <v>27</v>
      </c>
      <c r="E134"/>
      <c r="F134"/>
      <c r="G134">
        <v>0.5</v>
      </c>
      <c r="H134">
        <v>0.5</v>
      </c>
      <c r="I134">
        <v>3766</v>
      </c>
      <c r="J134">
        <v>7635</v>
      </c>
      <c r="K134"/>
      <c r="L134">
        <v>3084</v>
      </c>
      <c r="M134">
        <v>3.3039999999999998</v>
      </c>
      <c r="N134">
        <v>6.7460000000000004</v>
      </c>
      <c r="O134">
        <v>3.4420000000000002</v>
      </c>
      <c r="P134"/>
      <c r="Q134">
        <v>0.20699999999999999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1">
        <v>44825</v>
      </c>
      <c r="Z134" s="6">
        <v>0.82287037037037036</v>
      </c>
      <c r="AA134"/>
      <c r="AB134" s="19">
        <v>1</v>
      </c>
      <c r="AC134" s="8"/>
      <c r="AD134" s="3">
        <v>3.7103928260459078</v>
      </c>
      <c r="AE134" s="3">
        <v>7.4481600211703007</v>
      </c>
      <c r="AF134" s="3">
        <v>3.7377671951243929</v>
      </c>
      <c r="AG134" s="3">
        <v>0.33190094683376314</v>
      </c>
      <c r="AH134" s="8"/>
      <c r="AI134" s="8"/>
      <c r="AJ134" s="8"/>
      <c r="AK134" s="8">
        <v>1.594149864160878</v>
      </c>
      <c r="AL134" s="8"/>
      <c r="AM134" s="8"/>
      <c r="AN134" s="8"/>
      <c r="AO134" s="8"/>
      <c r="AP134" s="8"/>
      <c r="AQ134" s="8">
        <v>3.3682313664461931</v>
      </c>
      <c r="AR134" s="8"/>
      <c r="AS134" s="8"/>
      <c r="AT134" s="8"/>
      <c r="AU134" s="8"/>
      <c r="AV134" s="8"/>
      <c r="AW134" s="8">
        <v>5.1604747324986731</v>
      </c>
      <c r="AX134" s="8"/>
      <c r="AY134" s="8"/>
      <c r="AZ134" s="8"/>
      <c r="BA134" s="8"/>
      <c r="BB134" s="8"/>
      <c r="BC134" s="8">
        <v>2.1737543363574123</v>
      </c>
      <c r="BD134" s="8"/>
      <c r="BE134" s="8"/>
      <c r="BF134" s="8"/>
      <c r="BG134" s="20">
        <v>3.6810520826582143</v>
      </c>
      <c r="BH134" s="20">
        <v>7.3248018838788758</v>
      </c>
      <c r="BI134" s="20">
        <v>3.6437498012206615</v>
      </c>
      <c r="BJ134" s="20">
        <v>0.32833237719034292</v>
      </c>
      <c r="BK134" s="8"/>
      <c r="BL134" s="15">
        <v>33</v>
      </c>
      <c r="BM134" s="21"/>
      <c r="BN134" s="21"/>
      <c r="BO134" s="21"/>
      <c r="BP134" s="21"/>
      <c r="BQ134" s="2">
        <f t="shared" si="14"/>
        <v>2.9732408325074333</v>
      </c>
      <c r="BR134" s="2">
        <f t="shared" si="15"/>
        <v>5.9464816650148666</v>
      </c>
      <c r="BS134" s="2">
        <f t="shared" si="16"/>
        <v>2.9732408325074333</v>
      </c>
      <c r="BT134" s="2">
        <f t="shared" si="17"/>
        <v>0.29732408325074333</v>
      </c>
      <c r="BU134" s="56">
        <f t="shared" si="18"/>
        <v>2533.2626666666665</v>
      </c>
      <c r="BV134" s="56">
        <f t="shared" si="18"/>
        <v>2567.9049999999997</v>
      </c>
      <c r="BW134" s="56">
        <f t="shared" si="19"/>
        <v>2602.547333333333</v>
      </c>
      <c r="BX134" s="56">
        <f t="shared" si="20"/>
        <v>20745.039999999997</v>
      </c>
      <c r="BY134" s="57">
        <f t="shared" si="21"/>
        <v>1.4866204162537167</v>
      </c>
      <c r="BZ134" s="54">
        <f t="shared" si="21"/>
        <v>2.9732408325074333</v>
      </c>
      <c r="CA134" s="54">
        <f t="shared" si="22"/>
        <v>1.4866204162537167</v>
      </c>
      <c r="CB134" s="54">
        <f t="shared" si="23"/>
        <v>0.14866204162537167</v>
      </c>
      <c r="CC134" s="54">
        <f t="shared" si="24"/>
        <v>1.8551964130229539</v>
      </c>
      <c r="CD134" s="54">
        <f t="shared" si="24"/>
        <v>3.7240800105851504</v>
      </c>
      <c r="CE134" s="54">
        <f t="shared" si="25"/>
        <v>1.8688835975621965</v>
      </c>
      <c r="CF134" s="54">
        <f t="shared" si="26"/>
        <v>0.16595047341688157</v>
      </c>
      <c r="CG134" s="3">
        <f>AVERAGE(CC134:CC135)</f>
        <v>1.8405260413291071</v>
      </c>
      <c r="CH134" s="3">
        <f>AVERAGE(CD134:CD135)</f>
        <v>3.6624009419394379</v>
      </c>
      <c r="CI134" s="3">
        <f>AVERAGE(CE134:CE135)</f>
        <v>1.8218749006103307</v>
      </c>
      <c r="CJ134" s="3">
        <f>AVERAGE(CF134:CF135)</f>
        <v>0.16416618859517146</v>
      </c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</row>
    <row r="135" spans="1:134" s="19" customFormat="1" ht="15.65" customHeight="1" x14ac:dyDescent="0.35">
      <c r="A135">
        <v>30</v>
      </c>
      <c r="B135">
        <v>2</v>
      </c>
      <c r="C135" t="s">
        <v>68</v>
      </c>
      <c r="D135" t="s">
        <v>27</v>
      </c>
      <c r="E135"/>
      <c r="F135"/>
      <c r="G135">
        <v>0.5</v>
      </c>
      <c r="H135">
        <v>0.5</v>
      </c>
      <c r="I135">
        <v>3706</v>
      </c>
      <c r="J135">
        <v>7377</v>
      </c>
      <c r="K135"/>
      <c r="L135">
        <v>3017</v>
      </c>
      <c r="M135">
        <v>3.258</v>
      </c>
      <c r="N135">
        <v>6.5279999999999996</v>
      </c>
      <c r="O135">
        <v>3.27</v>
      </c>
      <c r="P135"/>
      <c r="Q135">
        <v>0.2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1">
        <v>44825</v>
      </c>
      <c r="Z135" s="6">
        <v>0.83065972222222229</v>
      </c>
      <c r="AA135"/>
      <c r="AB135" s="19">
        <v>1</v>
      </c>
      <c r="AC135" s="8"/>
      <c r="AD135" s="3">
        <v>3.6517113392705207</v>
      </c>
      <c r="AE135" s="3">
        <v>7.2014437465874508</v>
      </c>
      <c r="AF135" s="3">
        <v>3.5497324073169301</v>
      </c>
      <c r="AG135" s="3">
        <v>0.32476380754692269</v>
      </c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20"/>
      <c r="BH135" s="20"/>
      <c r="BI135" s="20"/>
      <c r="BJ135" s="20"/>
      <c r="BK135" s="8"/>
      <c r="BL135" s="15"/>
      <c r="BM135" s="21"/>
      <c r="BN135" s="21"/>
      <c r="BO135" s="21"/>
      <c r="BP135" s="21"/>
      <c r="BQ135" s="2">
        <f t="shared" si="14"/>
        <v>2.9732408325074333</v>
      </c>
      <c r="BR135" s="2">
        <f t="shared" si="15"/>
        <v>5.9464816650148666</v>
      </c>
      <c r="BS135" s="2">
        <f t="shared" si="16"/>
        <v>2.9732408325074333</v>
      </c>
      <c r="BT135" s="2">
        <f t="shared" si="17"/>
        <v>0.29732408325074333</v>
      </c>
      <c r="BU135" s="56">
        <f t="shared" si="18"/>
        <v>2492.9026666666664</v>
      </c>
      <c r="BV135" s="56">
        <f t="shared" si="18"/>
        <v>2481.1309999999999</v>
      </c>
      <c r="BW135" s="56">
        <f t="shared" si="19"/>
        <v>2469.3593333333333</v>
      </c>
      <c r="BX135" s="56">
        <f t="shared" si="20"/>
        <v>20294.353333333333</v>
      </c>
      <c r="BY135" s="57">
        <f t="shared" si="21"/>
        <v>1.4866204162537167</v>
      </c>
      <c r="BZ135" s="54">
        <f t="shared" si="21"/>
        <v>2.9732408325074333</v>
      </c>
      <c r="CA135" s="54">
        <f t="shared" si="22"/>
        <v>1.4866204162537167</v>
      </c>
      <c r="CB135" s="54">
        <f t="shared" si="23"/>
        <v>0.14866204162537167</v>
      </c>
      <c r="CC135" s="54">
        <f t="shared" si="24"/>
        <v>1.8258556696352604</v>
      </c>
      <c r="CD135" s="54">
        <f t="shared" si="24"/>
        <v>3.6007218732937254</v>
      </c>
      <c r="CE135" s="54">
        <f t="shared" si="25"/>
        <v>1.774866203658465</v>
      </c>
      <c r="CF135" s="54">
        <f t="shared" si="26"/>
        <v>0.16238190377346134</v>
      </c>
      <c r="CG135"/>
      <c r="CH135"/>
      <c r="CI135"/>
      <c r="CJ135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</row>
    <row r="136" spans="1:134" customFormat="1" ht="14.5" x14ac:dyDescent="0.35">
      <c r="A136">
        <v>136</v>
      </c>
      <c r="B136">
        <v>2</v>
      </c>
      <c r="C136" t="s">
        <v>68</v>
      </c>
      <c r="D136" t="s">
        <v>27</v>
      </c>
      <c r="G136">
        <v>0.5</v>
      </c>
      <c r="H136">
        <v>0.5</v>
      </c>
      <c r="I136">
        <v>5276</v>
      </c>
      <c r="J136">
        <v>7426</v>
      </c>
      <c r="L136">
        <v>3110</v>
      </c>
      <c r="M136">
        <v>4.4619999999999997</v>
      </c>
      <c r="N136">
        <v>6.57</v>
      </c>
      <c r="O136">
        <v>2.1070000000000002</v>
      </c>
      <c r="Q136">
        <v>0.20899999999999999</v>
      </c>
      <c r="R136">
        <v>1</v>
      </c>
      <c r="S136">
        <v>0</v>
      </c>
      <c r="T136">
        <v>0</v>
      </c>
      <c r="V136">
        <v>0</v>
      </c>
      <c r="Y136" s="1">
        <v>44826</v>
      </c>
      <c r="Z136" s="6">
        <v>0.82408564814814811</v>
      </c>
      <c r="AB136">
        <v>1</v>
      </c>
      <c r="AD136" s="3">
        <v>5.5844625218735553</v>
      </c>
      <c r="AE136" s="3">
        <v>7.730916790543886</v>
      </c>
      <c r="AF136" s="3">
        <v>2.1464542686703307</v>
      </c>
      <c r="AG136" s="3">
        <v>0.35213185795976498</v>
      </c>
      <c r="AH136" s="3"/>
      <c r="BL136" s="15"/>
      <c r="BQ136" s="2">
        <f t="shared" si="14"/>
        <v>2.9732408325074333</v>
      </c>
      <c r="BR136" s="2">
        <f t="shared" si="15"/>
        <v>5.9464816650148666</v>
      </c>
      <c r="BS136" s="2">
        <f t="shared" si="16"/>
        <v>2.9732408325074333</v>
      </c>
      <c r="BT136" s="2">
        <f t="shared" si="17"/>
        <v>0.29732408325074333</v>
      </c>
      <c r="BU136" s="56">
        <f t="shared" si="18"/>
        <v>3548.989333333333</v>
      </c>
      <c r="BV136" s="56">
        <f t="shared" si="18"/>
        <v>2497.6113333333333</v>
      </c>
      <c r="BW136" s="56">
        <f t="shared" si="19"/>
        <v>1446.2333333333331</v>
      </c>
      <c r="BX136" s="56">
        <f t="shared" si="20"/>
        <v>20919.933333333331</v>
      </c>
      <c r="BY136" s="57">
        <f t="shared" si="21"/>
        <v>1.4866204162537167</v>
      </c>
      <c r="BZ136" s="54">
        <f t="shared" si="21"/>
        <v>2.9732408325074333</v>
      </c>
      <c r="CA136" s="54">
        <f t="shared" si="22"/>
        <v>1.4866204162537167</v>
      </c>
      <c r="CB136" s="54">
        <f t="shared" si="23"/>
        <v>0.14866204162537167</v>
      </c>
      <c r="CC136" s="54">
        <f t="shared" si="24"/>
        <v>2.7922312609367776</v>
      </c>
      <c r="CD136" s="54">
        <f t="shared" si="24"/>
        <v>3.865458395271943</v>
      </c>
      <c r="CE136" s="54">
        <f t="shared" si="25"/>
        <v>1.0732271343351654</v>
      </c>
      <c r="CF136" s="54">
        <f t="shared" si="26"/>
        <v>0.17606592897988249</v>
      </c>
    </row>
    <row r="137" spans="1:134" customFormat="1" ht="14.5" x14ac:dyDescent="0.35">
      <c r="A137">
        <v>137</v>
      </c>
      <c r="B137">
        <v>2</v>
      </c>
      <c r="C137" t="s">
        <v>68</v>
      </c>
      <c r="D137" t="s">
        <v>27</v>
      </c>
      <c r="G137">
        <v>0.5</v>
      </c>
      <c r="H137">
        <v>0.5</v>
      </c>
      <c r="I137">
        <v>4005</v>
      </c>
      <c r="J137">
        <v>7293</v>
      </c>
      <c r="L137">
        <v>3148</v>
      </c>
      <c r="M137">
        <v>3.4870000000000001</v>
      </c>
      <c r="N137">
        <v>6.4569999999999999</v>
      </c>
      <c r="O137">
        <v>2.97</v>
      </c>
      <c r="Q137">
        <v>0.21299999999999999</v>
      </c>
      <c r="R137">
        <v>1</v>
      </c>
      <c r="S137">
        <v>0</v>
      </c>
      <c r="T137">
        <v>0</v>
      </c>
      <c r="V137">
        <v>0</v>
      </c>
      <c r="Y137" s="1">
        <v>44826</v>
      </c>
      <c r="Z137" s="6">
        <v>0.83135416666666673</v>
      </c>
      <c r="AB137">
        <v>1</v>
      </c>
      <c r="AD137" s="3">
        <v>4.2973217133348793</v>
      </c>
      <c r="AE137" s="3">
        <v>7.5981021500520116</v>
      </c>
      <c r="AF137" s="3">
        <v>3.3007804367171323</v>
      </c>
      <c r="AG137" s="3">
        <v>0.35616670322220856</v>
      </c>
      <c r="AH137" s="3"/>
      <c r="AK137">
        <v>2.9412235291917939</v>
      </c>
      <c r="AQ137">
        <v>0.21006455366531257</v>
      </c>
      <c r="AW137">
        <v>4.1690186315448772</v>
      </c>
      <c r="BC137">
        <v>0.47585585210817144</v>
      </c>
      <c r="BG137" s="3">
        <v>4.2350407064701052</v>
      </c>
      <c r="BH137" s="3">
        <v>7.6060910006079139</v>
      </c>
      <c r="BI137" s="3">
        <v>3.3710502941378091</v>
      </c>
      <c r="BJ137" s="3">
        <v>0.35701614433009143</v>
      </c>
      <c r="BL137" s="15">
        <v>34</v>
      </c>
      <c r="BQ137" s="2">
        <f t="shared" si="14"/>
        <v>2.9732408325074333</v>
      </c>
      <c r="BR137" s="2">
        <f t="shared" si="15"/>
        <v>5.9464816650148666</v>
      </c>
      <c r="BS137" s="2">
        <f t="shared" si="16"/>
        <v>2.9732408325074333</v>
      </c>
      <c r="BT137" s="2">
        <f t="shared" si="17"/>
        <v>0.29732408325074333</v>
      </c>
      <c r="BU137" s="56">
        <f t="shared" si="18"/>
        <v>2694.0299999999997</v>
      </c>
      <c r="BV137" s="56">
        <f t="shared" si="18"/>
        <v>2452.8789999999999</v>
      </c>
      <c r="BW137" s="56">
        <f t="shared" si="19"/>
        <v>2211.7280000000001</v>
      </c>
      <c r="BX137" s="56">
        <f t="shared" si="20"/>
        <v>21175.546666666665</v>
      </c>
      <c r="BY137" s="57">
        <f t="shared" si="21"/>
        <v>1.4866204162537167</v>
      </c>
      <c r="BZ137" s="54">
        <f t="shared" si="21"/>
        <v>2.9732408325074333</v>
      </c>
      <c r="CA137" s="54">
        <f t="shared" si="22"/>
        <v>1.4866204162537167</v>
      </c>
      <c r="CB137" s="54">
        <f t="shared" si="23"/>
        <v>0.14866204162537167</v>
      </c>
      <c r="CC137" s="54">
        <f t="shared" si="24"/>
        <v>2.1486608566674397</v>
      </c>
      <c r="CD137" s="54">
        <f t="shared" si="24"/>
        <v>3.7990510750260058</v>
      </c>
      <c r="CE137" s="54">
        <f t="shared" si="25"/>
        <v>1.6503902183585661</v>
      </c>
      <c r="CF137" s="54">
        <f t="shared" si="26"/>
        <v>0.17808335161110428</v>
      </c>
      <c r="CG137" s="3">
        <f>AVERAGE(CC137:CC138)</f>
        <v>2.1175203532350526</v>
      </c>
      <c r="CH137" s="3">
        <f>AVERAGE(CD137:CD138)</f>
        <v>3.8030455003039569</v>
      </c>
      <c r="CI137" s="3">
        <f>AVERAGE(CE137:CE138)</f>
        <v>1.6855251470689046</v>
      </c>
      <c r="CJ137" s="3">
        <f>AVERAGE(CF137:CF138)</f>
        <v>0.17850807216504572</v>
      </c>
    </row>
    <row r="138" spans="1:134" customFormat="1" ht="14.5" x14ac:dyDescent="0.35">
      <c r="A138">
        <v>138</v>
      </c>
      <c r="B138">
        <v>2</v>
      </c>
      <c r="C138" t="s">
        <v>68</v>
      </c>
      <c r="D138" t="s">
        <v>27</v>
      </c>
      <c r="G138">
        <v>0.5</v>
      </c>
      <c r="H138">
        <v>0.5</v>
      </c>
      <c r="I138">
        <v>3882</v>
      </c>
      <c r="J138">
        <v>7309</v>
      </c>
      <c r="L138">
        <v>3164</v>
      </c>
      <c r="M138">
        <v>3.3929999999999998</v>
      </c>
      <c r="N138">
        <v>6.4710000000000001</v>
      </c>
      <c r="O138">
        <v>3.0779999999999998</v>
      </c>
      <c r="Q138">
        <v>0.215</v>
      </c>
      <c r="R138">
        <v>1</v>
      </c>
      <c r="S138">
        <v>0</v>
      </c>
      <c r="T138">
        <v>0</v>
      </c>
      <c r="V138">
        <v>0</v>
      </c>
      <c r="Y138" s="1">
        <v>44826</v>
      </c>
      <c r="Z138" s="6">
        <v>0.83906249999999993</v>
      </c>
      <c r="AB138">
        <v>1</v>
      </c>
      <c r="AD138" s="3">
        <v>4.1727596996053302</v>
      </c>
      <c r="AE138" s="3">
        <v>7.6140798511638161</v>
      </c>
      <c r="AF138" s="3">
        <v>3.4413201515584859</v>
      </c>
      <c r="AG138" s="3">
        <v>0.35786558543797425</v>
      </c>
      <c r="AH138" s="3"/>
      <c r="BG138" s="3"/>
      <c r="BH138" s="3"/>
      <c r="BI138" s="3"/>
      <c r="BJ138" s="3"/>
      <c r="BL138" s="15"/>
      <c r="BQ138" s="2">
        <f t="shared" si="14"/>
        <v>2.9732408325074333</v>
      </c>
      <c r="BR138" s="2">
        <f t="shared" si="15"/>
        <v>5.9464816650148666</v>
      </c>
      <c r="BS138" s="2">
        <f t="shared" si="16"/>
        <v>2.9732408325074333</v>
      </c>
      <c r="BT138" s="2">
        <f t="shared" si="17"/>
        <v>0.29732408325074333</v>
      </c>
      <c r="BU138" s="56">
        <f t="shared" si="18"/>
        <v>2611.2919999999999</v>
      </c>
      <c r="BV138" s="56">
        <f t="shared" si="18"/>
        <v>2458.2603333333332</v>
      </c>
      <c r="BW138" s="56">
        <f t="shared" si="19"/>
        <v>2305.2286666666664</v>
      </c>
      <c r="BX138" s="56">
        <f t="shared" si="20"/>
        <v>21283.173333333332</v>
      </c>
      <c r="BY138" s="57">
        <f t="shared" si="21"/>
        <v>1.4866204162537167</v>
      </c>
      <c r="BZ138" s="54">
        <f t="shared" si="21"/>
        <v>2.9732408325074333</v>
      </c>
      <c r="CA138" s="54">
        <f t="shared" si="22"/>
        <v>1.4866204162537167</v>
      </c>
      <c r="CB138" s="54">
        <f t="shared" si="23"/>
        <v>0.14866204162537167</v>
      </c>
      <c r="CC138" s="54">
        <f t="shared" si="24"/>
        <v>2.0863798498026651</v>
      </c>
      <c r="CD138" s="54">
        <f t="shared" si="24"/>
        <v>3.8070399255819081</v>
      </c>
      <c r="CE138" s="54">
        <f t="shared" si="25"/>
        <v>1.720660075779243</v>
      </c>
      <c r="CF138" s="54">
        <f t="shared" si="26"/>
        <v>0.17893279271898713</v>
      </c>
    </row>
    <row r="139" spans="1:134" s="19" customFormat="1" ht="15.65" customHeight="1" x14ac:dyDescent="0.35">
      <c r="A139">
        <v>29</v>
      </c>
      <c r="B139">
        <v>2</v>
      </c>
      <c r="C139" t="s">
        <v>68</v>
      </c>
      <c r="D139" t="s">
        <v>27</v>
      </c>
      <c r="E139"/>
      <c r="F139"/>
      <c r="G139">
        <v>0.5</v>
      </c>
      <c r="H139">
        <v>0.5</v>
      </c>
      <c r="I139">
        <v>5559</v>
      </c>
      <c r="J139">
        <v>7403</v>
      </c>
      <c r="K139"/>
      <c r="L139">
        <v>3849</v>
      </c>
      <c r="M139">
        <v>4.68</v>
      </c>
      <c r="N139">
        <v>6.55</v>
      </c>
      <c r="O139">
        <v>1.87</v>
      </c>
      <c r="P139"/>
      <c r="Q139">
        <v>0.28699999999999998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1">
        <v>44827</v>
      </c>
      <c r="Z139" s="6">
        <v>0.85240740740740739</v>
      </c>
      <c r="AA139"/>
      <c r="AB139" s="19">
        <v>1</v>
      </c>
      <c r="AC139" s="8"/>
      <c r="AD139" s="3">
        <v>5.3037823533297264</v>
      </c>
      <c r="AE139" s="3">
        <v>7.0925990710279585</v>
      </c>
      <c r="AF139" s="3">
        <v>1.7888167176982321</v>
      </c>
      <c r="AG139" s="3">
        <v>0.3760046873674166</v>
      </c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20"/>
      <c r="BH139" s="20"/>
      <c r="BI139" s="20"/>
      <c r="BJ139" s="20"/>
      <c r="BK139" s="8"/>
      <c r="BL139" s="15"/>
      <c r="BM139" s="21"/>
      <c r="BN139" s="21"/>
      <c r="BO139" s="21"/>
      <c r="BP139" s="21"/>
      <c r="BQ139" s="2">
        <f t="shared" si="14"/>
        <v>2.9732408325074333</v>
      </c>
      <c r="BR139" s="2">
        <f t="shared" si="15"/>
        <v>5.9464816650148666</v>
      </c>
      <c r="BS139" s="2">
        <f t="shared" si="16"/>
        <v>2.9732408325074333</v>
      </c>
      <c r="BT139" s="2">
        <f t="shared" si="17"/>
        <v>0.29732408325074333</v>
      </c>
      <c r="BU139" s="56">
        <f t="shared" si="18"/>
        <v>3739.3539999999998</v>
      </c>
      <c r="BV139" s="56">
        <f t="shared" si="18"/>
        <v>2489.8756666666663</v>
      </c>
      <c r="BW139" s="56">
        <f t="shared" si="19"/>
        <v>1240.3973333333333</v>
      </c>
      <c r="BX139" s="56">
        <f t="shared" si="20"/>
        <v>25890.94</v>
      </c>
      <c r="BY139" s="57">
        <f t="shared" si="21"/>
        <v>1.4866204162537167</v>
      </c>
      <c r="BZ139" s="54">
        <f t="shared" si="21"/>
        <v>2.9732408325074333</v>
      </c>
      <c r="CA139" s="54">
        <f t="shared" si="22"/>
        <v>1.4866204162537167</v>
      </c>
      <c r="CB139" s="54">
        <f t="shared" si="23"/>
        <v>0.14866204162537167</v>
      </c>
      <c r="CC139" s="54">
        <f t="shared" si="24"/>
        <v>2.6518911766648632</v>
      </c>
      <c r="CD139" s="54">
        <f t="shared" si="24"/>
        <v>3.5462995355139793</v>
      </c>
      <c r="CE139" s="54">
        <f t="shared" si="25"/>
        <v>0.89440835884911607</v>
      </c>
      <c r="CF139" s="54">
        <f t="shared" si="26"/>
        <v>0.1880023436837083</v>
      </c>
      <c r="CG139"/>
      <c r="CH139"/>
      <c r="CI139"/>
      <c r="CJ139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</row>
    <row r="140" spans="1:134" s="19" customFormat="1" ht="15.65" customHeight="1" x14ac:dyDescent="0.35">
      <c r="A140">
        <v>30</v>
      </c>
      <c r="B140">
        <v>2</v>
      </c>
      <c r="C140" t="s">
        <v>68</v>
      </c>
      <c r="D140" t="s">
        <v>27</v>
      </c>
      <c r="E140"/>
      <c r="F140"/>
      <c r="G140">
        <v>0.5</v>
      </c>
      <c r="H140">
        <v>0.5</v>
      </c>
      <c r="I140">
        <v>3880</v>
      </c>
      <c r="J140">
        <v>7368</v>
      </c>
      <c r="K140"/>
      <c r="L140">
        <v>3850</v>
      </c>
      <c r="M140">
        <v>3.3919999999999999</v>
      </c>
      <c r="N140">
        <v>6.52</v>
      </c>
      <c r="O140">
        <v>3.129</v>
      </c>
      <c r="P140"/>
      <c r="Q140">
        <v>0.28699999999999998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1">
        <v>44827</v>
      </c>
      <c r="Z140" s="6">
        <v>0.85956018518518518</v>
      </c>
      <c r="AA140"/>
      <c r="AB140" s="19">
        <v>1</v>
      </c>
      <c r="AC140" s="8"/>
      <c r="AD140" s="3">
        <v>3.7101233274256136</v>
      </c>
      <c r="AE140" s="3">
        <v>7.0588666086892644</v>
      </c>
      <c r="AF140" s="3">
        <v>3.3487432812636508</v>
      </c>
      <c r="AG140" s="3">
        <v>0.3761026859184316</v>
      </c>
      <c r="AH140" s="8"/>
      <c r="AI140" s="8"/>
      <c r="AJ140" s="8"/>
      <c r="AK140" s="8">
        <v>0.71890695214712663</v>
      </c>
      <c r="AL140" s="8"/>
      <c r="AM140" s="8"/>
      <c r="AN140" s="8"/>
      <c r="AO140" s="8"/>
      <c r="AP140" s="8"/>
      <c r="AQ140" s="8">
        <v>2.2226480462120461</v>
      </c>
      <c r="AR140" s="8"/>
      <c r="AS140" s="8"/>
      <c r="AT140" s="8"/>
      <c r="AU140" s="8"/>
      <c r="AV140" s="8"/>
      <c r="AW140" s="8">
        <v>3.9151955474548856</v>
      </c>
      <c r="AX140" s="8"/>
      <c r="AY140" s="8"/>
      <c r="AZ140" s="8"/>
      <c r="BA140" s="8"/>
      <c r="BB140" s="8"/>
      <c r="BC140" s="8">
        <v>2.2928893326749615</v>
      </c>
      <c r="BD140" s="8"/>
      <c r="BE140" s="8"/>
      <c r="BF140" s="8"/>
      <c r="BG140" s="20">
        <v>3.6968349257801951</v>
      </c>
      <c r="BH140" s="20">
        <v>6.9812819453102684</v>
      </c>
      <c r="BI140" s="20">
        <v>3.2844470195300728</v>
      </c>
      <c r="BJ140" s="20">
        <v>0.3718397489492799</v>
      </c>
      <c r="BK140" s="8"/>
      <c r="BL140" s="15">
        <v>35</v>
      </c>
      <c r="BM140" s="21"/>
      <c r="BN140" s="21"/>
      <c r="BO140" s="21"/>
      <c r="BP140" s="21"/>
      <c r="BQ140" s="2">
        <f t="shared" si="14"/>
        <v>2.9732408325074333</v>
      </c>
      <c r="BR140" s="2">
        <f t="shared" si="15"/>
        <v>5.9464816650148666</v>
      </c>
      <c r="BS140" s="2">
        <f t="shared" si="16"/>
        <v>2.9732408325074333</v>
      </c>
      <c r="BT140" s="2">
        <f t="shared" si="17"/>
        <v>0.29732408325074333</v>
      </c>
      <c r="BU140" s="56">
        <f t="shared" si="18"/>
        <v>2609.9466666666663</v>
      </c>
      <c r="BV140" s="56">
        <f t="shared" si="18"/>
        <v>2478.1039999999998</v>
      </c>
      <c r="BW140" s="56">
        <f t="shared" si="19"/>
        <v>2346.2613333333334</v>
      </c>
      <c r="BX140" s="56">
        <f t="shared" si="20"/>
        <v>25897.666666666664</v>
      </c>
      <c r="BY140" s="57">
        <f t="shared" si="21"/>
        <v>1.4866204162537167</v>
      </c>
      <c r="BZ140" s="54">
        <f t="shared" si="21"/>
        <v>2.9732408325074333</v>
      </c>
      <c r="CA140" s="54">
        <f t="shared" si="22"/>
        <v>1.4866204162537167</v>
      </c>
      <c r="CB140" s="54">
        <f t="shared" si="23"/>
        <v>0.14866204162537167</v>
      </c>
      <c r="CC140" s="54">
        <f t="shared" si="24"/>
        <v>1.8550616637128068</v>
      </c>
      <c r="CD140" s="54">
        <f t="shared" si="24"/>
        <v>3.5294333043446322</v>
      </c>
      <c r="CE140" s="54">
        <f t="shared" si="25"/>
        <v>1.6743716406318254</v>
      </c>
      <c r="CF140" s="54">
        <f t="shared" si="26"/>
        <v>0.1880513429592158</v>
      </c>
      <c r="CG140" s="3">
        <f>AVERAGE(CC140:CC141)</f>
        <v>1.8484174628900976</v>
      </c>
      <c r="CH140" s="3">
        <f>AVERAGE(CD140:CD141)</f>
        <v>3.4906409726551342</v>
      </c>
      <c r="CI140" s="3">
        <f>AVERAGE(CE140:CE141)</f>
        <v>1.6422235097650364</v>
      </c>
      <c r="CJ140" s="3">
        <f>AVERAGE(CF140:CF141)</f>
        <v>0.18591987447463995</v>
      </c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</row>
    <row r="141" spans="1:134" s="19" customFormat="1" ht="15.65" customHeight="1" x14ac:dyDescent="0.35">
      <c r="A141">
        <v>31</v>
      </c>
      <c r="B141">
        <v>2</v>
      </c>
      <c r="C141" t="s">
        <v>68</v>
      </c>
      <c r="D141" t="s">
        <v>27</v>
      </c>
      <c r="E141"/>
      <c r="F141"/>
      <c r="G141">
        <v>0.5</v>
      </c>
      <c r="H141">
        <v>0.5</v>
      </c>
      <c r="I141">
        <v>3852</v>
      </c>
      <c r="J141">
        <v>7207</v>
      </c>
      <c r="K141"/>
      <c r="L141">
        <v>3763</v>
      </c>
      <c r="M141">
        <v>3.37</v>
      </c>
      <c r="N141">
        <v>6.3840000000000003</v>
      </c>
      <c r="O141">
        <v>3.0139999999999998</v>
      </c>
      <c r="P141"/>
      <c r="Q141">
        <v>0.27800000000000002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1">
        <v>44827</v>
      </c>
      <c r="Z141" s="6">
        <v>0.86715277777777777</v>
      </c>
      <c r="AA141"/>
      <c r="AB141" s="19">
        <v>1</v>
      </c>
      <c r="AC141" s="8"/>
      <c r="AD141" s="3">
        <v>3.6835465241347767</v>
      </c>
      <c r="AE141" s="3">
        <v>6.9036972819312714</v>
      </c>
      <c r="AF141" s="3">
        <v>3.2201507577964947</v>
      </c>
      <c r="AG141" s="3">
        <v>0.3675768119801282</v>
      </c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20"/>
      <c r="BH141" s="20"/>
      <c r="BI141" s="20"/>
      <c r="BJ141" s="20"/>
      <c r="BK141" s="8"/>
      <c r="BL141" s="15"/>
      <c r="BM141" s="21"/>
      <c r="BN141" s="21"/>
      <c r="BO141" s="21"/>
      <c r="BP141" s="21"/>
      <c r="BQ141" s="2">
        <f t="shared" si="14"/>
        <v>2.9732408325074333</v>
      </c>
      <c r="BR141" s="2">
        <f t="shared" si="15"/>
        <v>5.9464816650148666</v>
      </c>
      <c r="BS141" s="2">
        <f t="shared" si="16"/>
        <v>2.9732408325074333</v>
      </c>
      <c r="BT141" s="2">
        <f t="shared" si="17"/>
        <v>0.29732408325074333</v>
      </c>
      <c r="BU141" s="56">
        <f t="shared" si="18"/>
        <v>2591.1119999999996</v>
      </c>
      <c r="BV141" s="56">
        <f t="shared" si="18"/>
        <v>2423.9543333333331</v>
      </c>
      <c r="BW141" s="56">
        <f t="shared" si="19"/>
        <v>2256.7966666666666</v>
      </c>
      <c r="BX141" s="56">
        <f t="shared" si="20"/>
        <v>25312.446666666663</v>
      </c>
      <c r="BY141" s="57">
        <f t="shared" si="21"/>
        <v>1.4866204162537167</v>
      </c>
      <c r="BZ141" s="54">
        <f t="shared" si="21"/>
        <v>2.9732408325074333</v>
      </c>
      <c r="CA141" s="54">
        <f t="shared" si="22"/>
        <v>1.4866204162537167</v>
      </c>
      <c r="CB141" s="54">
        <f t="shared" si="23"/>
        <v>0.14866204162537167</v>
      </c>
      <c r="CC141" s="54">
        <f t="shared" si="24"/>
        <v>1.8417732620673883</v>
      </c>
      <c r="CD141" s="54">
        <f t="shared" si="24"/>
        <v>3.4518486409656357</v>
      </c>
      <c r="CE141" s="54">
        <f t="shared" si="25"/>
        <v>1.6100753788982474</v>
      </c>
      <c r="CF141" s="54">
        <f t="shared" si="26"/>
        <v>0.1837884059900641</v>
      </c>
      <c r="CG141"/>
      <c r="CH141"/>
      <c r="CI141"/>
      <c r="CJ14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</row>
    <row r="142" spans="1:134" s="19" customFormat="1" ht="15.65" customHeight="1" x14ac:dyDescent="0.35">
      <c r="A142">
        <v>29</v>
      </c>
      <c r="B142">
        <v>2</v>
      </c>
      <c r="C142" t="s">
        <v>68</v>
      </c>
      <c r="D142" t="s">
        <v>27</v>
      </c>
      <c r="E142"/>
      <c r="F142"/>
      <c r="G142">
        <v>0.5</v>
      </c>
      <c r="H142">
        <v>0.5</v>
      </c>
      <c r="I142">
        <v>5183</v>
      </c>
      <c r="J142">
        <v>7619</v>
      </c>
      <c r="K142"/>
      <c r="L142">
        <v>3372</v>
      </c>
      <c r="M142">
        <v>4.391</v>
      </c>
      <c r="N142">
        <v>6.734</v>
      </c>
      <c r="O142">
        <v>2.3420000000000001</v>
      </c>
      <c r="P142"/>
      <c r="Q142">
        <v>0.23699999999999999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1">
        <v>44830</v>
      </c>
      <c r="Z142" s="6">
        <v>0.82613425925925921</v>
      </c>
      <c r="AA142"/>
      <c r="AB142" s="19">
        <v>1</v>
      </c>
      <c r="AC142" s="8"/>
      <c r="AD142" s="3">
        <v>5.1197421736949815</v>
      </c>
      <c r="AE142" s="3">
        <v>7.6500845844975611</v>
      </c>
      <c r="AF142" s="3">
        <v>2.5303424108025796</v>
      </c>
      <c r="AG142" s="3">
        <v>0.3655037792481784</v>
      </c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20"/>
      <c r="BH142" s="20"/>
      <c r="BI142" s="20"/>
      <c r="BJ142" s="20"/>
      <c r="BK142" s="8"/>
      <c r="BL142" s="15"/>
      <c r="BM142" s="21"/>
      <c r="BN142" s="21"/>
      <c r="BO142" s="21"/>
      <c r="BP142" s="21"/>
      <c r="BQ142" s="2">
        <f t="shared" si="14"/>
        <v>2.9732408325074333</v>
      </c>
      <c r="BR142" s="2">
        <f t="shared" si="15"/>
        <v>5.9464816650148666</v>
      </c>
      <c r="BS142" s="2">
        <f t="shared" si="16"/>
        <v>2.9732408325074333</v>
      </c>
      <c r="BT142" s="2">
        <f t="shared" si="17"/>
        <v>0.29732408325074333</v>
      </c>
      <c r="BU142" s="56">
        <f t="shared" si="18"/>
        <v>3486.431333333333</v>
      </c>
      <c r="BV142" s="56">
        <f t="shared" si="18"/>
        <v>2562.5236666666665</v>
      </c>
      <c r="BW142" s="56">
        <f t="shared" si="19"/>
        <v>1638.616</v>
      </c>
      <c r="BX142" s="56">
        <f t="shared" si="20"/>
        <v>22682.32</v>
      </c>
      <c r="BY142" s="57">
        <f t="shared" si="21"/>
        <v>1.4866204162537167</v>
      </c>
      <c r="BZ142" s="54">
        <f t="shared" si="21"/>
        <v>2.9732408325074333</v>
      </c>
      <c r="CA142" s="54">
        <f t="shared" si="22"/>
        <v>1.4866204162537167</v>
      </c>
      <c r="CB142" s="54">
        <f t="shared" si="23"/>
        <v>0.14866204162537167</v>
      </c>
      <c r="CC142" s="54">
        <f t="shared" si="24"/>
        <v>2.5598710868474908</v>
      </c>
      <c r="CD142" s="54">
        <f t="shared" si="24"/>
        <v>3.8250422922487806</v>
      </c>
      <c r="CE142" s="54">
        <f t="shared" si="25"/>
        <v>1.2651712054012898</v>
      </c>
      <c r="CF142" s="54">
        <f t="shared" si="26"/>
        <v>0.1827518896240892</v>
      </c>
      <c r="CG142"/>
      <c r="CH142"/>
      <c r="CI142"/>
      <c r="CJ142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</row>
    <row r="143" spans="1:134" s="19" customFormat="1" ht="15.65" customHeight="1" x14ac:dyDescent="0.35">
      <c r="A143">
        <v>30</v>
      </c>
      <c r="B143">
        <v>2</v>
      </c>
      <c r="C143" t="s">
        <v>68</v>
      </c>
      <c r="D143" t="s">
        <v>27</v>
      </c>
      <c r="E143"/>
      <c r="F143"/>
      <c r="G143">
        <v>0.5</v>
      </c>
      <c r="H143">
        <v>0.5</v>
      </c>
      <c r="I143">
        <v>3734</v>
      </c>
      <c r="J143">
        <v>7667</v>
      </c>
      <c r="K143"/>
      <c r="L143">
        <v>3403</v>
      </c>
      <c r="M143">
        <v>3.2789999999999999</v>
      </c>
      <c r="N143">
        <v>6.774</v>
      </c>
      <c r="O143">
        <v>3.4940000000000002</v>
      </c>
      <c r="P143"/>
      <c r="Q143">
        <v>0.24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1">
        <v>44830</v>
      </c>
      <c r="Z143" s="6">
        <v>0.83335648148148145</v>
      </c>
      <c r="AA143"/>
      <c r="AB143" s="19">
        <v>1</v>
      </c>
      <c r="AC143" s="8"/>
      <c r="AD143" s="3">
        <v>3.7285374989600388</v>
      </c>
      <c r="AE143" s="3">
        <v>7.6974715315889641</v>
      </c>
      <c r="AF143" s="3">
        <v>3.9689340326289253</v>
      </c>
      <c r="AG143" s="3">
        <v>0.36879432439146442</v>
      </c>
      <c r="AH143" s="8"/>
      <c r="AI143" s="8"/>
      <c r="AJ143" s="8"/>
      <c r="AK143" s="8">
        <v>1.1775446843606223</v>
      </c>
      <c r="AL143" s="8"/>
      <c r="AM143" s="8"/>
      <c r="AN143" s="8"/>
      <c r="AO143" s="8"/>
      <c r="AP143" s="8"/>
      <c r="AQ143" s="8">
        <v>0.99245284515354482</v>
      </c>
      <c r="AR143" s="8"/>
      <c r="AS143" s="8"/>
      <c r="AT143" s="8"/>
      <c r="AU143" s="8"/>
      <c r="AV143" s="8"/>
      <c r="AW143" s="8">
        <v>3.0746127300939272</v>
      </c>
      <c r="AX143" s="8"/>
      <c r="AY143" s="8"/>
      <c r="AZ143" s="8"/>
      <c r="BA143" s="8"/>
      <c r="BB143" s="8"/>
      <c r="BC143" s="8">
        <v>0.4881009566318335</v>
      </c>
      <c r="BD143" s="8"/>
      <c r="BE143" s="8"/>
      <c r="BF143" s="8"/>
      <c r="BG143" s="20">
        <v>3.7506201128447207</v>
      </c>
      <c r="BH143" s="20">
        <v>7.6594632511094014</v>
      </c>
      <c r="BI143" s="20">
        <v>3.9088431382646807</v>
      </c>
      <c r="BJ143" s="20">
        <v>0.36969657064042993</v>
      </c>
      <c r="BK143" s="8"/>
      <c r="BL143" s="15">
        <v>36</v>
      </c>
      <c r="BM143" s="21"/>
      <c r="BN143" s="21"/>
      <c r="BO143" s="21"/>
      <c r="BP143" s="21"/>
      <c r="BQ143" s="2">
        <f t="shared" si="14"/>
        <v>2.9732408325074333</v>
      </c>
      <c r="BR143" s="2">
        <f t="shared" si="15"/>
        <v>5.9464816650148666</v>
      </c>
      <c r="BS143" s="2">
        <f t="shared" si="16"/>
        <v>2.9732408325074333</v>
      </c>
      <c r="BT143" s="2">
        <f t="shared" si="17"/>
        <v>0.29732408325074333</v>
      </c>
      <c r="BU143" s="56">
        <f t="shared" si="18"/>
        <v>2511.737333333333</v>
      </c>
      <c r="BV143" s="56">
        <f t="shared" si="18"/>
        <v>2578.6676666666663</v>
      </c>
      <c r="BW143" s="56">
        <f t="shared" si="19"/>
        <v>2645.598</v>
      </c>
      <c r="BX143" s="56">
        <f t="shared" si="20"/>
        <v>22890.846666666665</v>
      </c>
      <c r="BY143" s="57">
        <f t="shared" si="21"/>
        <v>1.4866204162537167</v>
      </c>
      <c r="BZ143" s="54">
        <f t="shared" si="21"/>
        <v>2.9732408325074333</v>
      </c>
      <c r="CA143" s="54">
        <f t="shared" si="22"/>
        <v>1.4866204162537167</v>
      </c>
      <c r="CB143" s="54">
        <f t="shared" si="23"/>
        <v>0.14866204162537167</v>
      </c>
      <c r="CC143" s="54">
        <f t="shared" si="24"/>
        <v>1.8642687494800194</v>
      </c>
      <c r="CD143" s="54">
        <f t="shared" si="24"/>
        <v>3.8487357657944821</v>
      </c>
      <c r="CE143" s="54">
        <f t="shared" si="25"/>
        <v>1.9844670163144627</v>
      </c>
      <c r="CF143" s="54">
        <f t="shared" si="26"/>
        <v>0.18439716219573221</v>
      </c>
      <c r="CG143" s="3">
        <f>AVERAGE(CC143:CC144)</f>
        <v>1.8753100564223604</v>
      </c>
      <c r="CH143" s="3">
        <f>AVERAGE(CD143:CD144)</f>
        <v>3.8297316255547007</v>
      </c>
      <c r="CI143" s="3">
        <f>AVERAGE(CE143:CE144)</f>
        <v>1.9544215691323403</v>
      </c>
      <c r="CJ143" s="3">
        <f>AVERAGE(CF143:CF144)</f>
        <v>0.18484828532021497</v>
      </c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</row>
    <row r="144" spans="1:134" s="19" customFormat="1" ht="15.65" customHeight="1" x14ac:dyDescent="0.35">
      <c r="A144">
        <v>31</v>
      </c>
      <c r="B144">
        <v>2</v>
      </c>
      <c r="C144" t="s">
        <v>68</v>
      </c>
      <c r="D144" t="s">
        <v>27</v>
      </c>
      <c r="E144"/>
      <c r="F144"/>
      <c r="G144">
        <v>0.5</v>
      </c>
      <c r="H144">
        <v>0.5</v>
      </c>
      <c r="I144">
        <v>3780</v>
      </c>
      <c r="J144">
        <v>7590</v>
      </c>
      <c r="K144"/>
      <c r="L144">
        <v>3420</v>
      </c>
      <c r="M144">
        <v>3.3149999999999999</v>
      </c>
      <c r="N144">
        <v>6.7089999999999996</v>
      </c>
      <c r="O144">
        <v>3.3940000000000001</v>
      </c>
      <c r="P144"/>
      <c r="Q144">
        <v>0.24199999999999999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1">
        <v>44830</v>
      </c>
      <c r="Z144" s="6">
        <v>0.84111111111111114</v>
      </c>
      <c r="AA144"/>
      <c r="AB144" s="19">
        <v>1</v>
      </c>
      <c r="AC144" s="8"/>
      <c r="AD144" s="3">
        <v>3.7727027267294022</v>
      </c>
      <c r="AE144" s="3">
        <v>7.6214549706298387</v>
      </c>
      <c r="AF144" s="3">
        <v>3.8487522439004365</v>
      </c>
      <c r="AG144" s="3">
        <v>0.37059881688939544</v>
      </c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20"/>
      <c r="BH144" s="20"/>
      <c r="BI144" s="20"/>
      <c r="BJ144" s="20"/>
      <c r="BK144" s="8"/>
      <c r="BL144" s="15"/>
      <c r="BM144" s="21"/>
      <c r="BN144" s="21"/>
      <c r="BO144" s="21"/>
      <c r="BP144" s="21"/>
      <c r="BQ144" s="2">
        <f t="shared" si="14"/>
        <v>2.9732408325074333</v>
      </c>
      <c r="BR144" s="2">
        <f t="shared" si="15"/>
        <v>5.9464816650148666</v>
      </c>
      <c r="BS144" s="2">
        <f t="shared" si="16"/>
        <v>2.9732408325074333</v>
      </c>
      <c r="BT144" s="2">
        <f t="shared" si="17"/>
        <v>0.29732408325074333</v>
      </c>
      <c r="BU144" s="56">
        <f t="shared" si="18"/>
        <v>2542.6799999999998</v>
      </c>
      <c r="BV144" s="56">
        <f t="shared" si="18"/>
        <v>2552.77</v>
      </c>
      <c r="BW144" s="56">
        <f t="shared" si="19"/>
        <v>2562.8599999999997</v>
      </c>
      <c r="BX144" s="56">
        <f t="shared" si="20"/>
        <v>23005.199999999997</v>
      </c>
      <c r="BY144" s="57">
        <f t="shared" si="21"/>
        <v>1.4866204162537167</v>
      </c>
      <c r="BZ144" s="54">
        <f t="shared" si="21"/>
        <v>2.9732408325074333</v>
      </c>
      <c r="CA144" s="54">
        <f t="shared" si="22"/>
        <v>1.4866204162537167</v>
      </c>
      <c r="CB144" s="54">
        <f t="shared" si="23"/>
        <v>0.14866204162537167</v>
      </c>
      <c r="CC144" s="54">
        <f t="shared" si="24"/>
        <v>1.8863513633647011</v>
      </c>
      <c r="CD144" s="54">
        <f t="shared" si="24"/>
        <v>3.8107274853149193</v>
      </c>
      <c r="CE144" s="54">
        <f t="shared" si="25"/>
        <v>1.9243761219502182</v>
      </c>
      <c r="CF144" s="54">
        <f t="shared" si="26"/>
        <v>0.18529940844469772</v>
      </c>
      <c r="CG144"/>
      <c r="CH144"/>
      <c r="CI144"/>
      <c r="CJ144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</row>
    <row r="145" spans="1:134" s="19" customFormat="1" ht="15.65" customHeight="1" x14ac:dyDescent="0.35">
      <c r="A145">
        <v>29</v>
      </c>
      <c r="B145">
        <v>2</v>
      </c>
      <c r="C145" t="s">
        <v>68</v>
      </c>
      <c r="D145" t="s">
        <v>27</v>
      </c>
      <c r="E145"/>
      <c r="F145"/>
      <c r="G145">
        <v>0.5</v>
      </c>
      <c r="H145">
        <v>0.5</v>
      </c>
      <c r="I145">
        <v>5111</v>
      </c>
      <c r="J145">
        <v>7033</v>
      </c>
      <c r="K145"/>
      <c r="L145">
        <v>3051</v>
      </c>
      <c r="M145">
        <v>4.3360000000000003</v>
      </c>
      <c r="N145">
        <v>6.2370000000000001</v>
      </c>
      <c r="O145">
        <v>1.901</v>
      </c>
      <c r="P145"/>
      <c r="Q145">
        <v>0.20300000000000001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1">
        <v>44840</v>
      </c>
      <c r="Z145" s="6">
        <v>0.65991898148148154</v>
      </c>
      <c r="AA145"/>
      <c r="AB145" s="19">
        <v>1</v>
      </c>
      <c r="AC145" s="8"/>
      <c r="AD145" s="3">
        <v>4.9138249893537509</v>
      </c>
      <c r="AE145" s="3">
        <v>7.0995609579824608</v>
      </c>
      <c r="AF145" s="3">
        <v>2.1857359686287099</v>
      </c>
      <c r="AG145" s="3">
        <v>0.33817170049197631</v>
      </c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20"/>
      <c r="BH145" s="20"/>
      <c r="BI145" s="20"/>
      <c r="BJ145" s="20"/>
      <c r="BK145" s="8"/>
      <c r="BL145" s="15"/>
      <c r="BM145" s="21"/>
      <c r="BN145" s="21"/>
      <c r="BO145" s="21"/>
      <c r="BP145" s="21"/>
      <c r="BQ145" s="2">
        <f t="shared" si="14"/>
        <v>2.9732408325074333</v>
      </c>
      <c r="BR145" s="2">
        <f t="shared" si="15"/>
        <v>5.9464816650148666</v>
      </c>
      <c r="BS145" s="2">
        <f t="shared" si="16"/>
        <v>2.9732408325074333</v>
      </c>
      <c r="BT145" s="2">
        <f t="shared" si="17"/>
        <v>0.29732408325074333</v>
      </c>
      <c r="BU145" s="56">
        <f t="shared" si="18"/>
        <v>3437.9993333333332</v>
      </c>
      <c r="BV145" s="56">
        <f t="shared" si="18"/>
        <v>2365.4323333333332</v>
      </c>
      <c r="BW145" s="56">
        <f t="shared" si="19"/>
        <v>1292.8653333333332</v>
      </c>
      <c r="BX145" s="56">
        <f t="shared" si="20"/>
        <v>20523.059999999998</v>
      </c>
      <c r="BY145" s="57">
        <f t="shared" si="21"/>
        <v>1.4866204162537167</v>
      </c>
      <c r="BZ145" s="54">
        <f t="shared" si="21"/>
        <v>2.9732408325074333</v>
      </c>
      <c r="CA145" s="54">
        <f t="shared" si="22"/>
        <v>1.4866204162537167</v>
      </c>
      <c r="CB145" s="54">
        <f t="shared" si="23"/>
        <v>0.14866204162537167</v>
      </c>
      <c r="CC145" s="54">
        <f t="shared" si="24"/>
        <v>2.4569124946768754</v>
      </c>
      <c r="CD145" s="54">
        <f t="shared" si="24"/>
        <v>3.5497804789912304</v>
      </c>
      <c r="CE145" s="54">
        <f t="shared" si="25"/>
        <v>1.0928679843143549</v>
      </c>
      <c r="CF145" s="54">
        <f t="shared" si="26"/>
        <v>0.16908585024598816</v>
      </c>
      <c r="CG145"/>
      <c r="CH145"/>
      <c r="CI145"/>
      <c r="CJ145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</row>
    <row r="146" spans="1:134" s="19" customFormat="1" ht="15.65" customHeight="1" x14ac:dyDescent="0.35">
      <c r="A146">
        <v>30</v>
      </c>
      <c r="B146">
        <v>2</v>
      </c>
      <c r="C146" t="s">
        <v>68</v>
      </c>
      <c r="D146" t="s">
        <v>27</v>
      </c>
      <c r="E146"/>
      <c r="F146"/>
      <c r="G146">
        <v>0.5</v>
      </c>
      <c r="H146">
        <v>0.5</v>
      </c>
      <c r="I146">
        <v>3541</v>
      </c>
      <c r="J146">
        <v>7051</v>
      </c>
      <c r="K146"/>
      <c r="L146">
        <v>3132</v>
      </c>
      <c r="M146">
        <v>3.1320000000000001</v>
      </c>
      <c r="N146">
        <v>6.2519999999999998</v>
      </c>
      <c r="O146">
        <v>3.12</v>
      </c>
      <c r="P146"/>
      <c r="Q146">
        <v>0.21199999999999999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1">
        <v>44840</v>
      </c>
      <c r="Z146" s="6">
        <v>0.66706018518518517</v>
      </c>
      <c r="AA146"/>
      <c r="AB146" s="19">
        <v>1</v>
      </c>
      <c r="AC146" s="8"/>
      <c r="AD146" s="3">
        <v>3.3962168377596758</v>
      </c>
      <c r="AE146" s="3">
        <v>7.1178474388077912</v>
      </c>
      <c r="AF146" s="3">
        <v>3.7216306010481155</v>
      </c>
      <c r="AG146" s="3">
        <v>0.3468951190658125</v>
      </c>
      <c r="AH146" s="8"/>
      <c r="AI146" s="8"/>
      <c r="AJ146" s="8"/>
      <c r="AK146" s="8">
        <v>0.51363072825807321</v>
      </c>
      <c r="AL146" s="8"/>
      <c r="AM146" s="8"/>
      <c r="AN146" s="8"/>
      <c r="AO146" s="8"/>
      <c r="AP146" s="8"/>
      <c r="AQ146" s="8">
        <v>5.7074877979250427E-2</v>
      </c>
      <c r="AR146" s="8"/>
      <c r="AS146" s="8"/>
      <c r="AT146" s="8"/>
      <c r="AU146" s="8"/>
      <c r="AV146" s="8"/>
      <c r="AW146" s="8">
        <v>0.57505115997465484</v>
      </c>
      <c r="AX146" s="8"/>
      <c r="AY146" s="8"/>
      <c r="AZ146" s="8"/>
      <c r="BA146" s="8"/>
      <c r="BB146" s="8"/>
      <c r="BC146" s="8">
        <v>0.12426054080632934</v>
      </c>
      <c r="BD146" s="8"/>
      <c r="BE146" s="8"/>
      <c r="BF146" s="8"/>
      <c r="BG146" s="20">
        <v>3.3875171731963976</v>
      </c>
      <c r="BH146" s="20">
        <v>7.1198792700106051</v>
      </c>
      <c r="BI146" s="20">
        <v>3.7323620968142075</v>
      </c>
      <c r="BJ146" s="20">
        <v>0.34667972601460667</v>
      </c>
      <c r="BK146" s="8"/>
      <c r="BL146" s="15">
        <v>37</v>
      </c>
      <c r="BM146" s="21"/>
      <c r="BN146" s="21"/>
      <c r="BO146" s="21"/>
      <c r="BP146" s="21"/>
      <c r="BQ146" s="2">
        <f t="shared" si="14"/>
        <v>2.9732408325074333</v>
      </c>
      <c r="BR146" s="2">
        <f t="shared" si="15"/>
        <v>5.9464816650148666</v>
      </c>
      <c r="BS146" s="2">
        <f t="shared" si="16"/>
        <v>2.9732408325074333</v>
      </c>
      <c r="BT146" s="2">
        <f t="shared" si="17"/>
        <v>0.29732408325074333</v>
      </c>
      <c r="BU146" s="56">
        <f t="shared" si="18"/>
        <v>2381.9126666666666</v>
      </c>
      <c r="BV146" s="56">
        <f t="shared" si="18"/>
        <v>2371.4863333333333</v>
      </c>
      <c r="BW146" s="56">
        <f t="shared" si="19"/>
        <v>2361.06</v>
      </c>
      <c r="BX146" s="56">
        <f t="shared" si="20"/>
        <v>21067.919999999998</v>
      </c>
      <c r="BY146" s="57">
        <f t="shared" si="21"/>
        <v>1.4866204162537167</v>
      </c>
      <c r="BZ146" s="54">
        <f t="shared" si="21"/>
        <v>2.9732408325074333</v>
      </c>
      <c r="CA146" s="54">
        <f t="shared" si="22"/>
        <v>1.4866204162537167</v>
      </c>
      <c r="CB146" s="54">
        <f t="shared" si="23"/>
        <v>0.14866204162537167</v>
      </c>
      <c r="CC146" s="54">
        <f t="shared" si="24"/>
        <v>1.6981084188798379</v>
      </c>
      <c r="CD146" s="54">
        <f t="shared" si="24"/>
        <v>3.5589237194038956</v>
      </c>
      <c r="CE146" s="54">
        <f t="shared" si="25"/>
        <v>1.8608153005240577</v>
      </c>
      <c r="CF146" s="54">
        <f t="shared" si="26"/>
        <v>0.17344755953290625</v>
      </c>
      <c r="CG146" s="3">
        <f>AVERAGE(CC146:CC147)</f>
        <v>1.6937585865981988</v>
      </c>
      <c r="CH146" s="3">
        <f>AVERAGE(CD146:CD147)</f>
        <v>3.5599396350053025</v>
      </c>
      <c r="CI146" s="3">
        <f>AVERAGE(CE146:CE147)</f>
        <v>1.8661810484071037</v>
      </c>
      <c r="CJ146" s="3">
        <f>AVERAGE(CF146:CF147)</f>
        <v>0.17333986300730334</v>
      </c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</row>
    <row r="147" spans="1:134" s="19" customFormat="1" ht="15.65" customHeight="1" x14ac:dyDescent="0.35">
      <c r="A147">
        <v>31</v>
      </c>
      <c r="B147">
        <v>2</v>
      </c>
      <c r="C147" t="s">
        <v>68</v>
      </c>
      <c r="D147" t="s">
        <v>27</v>
      </c>
      <c r="E147"/>
      <c r="F147"/>
      <c r="G147">
        <v>0.5</v>
      </c>
      <c r="H147">
        <v>0.5</v>
      </c>
      <c r="I147">
        <v>3523</v>
      </c>
      <c r="J147">
        <v>7055</v>
      </c>
      <c r="K147"/>
      <c r="L147">
        <v>3128</v>
      </c>
      <c r="M147">
        <v>3.1179999999999999</v>
      </c>
      <c r="N147">
        <v>6.2560000000000002</v>
      </c>
      <c r="O147">
        <v>3.1379999999999999</v>
      </c>
      <c r="P147"/>
      <c r="Q147">
        <v>0.21099999999999999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1">
        <v>44840</v>
      </c>
      <c r="Z147" s="6">
        <v>0.67473379629629626</v>
      </c>
      <c r="AA147"/>
      <c r="AB147" s="19">
        <v>1</v>
      </c>
      <c r="AC147" s="8"/>
      <c r="AD147" s="3">
        <v>3.3788175086331198</v>
      </c>
      <c r="AE147" s="3">
        <v>7.1219111012134197</v>
      </c>
      <c r="AF147" s="3">
        <v>3.7430935925802999</v>
      </c>
      <c r="AG147" s="3">
        <v>0.34646433296340085</v>
      </c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20"/>
      <c r="BH147" s="20"/>
      <c r="BI147" s="20"/>
      <c r="BJ147" s="20"/>
      <c r="BK147" s="8"/>
      <c r="BL147" s="15"/>
      <c r="BM147" s="21"/>
      <c r="BN147" s="21"/>
      <c r="BO147" s="21"/>
      <c r="BP147" s="21"/>
      <c r="BQ147" s="2">
        <f t="shared" si="14"/>
        <v>2.9732408325074333</v>
      </c>
      <c r="BR147" s="2">
        <f t="shared" si="15"/>
        <v>5.9464816650148666</v>
      </c>
      <c r="BS147" s="2">
        <f t="shared" si="16"/>
        <v>2.9732408325074333</v>
      </c>
      <c r="BT147" s="2">
        <f t="shared" si="17"/>
        <v>0.29732408325074333</v>
      </c>
      <c r="BU147" s="56">
        <f t="shared" si="18"/>
        <v>2369.8046666666664</v>
      </c>
      <c r="BV147" s="56">
        <f t="shared" si="18"/>
        <v>2372.8316666666665</v>
      </c>
      <c r="BW147" s="56">
        <f t="shared" si="19"/>
        <v>2375.8586666666665</v>
      </c>
      <c r="BX147" s="56">
        <f t="shared" si="20"/>
        <v>21041.013333333332</v>
      </c>
      <c r="BY147" s="57">
        <f t="shared" si="21"/>
        <v>1.4866204162537167</v>
      </c>
      <c r="BZ147" s="54">
        <f t="shared" si="21"/>
        <v>2.9732408325074333</v>
      </c>
      <c r="CA147" s="54">
        <f t="shared" si="22"/>
        <v>1.4866204162537167</v>
      </c>
      <c r="CB147" s="54">
        <f t="shared" si="23"/>
        <v>0.14866204162537167</v>
      </c>
      <c r="CC147" s="54">
        <f t="shared" si="24"/>
        <v>1.6894087543165599</v>
      </c>
      <c r="CD147" s="54">
        <f t="shared" si="24"/>
        <v>3.5609555506067099</v>
      </c>
      <c r="CE147" s="54">
        <f t="shared" si="25"/>
        <v>1.87154679629015</v>
      </c>
      <c r="CF147" s="54">
        <f t="shared" si="26"/>
        <v>0.17323216648170042</v>
      </c>
      <c r="CG147"/>
      <c r="CH147"/>
      <c r="CI147"/>
      <c r="CJ147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</row>
    <row r="148" spans="1:134" s="19" customFormat="1" ht="15.65" customHeight="1" x14ac:dyDescent="0.35">
      <c r="A148">
        <v>29</v>
      </c>
      <c r="B148">
        <v>2</v>
      </c>
      <c r="C148" t="s">
        <v>68</v>
      </c>
      <c r="D148" t="s">
        <v>27</v>
      </c>
      <c r="E148"/>
      <c r="F148"/>
      <c r="G148">
        <v>0.5</v>
      </c>
      <c r="H148">
        <v>0.5</v>
      </c>
      <c r="I148">
        <v>5218</v>
      </c>
      <c r="J148">
        <v>8133</v>
      </c>
      <c r="K148"/>
      <c r="L148">
        <v>3549</v>
      </c>
      <c r="M148">
        <v>4.4180000000000001</v>
      </c>
      <c r="N148">
        <v>7.1689999999999996</v>
      </c>
      <c r="O148">
        <v>2.7509999999999999</v>
      </c>
      <c r="P148"/>
      <c r="Q148">
        <v>0.255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1">
        <v>44873</v>
      </c>
      <c r="Z148" s="6">
        <v>0.85310185185185183</v>
      </c>
      <c r="AA148"/>
      <c r="AB148" s="19">
        <v>1</v>
      </c>
      <c r="AC148" s="8"/>
      <c r="AD148" s="3">
        <v>5.2211126382221913</v>
      </c>
      <c r="AE148" s="3">
        <v>8.0458432120611807</v>
      </c>
      <c r="AF148" s="3">
        <v>2.8247305738389894</v>
      </c>
      <c r="AG148" s="3">
        <v>0.37314117893230397</v>
      </c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20"/>
      <c r="BH148" s="20"/>
      <c r="BI148" s="20"/>
      <c r="BJ148" s="20"/>
      <c r="BK148" s="8"/>
      <c r="BL148" s="15"/>
      <c r="BM148" s="21"/>
      <c r="BN148" s="21"/>
      <c r="BO148" s="21"/>
      <c r="BP148" s="21"/>
      <c r="BQ148" s="2">
        <f t="shared" si="14"/>
        <v>2.9732408325074333</v>
      </c>
      <c r="BR148" s="2">
        <f t="shared" si="15"/>
        <v>5.9464816650148666</v>
      </c>
      <c r="BS148" s="2">
        <f t="shared" si="16"/>
        <v>2.9732408325074333</v>
      </c>
      <c r="BT148" s="2">
        <f t="shared" si="17"/>
        <v>0.29732408325074333</v>
      </c>
      <c r="BU148" s="56">
        <f t="shared" si="18"/>
        <v>3509.9746666666665</v>
      </c>
      <c r="BV148" s="56">
        <f t="shared" si="18"/>
        <v>2735.3989999999999</v>
      </c>
      <c r="BW148" s="56">
        <f t="shared" si="19"/>
        <v>1960.8233333333333</v>
      </c>
      <c r="BX148" s="56">
        <f t="shared" si="20"/>
        <v>23872.94</v>
      </c>
      <c r="BY148" s="57">
        <f t="shared" si="21"/>
        <v>1.4866204162537167</v>
      </c>
      <c r="BZ148" s="54">
        <f t="shared" si="21"/>
        <v>2.9732408325074333</v>
      </c>
      <c r="CA148" s="54">
        <f t="shared" si="22"/>
        <v>1.4866204162537167</v>
      </c>
      <c r="CB148" s="54">
        <f t="shared" si="23"/>
        <v>0.14866204162537167</v>
      </c>
      <c r="CC148" s="54">
        <f t="shared" si="24"/>
        <v>2.6105563191110956</v>
      </c>
      <c r="CD148" s="54">
        <f t="shared" si="24"/>
        <v>4.0229216060305903</v>
      </c>
      <c r="CE148" s="54">
        <f t="shared" si="25"/>
        <v>1.4123652869194947</v>
      </c>
      <c r="CF148" s="54">
        <f t="shared" si="26"/>
        <v>0.18657058946615199</v>
      </c>
      <c r="CG148"/>
      <c r="CH148"/>
      <c r="CI148"/>
      <c r="CJ148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</row>
    <row r="149" spans="1:134" s="19" customFormat="1" ht="15.65" customHeight="1" x14ac:dyDescent="0.35">
      <c r="A149">
        <v>30</v>
      </c>
      <c r="B149">
        <v>2</v>
      </c>
      <c r="C149" t="s">
        <v>68</v>
      </c>
      <c r="D149" t="s">
        <v>27</v>
      </c>
      <c r="E149"/>
      <c r="F149"/>
      <c r="G149">
        <v>0.5</v>
      </c>
      <c r="H149">
        <v>0.5</v>
      </c>
      <c r="I149">
        <v>3504</v>
      </c>
      <c r="J149">
        <v>7864</v>
      </c>
      <c r="K149"/>
      <c r="L149">
        <v>3434</v>
      </c>
      <c r="M149">
        <v>3.1030000000000002</v>
      </c>
      <c r="N149">
        <v>6.9409999999999998</v>
      </c>
      <c r="O149">
        <v>3.8370000000000002</v>
      </c>
      <c r="P149"/>
      <c r="Q149">
        <v>0.24299999999999999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1">
        <v>44873</v>
      </c>
      <c r="Z149" s="6">
        <v>0.8601388888888889</v>
      </c>
      <c r="AA149"/>
      <c r="AB149" s="19">
        <v>1</v>
      </c>
      <c r="AC149" s="8"/>
      <c r="AD149" s="3">
        <v>3.5491108944890919</v>
      </c>
      <c r="AE149" s="3">
        <v>7.7852006932623112</v>
      </c>
      <c r="AF149" s="3">
        <v>4.2360897987732198</v>
      </c>
      <c r="AG149" s="3">
        <v>0.36143211292956701</v>
      </c>
      <c r="AH149" s="8"/>
      <c r="AI149" s="8"/>
      <c r="AJ149" s="8"/>
      <c r="AK149" s="8">
        <v>0.16477815307460988</v>
      </c>
      <c r="AL149" s="8"/>
      <c r="AM149" s="8"/>
      <c r="AN149" s="8"/>
      <c r="AO149" s="8"/>
      <c r="AP149" s="8"/>
      <c r="AQ149" s="8">
        <v>0.2991462172017284</v>
      </c>
      <c r="AR149" s="8"/>
      <c r="AS149" s="8"/>
      <c r="AT149" s="8"/>
      <c r="AU149" s="8"/>
      <c r="AV149" s="8"/>
      <c r="AW149" s="8">
        <v>0.68949623565015961</v>
      </c>
      <c r="AX149" s="8"/>
      <c r="AY149" s="8"/>
      <c r="AZ149" s="8"/>
      <c r="BA149" s="8"/>
      <c r="BB149" s="8"/>
      <c r="BC149" s="8">
        <v>0.36554977577748687</v>
      </c>
      <c r="BD149" s="8"/>
      <c r="BE149" s="8"/>
      <c r="BF149" s="8"/>
      <c r="BG149" s="20">
        <v>3.5520373852890916</v>
      </c>
      <c r="BH149" s="20">
        <v>7.77357351770251</v>
      </c>
      <c r="BI149" s="20">
        <v>4.2215361324134193</v>
      </c>
      <c r="BJ149" s="20">
        <v>0.36209392970363474</v>
      </c>
      <c r="BK149" s="8"/>
      <c r="BL149" s="15">
        <v>38</v>
      </c>
      <c r="BM149" s="21"/>
      <c r="BN149" s="21"/>
      <c r="BO149" s="21"/>
      <c r="BP149" s="21"/>
      <c r="BQ149" s="2">
        <f t="shared" si="14"/>
        <v>2.9732408325074333</v>
      </c>
      <c r="BR149" s="2">
        <f t="shared" si="15"/>
        <v>5.9464816650148666</v>
      </c>
      <c r="BS149" s="2">
        <f t="shared" si="16"/>
        <v>2.9732408325074333</v>
      </c>
      <c r="BT149" s="2">
        <f t="shared" si="17"/>
        <v>0.29732408325074333</v>
      </c>
      <c r="BU149" s="56">
        <f t="shared" si="18"/>
        <v>2357.0239999999999</v>
      </c>
      <c r="BV149" s="56">
        <f t="shared" si="18"/>
        <v>2644.9253333333331</v>
      </c>
      <c r="BW149" s="56">
        <f t="shared" si="19"/>
        <v>2932.8266666666664</v>
      </c>
      <c r="BX149" s="56">
        <f t="shared" si="20"/>
        <v>23099.373333333333</v>
      </c>
      <c r="BY149" s="57">
        <f t="shared" si="21"/>
        <v>1.4866204162537167</v>
      </c>
      <c r="BZ149" s="54">
        <f t="shared" si="21"/>
        <v>2.9732408325074333</v>
      </c>
      <c r="CA149" s="54">
        <f t="shared" si="22"/>
        <v>1.4866204162537167</v>
      </c>
      <c r="CB149" s="54">
        <f t="shared" si="23"/>
        <v>0.14866204162537167</v>
      </c>
      <c r="CC149" s="54">
        <f t="shared" si="24"/>
        <v>1.7745554472445459</v>
      </c>
      <c r="CD149" s="54">
        <f t="shared" si="24"/>
        <v>3.8926003466311556</v>
      </c>
      <c r="CE149" s="54">
        <f t="shared" si="25"/>
        <v>2.1180448993866099</v>
      </c>
      <c r="CF149" s="54">
        <f t="shared" si="26"/>
        <v>0.1807160564647835</v>
      </c>
      <c r="CG149" s="3">
        <f>AVERAGE(CC149:CC150)</f>
        <v>1.7760186926445458</v>
      </c>
      <c r="CH149" s="3">
        <f>AVERAGE(CD149:CD150)</f>
        <v>3.886786758851255</v>
      </c>
      <c r="CI149" s="3">
        <f>AVERAGE(CE149:CE150)</f>
        <v>2.1107680662067096</v>
      </c>
      <c r="CJ149" s="3">
        <f>AVERAGE(CF149:CF150)</f>
        <v>0.18104696485181737</v>
      </c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</row>
    <row r="150" spans="1:134" s="19" customFormat="1" ht="15.65" customHeight="1" x14ac:dyDescent="0.35">
      <c r="A150">
        <v>31</v>
      </c>
      <c r="B150">
        <v>2</v>
      </c>
      <c r="C150" t="s">
        <v>68</v>
      </c>
      <c r="D150" t="s">
        <v>27</v>
      </c>
      <c r="E150"/>
      <c r="F150"/>
      <c r="G150">
        <v>0.5</v>
      </c>
      <c r="H150">
        <v>0.5</v>
      </c>
      <c r="I150">
        <v>3510</v>
      </c>
      <c r="J150">
        <v>7840</v>
      </c>
      <c r="K150"/>
      <c r="L150">
        <v>3447</v>
      </c>
      <c r="M150">
        <v>3.1070000000000002</v>
      </c>
      <c r="N150">
        <v>6.9210000000000003</v>
      </c>
      <c r="O150">
        <v>3.8130000000000002</v>
      </c>
      <c r="P150"/>
      <c r="Q150">
        <v>0.24399999999999999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1">
        <v>44873</v>
      </c>
      <c r="Z150" s="6">
        <v>0.867650462962963</v>
      </c>
      <c r="AA150"/>
      <c r="AB150" s="19">
        <v>1</v>
      </c>
      <c r="AC150" s="8"/>
      <c r="AD150" s="3">
        <v>3.5549638760890909</v>
      </c>
      <c r="AE150" s="3">
        <v>7.7619463421427088</v>
      </c>
      <c r="AF150" s="3">
        <v>4.2069824660536179</v>
      </c>
      <c r="AG150" s="3">
        <v>0.36275574647770253</v>
      </c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20"/>
      <c r="BH150" s="20"/>
      <c r="BI150" s="20"/>
      <c r="BJ150" s="20"/>
      <c r="BK150" s="8"/>
      <c r="BL150" s="15"/>
      <c r="BM150" s="21"/>
      <c r="BN150" s="21"/>
      <c r="BO150" s="21"/>
      <c r="BP150" s="21"/>
      <c r="BQ150" s="2">
        <f t="shared" si="14"/>
        <v>2.9732408325074333</v>
      </c>
      <c r="BR150" s="2">
        <f t="shared" si="15"/>
        <v>5.9464816650148666</v>
      </c>
      <c r="BS150" s="2">
        <f t="shared" si="16"/>
        <v>2.9732408325074333</v>
      </c>
      <c r="BT150" s="2">
        <f t="shared" si="17"/>
        <v>0.29732408325074333</v>
      </c>
      <c r="BU150" s="56">
        <f t="shared" si="18"/>
        <v>2361.06</v>
      </c>
      <c r="BV150" s="56">
        <f t="shared" si="18"/>
        <v>2636.853333333333</v>
      </c>
      <c r="BW150" s="56">
        <f t="shared" si="19"/>
        <v>2912.6466666666665</v>
      </c>
      <c r="BX150" s="56">
        <f t="shared" si="20"/>
        <v>23186.82</v>
      </c>
      <c r="BY150" s="57">
        <f t="shared" si="21"/>
        <v>1.4866204162537167</v>
      </c>
      <c r="BZ150" s="54">
        <f t="shared" si="21"/>
        <v>2.9732408325074333</v>
      </c>
      <c r="CA150" s="54">
        <f t="shared" si="22"/>
        <v>1.4866204162537167</v>
      </c>
      <c r="CB150" s="54">
        <f t="shared" si="23"/>
        <v>0.14866204162537167</v>
      </c>
      <c r="CC150" s="54">
        <f t="shared" si="24"/>
        <v>1.7774819380445455</v>
      </c>
      <c r="CD150" s="54">
        <f t="shared" si="24"/>
        <v>3.8809731710713544</v>
      </c>
      <c r="CE150" s="54">
        <f t="shared" si="25"/>
        <v>2.103491233026809</v>
      </c>
      <c r="CF150" s="54">
        <f t="shared" si="26"/>
        <v>0.18137787323885127</v>
      </c>
      <c r="CG150"/>
      <c r="CH150"/>
      <c r="CI150"/>
      <c r="CJ150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</row>
    <row r="151" spans="1:134" s="19" customFormat="1" ht="15.65" customHeight="1" x14ac:dyDescent="0.35">
      <c r="A151">
        <v>29</v>
      </c>
      <c r="B151">
        <v>2</v>
      </c>
      <c r="C151" t="s">
        <v>68</v>
      </c>
      <c r="D151" t="s">
        <v>27</v>
      </c>
      <c r="E151"/>
      <c r="F151"/>
      <c r="G151">
        <v>0.5</v>
      </c>
      <c r="H151">
        <v>0.5</v>
      </c>
      <c r="I151">
        <v>5359</v>
      </c>
      <c r="J151">
        <v>7204</v>
      </c>
      <c r="K151"/>
      <c r="L151">
        <v>3058</v>
      </c>
      <c r="M151">
        <v>4.5259999999999998</v>
      </c>
      <c r="N151">
        <v>6.3819999999999997</v>
      </c>
      <c r="O151">
        <v>1.8560000000000001</v>
      </c>
      <c r="P151"/>
      <c r="Q151">
        <v>0.20399999999999999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1">
        <v>44874</v>
      </c>
      <c r="Z151" s="6">
        <v>0.9119560185185186</v>
      </c>
      <c r="AA151"/>
      <c r="AB151" s="19">
        <v>1</v>
      </c>
      <c r="AC151" s="8"/>
      <c r="AD151" s="3">
        <v>5.4622961217697181</v>
      </c>
      <c r="AE151" s="3">
        <v>7.204042253306735</v>
      </c>
      <c r="AF151" s="3">
        <v>1.7417461315370169</v>
      </c>
      <c r="AG151" s="3">
        <v>0.3261114510844641</v>
      </c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20"/>
      <c r="BH151" s="20"/>
      <c r="BI151" s="20"/>
      <c r="BJ151" s="20"/>
      <c r="BK151" s="8"/>
      <c r="BL151" s="15"/>
      <c r="BM151" s="21"/>
      <c r="BN151" s="21"/>
      <c r="BO151" s="21"/>
      <c r="BP151" s="21"/>
      <c r="BQ151" s="2">
        <f t="shared" si="14"/>
        <v>2.9732408325074333</v>
      </c>
      <c r="BR151" s="2">
        <f t="shared" si="15"/>
        <v>5.9464816650148666</v>
      </c>
      <c r="BS151" s="2">
        <f t="shared" si="16"/>
        <v>2.9732408325074333</v>
      </c>
      <c r="BT151" s="2">
        <f t="shared" si="17"/>
        <v>0.29732408325074333</v>
      </c>
      <c r="BU151" s="56">
        <f t="shared" si="18"/>
        <v>3604.8206666666665</v>
      </c>
      <c r="BV151" s="56">
        <f t="shared" si="18"/>
        <v>2422.9453333333331</v>
      </c>
      <c r="BW151" s="56">
        <f t="shared" si="19"/>
        <v>1241.07</v>
      </c>
      <c r="BX151" s="56">
        <f t="shared" si="20"/>
        <v>20570.146666666664</v>
      </c>
      <c r="BY151" s="57">
        <f t="shared" si="21"/>
        <v>1.4866204162537167</v>
      </c>
      <c r="BZ151" s="54">
        <f t="shared" si="21"/>
        <v>2.9732408325074333</v>
      </c>
      <c r="CA151" s="54">
        <f t="shared" si="22"/>
        <v>1.4866204162537167</v>
      </c>
      <c r="CB151" s="54">
        <f t="shared" si="23"/>
        <v>0.14866204162537167</v>
      </c>
      <c r="CC151" s="54">
        <f t="shared" si="24"/>
        <v>2.7311480608848591</v>
      </c>
      <c r="CD151" s="54">
        <f t="shared" si="24"/>
        <v>3.6020211266533675</v>
      </c>
      <c r="CE151" s="54">
        <f t="shared" si="25"/>
        <v>0.87087306576850843</v>
      </c>
      <c r="CF151" s="54">
        <f t="shared" si="26"/>
        <v>0.16305572554223205</v>
      </c>
      <c r="CG151"/>
      <c r="CH151"/>
      <c r="CI151"/>
      <c r="CJ15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</row>
    <row r="152" spans="1:134" s="19" customFormat="1" ht="15.65" customHeight="1" x14ac:dyDescent="0.35">
      <c r="A152">
        <v>30</v>
      </c>
      <c r="B152">
        <v>2</v>
      </c>
      <c r="C152" t="s">
        <v>68</v>
      </c>
      <c r="D152" t="s">
        <v>27</v>
      </c>
      <c r="E152"/>
      <c r="F152"/>
      <c r="G152">
        <v>0.5</v>
      </c>
      <c r="H152">
        <v>0.5</v>
      </c>
      <c r="I152">
        <v>3567</v>
      </c>
      <c r="J152">
        <v>7121</v>
      </c>
      <c r="K152"/>
      <c r="L152">
        <v>3051</v>
      </c>
      <c r="M152">
        <v>3.1520000000000001</v>
      </c>
      <c r="N152">
        <v>6.3109999999999999</v>
      </c>
      <c r="O152">
        <v>3.16</v>
      </c>
      <c r="P152"/>
      <c r="Q152">
        <v>0.20300000000000001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1">
        <v>44874</v>
      </c>
      <c r="Z152" s="6">
        <v>0.91920138888888892</v>
      </c>
      <c r="AA152"/>
      <c r="AB152" s="19">
        <v>1</v>
      </c>
      <c r="AC152" s="8"/>
      <c r="AD152" s="3">
        <v>3.6814821703266127</v>
      </c>
      <c r="AE152" s="3">
        <v>7.1222386708206873</v>
      </c>
      <c r="AF152" s="3">
        <v>3.4407565004940746</v>
      </c>
      <c r="AG152" s="3">
        <v>0.325389042984504</v>
      </c>
      <c r="AH152" s="8"/>
      <c r="AI152" s="8"/>
      <c r="AJ152" s="8"/>
      <c r="AK152" s="8">
        <v>1.3588407220891816</v>
      </c>
      <c r="AL152" s="8"/>
      <c r="AM152" s="8"/>
      <c r="AN152" s="8"/>
      <c r="AO152" s="8"/>
      <c r="AP152" s="8"/>
      <c r="AQ152" s="8">
        <v>0.47160619289186428</v>
      </c>
      <c r="AR152" s="8"/>
      <c r="AS152" s="8"/>
      <c r="AT152" s="8"/>
      <c r="AU152" s="8"/>
      <c r="AV152" s="8"/>
      <c r="AW152" s="8">
        <v>0.46908416270411996</v>
      </c>
      <c r="AX152" s="8"/>
      <c r="AY152" s="8"/>
      <c r="AZ152" s="8"/>
      <c r="BA152" s="8"/>
      <c r="BB152" s="8"/>
      <c r="BC152" s="8">
        <v>1.4374887647245875</v>
      </c>
      <c r="BD152" s="8"/>
      <c r="BE152" s="8"/>
      <c r="BF152" s="8"/>
      <c r="BG152" s="20">
        <v>3.6566382256915251</v>
      </c>
      <c r="BH152" s="20">
        <v>7.1054837201910157</v>
      </c>
      <c r="BI152" s="20">
        <v>3.4488454944994906</v>
      </c>
      <c r="BJ152" s="20">
        <v>0.32306701694891821</v>
      </c>
      <c r="BK152" s="8"/>
      <c r="BL152" s="15">
        <v>39</v>
      </c>
      <c r="BM152" s="21"/>
      <c r="BN152" s="21"/>
      <c r="BO152" s="21"/>
      <c r="BP152" s="21"/>
      <c r="BQ152" s="2">
        <f t="shared" si="14"/>
        <v>2.9732408325074333</v>
      </c>
      <c r="BR152" s="2">
        <f t="shared" si="15"/>
        <v>5.9464816650148666</v>
      </c>
      <c r="BS152" s="2">
        <f t="shared" si="16"/>
        <v>2.9732408325074333</v>
      </c>
      <c r="BT152" s="2">
        <f t="shared" si="17"/>
        <v>0.29732408325074333</v>
      </c>
      <c r="BU152" s="56">
        <f t="shared" si="18"/>
        <v>2399.402</v>
      </c>
      <c r="BV152" s="56">
        <f t="shared" si="18"/>
        <v>2395.0296666666663</v>
      </c>
      <c r="BW152" s="56">
        <f t="shared" si="19"/>
        <v>2390.6573333333331</v>
      </c>
      <c r="BX152" s="56">
        <f t="shared" si="20"/>
        <v>20523.059999999998</v>
      </c>
      <c r="BY152" s="57">
        <f t="shared" si="21"/>
        <v>1.4866204162537167</v>
      </c>
      <c r="BZ152" s="54">
        <f t="shared" si="21"/>
        <v>2.9732408325074333</v>
      </c>
      <c r="CA152" s="54">
        <f t="shared" si="22"/>
        <v>1.4866204162537167</v>
      </c>
      <c r="CB152" s="54">
        <f t="shared" si="23"/>
        <v>0.14866204162537167</v>
      </c>
      <c r="CC152" s="54">
        <f t="shared" si="24"/>
        <v>1.8407410851633064</v>
      </c>
      <c r="CD152" s="54">
        <f t="shared" si="24"/>
        <v>3.5611193354103436</v>
      </c>
      <c r="CE152" s="54">
        <f t="shared" si="25"/>
        <v>1.7203782502470373</v>
      </c>
      <c r="CF152" s="54">
        <f t="shared" si="26"/>
        <v>0.162694521492252</v>
      </c>
      <c r="CG152" s="3">
        <f>AVERAGE(CC152:CC153)</f>
        <v>1.8283191128457625</v>
      </c>
      <c r="CH152" s="3">
        <f>AVERAGE(CD152:CD153)</f>
        <v>3.5527418600955079</v>
      </c>
      <c r="CI152" s="3">
        <f>AVERAGE(CE152:CE153)</f>
        <v>1.7244227472497453</v>
      </c>
      <c r="CJ152" s="3">
        <f>AVERAGE(CF152:CF153)</f>
        <v>0.1615335084744591</v>
      </c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</row>
    <row r="153" spans="1:134" s="19" customFormat="1" ht="15.65" customHeight="1" x14ac:dyDescent="0.35">
      <c r="A153">
        <v>31</v>
      </c>
      <c r="B153">
        <v>2</v>
      </c>
      <c r="C153" t="s">
        <v>68</v>
      </c>
      <c r="D153" t="s">
        <v>27</v>
      </c>
      <c r="E153"/>
      <c r="F153"/>
      <c r="G153">
        <v>0.5</v>
      </c>
      <c r="H153">
        <v>0.5</v>
      </c>
      <c r="I153">
        <v>3517</v>
      </c>
      <c r="J153">
        <v>7087</v>
      </c>
      <c r="K153"/>
      <c r="L153">
        <v>3006</v>
      </c>
      <c r="M153">
        <v>3.113</v>
      </c>
      <c r="N153">
        <v>6.282</v>
      </c>
      <c r="O153">
        <v>3.169</v>
      </c>
      <c r="P153"/>
      <c r="Q153">
        <v>0.19800000000000001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1">
        <v>44874</v>
      </c>
      <c r="Z153" s="6">
        <v>0.92686342592592597</v>
      </c>
      <c r="AA153"/>
      <c r="AB153" s="19">
        <v>1</v>
      </c>
      <c r="AC153" s="8"/>
      <c r="AD153" s="3">
        <v>3.631794281056437</v>
      </c>
      <c r="AE153" s="3">
        <v>7.0887287695613432</v>
      </c>
      <c r="AF153" s="3">
        <v>3.4569344885049063</v>
      </c>
      <c r="AG153" s="3">
        <v>0.32074499091333242</v>
      </c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20"/>
      <c r="BH153" s="20"/>
      <c r="BI153" s="20"/>
      <c r="BJ153" s="20"/>
      <c r="BK153" s="8"/>
      <c r="BL153" s="15"/>
      <c r="BM153" s="21"/>
      <c r="BN153" s="21"/>
      <c r="BO153" s="21"/>
      <c r="BP153" s="21"/>
      <c r="BQ153" s="2">
        <f t="shared" si="14"/>
        <v>2.9732408325074333</v>
      </c>
      <c r="BR153" s="2">
        <f t="shared" si="15"/>
        <v>5.9464816650148666</v>
      </c>
      <c r="BS153" s="2">
        <f t="shared" si="16"/>
        <v>2.9732408325074333</v>
      </c>
      <c r="BT153" s="2">
        <f t="shared" si="17"/>
        <v>0.29732408325074333</v>
      </c>
      <c r="BU153" s="56">
        <f t="shared" si="18"/>
        <v>2365.7686666666664</v>
      </c>
      <c r="BV153" s="56">
        <f t="shared" si="18"/>
        <v>2383.594333333333</v>
      </c>
      <c r="BW153" s="56">
        <f t="shared" si="19"/>
        <v>2401.4199999999996</v>
      </c>
      <c r="BX153" s="56">
        <f t="shared" si="20"/>
        <v>20220.359999999997</v>
      </c>
      <c r="BY153" s="57">
        <f t="shared" si="21"/>
        <v>1.4866204162537167</v>
      </c>
      <c r="BZ153" s="54">
        <f t="shared" si="21"/>
        <v>2.9732408325074333</v>
      </c>
      <c r="CA153" s="54">
        <f t="shared" si="22"/>
        <v>1.4866204162537167</v>
      </c>
      <c r="CB153" s="54">
        <f t="shared" si="23"/>
        <v>0.14866204162537167</v>
      </c>
      <c r="CC153" s="54">
        <f t="shared" si="24"/>
        <v>1.8158971405282185</v>
      </c>
      <c r="CD153" s="54">
        <f t="shared" si="24"/>
        <v>3.5443643847806716</v>
      </c>
      <c r="CE153" s="54">
        <f t="shared" si="25"/>
        <v>1.7284672442524531</v>
      </c>
      <c r="CF153" s="54">
        <f t="shared" si="26"/>
        <v>0.16037249545666621</v>
      </c>
      <c r="CG153"/>
      <c r="CH153"/>
      <c r="CI153"/>
      <c r="CJ153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</row>
    <row r="154" spans="1:134" s="19" customFormat="1" ht="15.65" customHeight="1" x14ac:dyDescent="0.35">
      <c r="A154">
        <v>29</v>
      </c>
      <c r="B154">
        <v>2</v>
      </c>
      <c r="C154" t="s">
        <v>68</v>
      </c>
      <c r="D154" t="s">
        <v>27</v>
      </c>
      <c r="E154"/>
      <c r="F154"/>
      <c r="G154">
        <v>0.5</v>
      </c>
      <c r="H154">
        <v>0.5</v>
      </c>
      <c r="I154">
        <v>5054</v>
      </c>
      <c r="J154">
        <v>8053</v>
      </c>
      <c r="K154"/>
      <c r="L154">
        <v>3916</v>
      </c>
      <c r="M154">
        <v>4.2930000000000001</v>
      </c>
      <c r="N154">
        <v>7.101</v>
      </c>
      <c r="O154">
        <v>2.8079999999999998</v>
      </c>
      <c r="P154"/>
      <c r="Q154">
        <v>0.29399999999999998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1">
        <v>44881</v>
      </c>
      <c r="Z154" s="6">
        <v>0.7911689814814814</v>
      </c>
      <c r="AA154"/>
      <c r="AB154" s="19">
        <v>1</v>
      </c>
      <c r="AC154" s="8"/>
      <c r="AD154" s="3">
        <v>4.4190112331895479</v>
      </c>
      <c r="AE154" s="3">
        <v>7.6745079036386414</v>
      </c>
      <c r="AF154" s="3">
        <v>3.2554966704490935</v>
      </c>
      <c r="AG154" s="3">
        <v>0.37784803243281417</v>
      </c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20"/>
      <c r="BH154" s="20"/>
      <c r="BI154" s="20"/>
      <c r="BJ154" s="20"/>
      <c r="BK154" s="8"/>
      <c r="BL154" s="15"/>
      <c r="BM154" s="21"/>
      <c r="BN154" s="21"/>
      <c r="BO154" s="21"/>
      <c r="BP154" s="21"/>
      <c r="BQ154" s="2">
        <f t="shared" si="14"/>
        <v>2.9732408325074333</v>
      </c>
      <c r="BR154" s="2">
        <f t="shared" si="15"/>
        <v>5.9464816650148666</v>
      </c>
      <c r="BS154" s="2">
        <f t="shared" si="16"/>
        <v>2.9732408325074333</v>
      </c>
      <c r="BT154" s="2">
        <f t="shared" si="17"/>
        <v>0.29732408325074333</v>
      </c>
      <c r="BU154" s="56">
        <f t="shared" si="18"/>
        <v>3399.6573333333331</v>
      </c>
      <c r="BV154" s="56">
        <f t="shared" si="18"/>
        <v>2708.4923333333331</v>
      </c>
      <c r="BW154" s="56">
        <f t="shared" si="19"/>
        <v>2017.3273333333332</v>
      </c>
      <c r="BX154" s="56">
        <f t="shared" si="20"/>
        <v>26341.626666666663</v>
      </c>
      <c r="BY154" s="57">
        <f t="shared" si="21"/>
        <v>1.4866204162537167</v>
      </c>
      <c r="BZ154" s="54">
        <f t="shared" si="21"/>
        <v>2.9732408325074333</v>
      </c>
      <c r="CA154" s="54">
        <f t="shared" si="22"/>
        <v>1.4866204162537167</v>
      </c>
      <c r="CB154" s="54">
        <f t="shared" si="23"/>
        <v>0.14866204162537167</v>
      </c>
      <c r="CC154" s="54">
        <f t="shared" si="24"/>
        <v>2.209505616594774</v>
      </c>
      <c r="CD154" s="54">
        <f t="shared" si="24"/>
        <v>3.8372539518193207</v>
      </c>
      <c r="CE154" s="54">
        <f t="shared" si="25"/>
        <v>1.6277483352245468</v>
      </c>
      <c r="CF154" s="54">
        <f t="shared" si="26"/>
        <v>0.18892401621640709</v>
      </c>
      <c r="CG154"/>
      <c r="CH154"/>
      <c r="CI154"/>
      <c r="CJ154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</row>
    <row r="155" spans="1:134" s="19" customFormat="1" ht="15.65" customHeight="1" x14ac:dyDescent="0.35">
      <c r="A155">
        <v>30</v>
      </c>
      <c r="B155">
        <v>2</v>
      </c>
      <c r="C155" t="s">
        <v>68</v>
      </c>
      <c r="D155" t="s">
        <v>27</v>
      </c>
      <c r="E155"/>
      <c r="F155"/>
      <c r="G155">
        <v>0.5</v>
      </c>
      <c r="H155">
        <v>0.5</v>
      </c>
      <c r="I155">
        <v>3666</v>
      </c>
      <c r="J155">
        <v>7906</v>
      </c>
      <c r="K155"/>
      <c r="L155">
        <v>3981</v>
      </c>
      <c r="M155">
        <v>3.2269999999999999</v>
      </c>
      <c r="N155">
        <v>6.9770000000000003</v>
      </c>
      <c r="O155">
        <v>3.7490000000000001</v>
      </c>
      <c r="P155"/>
      <c r="Q155">
        <v>0.3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1">
        <v>44881</v>
      </c>
      <c r="Z155" s="6">
        <v>0.79802083333333329</v>
      </c>
      <c r="AA155"/>
      <c r="AB155" s="19">
        <v>1</v>
      </c>
      <c r="AC155" s="8"/>
      <c r="AD155" s="3">
        <v>3.1904107431185889</v>
      </c>
      <c r="AE155" s="3">
        <v>7.536672719205737</v>
      </c>
      <c r="AF155" s="3">
        <v>4.3462619760871481</v>
      </c>
      <c r="AG155" s="3">
        <v>0.38432609633644377</v>
      </c>
      <c r="AH155" s="8"/>
      <c r="AI155" s="8"/>
      <c r="AJ155" s="8"/>
      <c r="AK155" s="8">
        <v>2.7748203401940955E-2</v>
      </c>
      <c r="AL155" s="8"/>
      <c r="AM155" s="8"/>
      <c r="AN155" s="8"/>
      <c r="AO155" s="8"/>
      <c r="AP155" s="8"/>
      <c r="AQ155" s="8">
        <v>2.8694775754817528</v>
      </c>
      <c r="AR155" s="8"/>
      <c r="AS155" s="8"/>
      <c r="AT155" s="8"/>
      <c r="AU155" s="8"/>
      <c r="AV155" s="8"/>
      <c r="AW155" s="8">
        <v>4.9433571710667215</v>
      </c>
      <c r="AX155" s="8"/>
      <c r="AY155" s="8"/>
      <c r="AZ155" s="8"/>
      <c r="BA155" s="8"/>
      <c r="BB155" s="8"/>
      <c r="BC155" s="8">
        <v>2.7604155969440853</v>
      </c>
      <c r="BD155" s="8"/>
      <c r="BE155" s="8"/>
      <c r="BF155" s="8"/>
      <c r="BG155" s="20">
        <v>3.1899681636913297</v>
      </c>
      <c r="BH155" s="20">
        <v>7.6463782741625383</v>
      </c>
      <c r="BI155" s="20">
        <v>4.4564101104712091</v>
      </c>
      <c r="BJ155" s="20">
        <v>0.37909381395274289</v>
      </c>
      <c r="BK155" s="8"/>
      <c r="BL155" s="15">
        <v>40</v>
      </c>
      <c r="BM155" s="21"/>
      <c r="BN155" s="21"/>
      <c r="BO155" s="21"/>
      <c r="BP155" s="21"/>
      <c r="BQ155" s="2">
        <f t="shared" si="14"/>
        <v>2.9732408325074333</v>
      </c>
      <c r="BR155" s="2">
        <f t="shared" si="15"/>
        <v>5.9464816650148666</v>
      </c>
      <c r="BS155" s="2">
        <f t="shared" si="16"/>
        <v>2.9732408325074333</v>
      </c>
      <c r="BT155" s="2">
        <f t="shared" si="17"/>
        <v>0.29732408325074333</v>
      </c>
      <c r="BU155" s="56">
        <f t="shared" si="18"/>
        <v>2465.9959999999996</v>
      </c>
      <c r="BV155" s="56">
        <f t="shared" si="18"/>
        <v>2659.0513333333333</v>
      </c>
      <c r="BW155" s="56">
        <f t="shared" si="19"/>
        <v>2852.1066666666666</v>
      </c>
      <c r="BX155" s="56">
        <f t="shared" si="20"/>
        <v>26778.859999999997</v>
      </c>
      <c r="BY155" s="57">
        <f t="shared" si="21"/>
        <v>1.4866204162537167</v>
      </c>
      <c r="BZ155" s="54">
        <f t="shared" si="21"/>
        <v>2.9732408325074333</v>
      </c>
      <c r="CA155" s="54">
        <f t="shared" si="22"/>
        <v>1.4866204162537167</v>
      </c>
      <c r="CB155" s="54">
        <f t="shared" si="23"/>
        <v>0.14866204162537167</v>
      </c>
      <c r="CC155" s="54">
        <f t="shared" si="24"/>
        <v>1.5952053715592944</v>
      </c>
      <c r="CD155" s="54">
        <f t="shared" si="24"/>
        <v>3.7683363596028685</v>
      </c>
      <c r="CE155" s="54">
        <f t="shared" si="25"/>
        <v>2.1731309880435741</v>
      </c>
      <c r="CF155" s="54">
        <f t="shared" si="26"/>
        <v>0.19216304816822188</v>
      </c>
      <c r="CG155" s="3">
        <f>AVERAGE(CC155:CC156)</f>
        <v>1.5949840818456649</v>
      </c>
      <c r="CH155" s="3">
        <f>AVERAGE(CD155:CD156)</f>
        <v>3.8231891370812692</v>
      </c>
      <c r="CI155" s="3">
        <f>AVERAGE(CE155:CE156)</f>
        <v>2.2282050552356045</v>
      </c>
      <c r="CJ155" s="3">
        <f>AVERAGE(CF155:CF156)</f>
        <v>0.18954690697637144</v>
      </c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</row>
    <row r="156" spans="1:134" s="19" customFormat="1" ht="15.65" customHeight="1" x14ac:dyDescent="0.35">
      <c r="A156">
        <v>31</v>
      </c>
      <c r="B156">
        <v>2</v>
      </c>
      <c r="C156" t="s">
        <v>68</v>
      </c>
      <c r="D156" t="s">
        <v>27</v>
      </c>
      <c r="E156"/>
      <c r="F156"/>
      <c r="G156">
        <v>0.5</v>
      </c>
      <c r="H156">
        <v>0.5</v>
      </c>
      <c r="I156">
        <v>3665</v>
      </c>
      <c r="J156">
        <v>8140</v>
      </c>
      <c r="K156"/>
      <c r="L156">
        <v>3876</v>
      </c>
      <c r="M156">
        <v>3.2269999999999999</v>
      </c>
      <c r="N156">
        <v>7.1740000000000004</v>
      </c>
      <c r="O156">
        <v>3.948</v>
      </c>
      <c r="P156"/>
      <c r="Q156">
        <v>0.28899999999999998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1">
        <v>44881</v>
      </c>
      <c r="Z156" s="6">
        <v>0.80546296296296294</v>
      </c>
      <c r="AA156"/>
      <c r="AB156" s="19">
        <v>1</v>
      </c>
      <c r="AC156" s="8"/>
      <c r="AD156" s="3">
        <v>3.1895255842640706</v>
      </c>
      <c r="AE156" s="3">
        <v>7.7560838291193397</v>
      </c>
      <c r="AF156" s="3">
        <v>4.5665582448552691</v>
      </c>
      <c r="AG156" s="3">
        <v>0.37386153156904206</v>
      </c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20"/>
      <c r="BH156" s="20"/>
      <c r="BI156" s="20"/>
      <c r="BJ156" s="20"/>
      <c r="BK156" s="8"/>
      <c r="BL156" s="15"/>
      <c r="BM156" s="21"/>
      <c r="BN156" s="21"/>
      <c r="BO156" s="21"/>
      <c r="BP156" s="21"/>
      <c r="BQ156" s="2">
        <f t="shared" si="14"/>
        <v>2.9732408325074333</v>
      </c>
      <c r="BR156" s="2">
        <f t="shared" si="15"/>
        <v>5.9464816650148666</v>
      </c>
      <c r="BS156" s="2">
        <f t="shared" si="16"/>
        <v>2.9732408325074333</v>
      </c>
      <c r="BT156" s="2">
        <f t="shared" si="17"/>
        <v>0.29732408325074333</v>
      </c>
      <c r="BU156" s="56">
        <f t="shared" si="18"/>
        <v>2465.3233333333333</v>
      </c>
      <c r="BV156" s="56">
        <f t="shared" si="18"/>
        <v>2737.7533333333331</v>
      </c>
      <c r="BW156" s="56">
        <f t="shared" si="19"/>
        <v>3010.1833333333329</v>
      </c>
      <c r="BX156" s="56">
        <f t="shared" si="20"/>
        <v>26072.559999999998</v>
      </c>
      <c r="BY156" s="57">
        <f t="shared" si="21"/>
        <v>1.4866204162537167</v>
      </c>
      <c r="BZ156" s="54">
        <f t="shared" si="21"/>
        <v>2.9732408325074333</v>
      </c>
      <c r="CA156" s="54">
        <f t="shared" si="22"/>
        <v>1.4866204162537167</v>
      </c>
      <c r="CB156" s="54">
        <f t="shared" si="23"/>
        <v>0.14866204162537167</v>
      </c>
      <c r="CC156" s="54">
        <f t="shared" si="24"/>
        <v>1.5947627921320353</v>
      </c>
      <c r="CD156" s="54">
        <f t="shared" si="24"/>
        <v>3.8780419145596698</v>
      </c>
      <c r="CE156" s="54">
        <f t="shared" si="25"/>
        <v>2.2832791224276345</v>
      </c>
      <c r="CF156" s="54">
        <f t="shared" si="26"/>
        <v>0.18693076578452103</v>
      </c>
      <c r="CG156"/>
      <c r="CH156"/>
      <c r="CI156"/>
      <c r="CJ156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</row>
    <row r="157" spans="1:134" s="19" customFormat="1" ht="15.65" customHeight="1" x14ac:dyDescent="0.35">
      <c r="A157">
        <v>29</v>
      </c>
      <c r="B157">
        <v>2</v>
      </c>
      <c r="C157" t="s">
        <v>68</v>
      </c>
      <c r="D157" t="s">
        <v>27</v>
      </c>
      <c r="E157"/>
      <c r="F157"/>
      <c r="G157">
        <v>0.5</v>
      </c>
      <c r="H157">
        <v>0.5</v>
      </c>
      <c r="I157">
        <v>5049</v>
      </c>
      <c r="J157">
        <v>7799</v>
      </c>
      <c r="K157"/>
      <c r="L157">
        <v>3421</v>
      </c>
      <c r="M157">
        <v>4.2880000000000003</v>
      </c>
      <c r="N157">
        <v>6.8849999999999998</v>
      </c>
      <c r="O157">
        <v>2.597</v>
      </c>
      <c r="P157"/>
      <c r="Q157">
        <v>0.24199999999999999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1">
        <v>44882</v>
      </c>
      <c r="Z157" s="6">
        <v>0.88258101851851845</v>
      </c>
      <c r="AA157"/>
      <c r="AB157" s="19">
        <v>1</v>
      </c>
      <c r="AC157" s="8"/>
      <c r="AD157" s="3">
        <v>4.461925543682093</v>
      </c>
      <c r="AE157" s="3">
        <v>7.4702850921064332</v>
      </c>
      <c r="AF157" s="3">
        <v>3.0083595484243402</v>
      </c>
      <c r="AG157" s="3">
        <v>0.33330572956450921</v>
      </c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20"/>
      <c r="BH157" s="20"/>
      <c r="BI157" s="20"/>
      <c r="BJ157" s="20"/>
      <c r="BK157" s="8"/>
      <c r="BL157" s="15"/>
      <c r="BM157" s="21"/>
      <c r="BN157" s="21"/>
      <c r="BO157" s="21"/>
      <c r="BP157" s="21"/>
      <c r="BQ157" s="2">
        <f t="shared" si="14"/>
        <v>2.9732408325074333</v>
      </c>
      <c r="BR157" s="2">
        <f t="shared" si="15"/>
        <v>5.9464816650148666</v>
      </c>
      <c r="BS157" s="2">
        <f t="shared" si="16"/>
        <v>2.9732408325074333</v>
      </c>
      <c r="BT157" s="2">
        <f t="shared" si="17"/>
        <v>0.29732408325074333</v>
      </c>
      <c r="BU157" s="56">
        <f t="shared" si="18"/>
        <v>3396.2939999999999</v>
      </c>
      <c r="BV157" s="56">
        <f t="shared" si="18"/>
        <v>2623.0636666666664</v>
      </c>
      <c r="BW157" s="56">
        <f t="shared" si="19"/>
        <v>1849.8333333333333</v>
      </c>
      <c r="BX157" s="56">
        <f t="shared" si="20"/>
        <v>23011.926666666666</v>
      </c>
      <c r="BY157" s="57">
        <f t="shared" si="21"/>
        <v>1.4866204162537167</v>
      </c>
      <c r="BZ157" s="54">
        <f t="shared" si="21"/>
        <v>2.9732408325074333</v>
      </c>
      <c r="CA157" s="54">
        <f t="shared" si="22"/>
        <v>1.4866204162537167</v>
      </c>
      <c r="CB157" s="54">
        <f t="shared" si="23"/>
        <v>0.14866204162537167</v>
      </c>
      <c r="CC157" s="54">
        <f t="shared" si="24"/>
        <v>2.2309627718410465</v>
      </c>
      <c r="CD157" s="54">
        <f t="shared" si="24"/>
        <v>3.7351425460532166</v>
      </c>
      <c r="CE157" s="54">
        <f t="shared" si="25"/>
        <v>1.5041797742121701</v>
      </c>
      <c r="CF157" s="54">
        <f t="shared" si="26"/>
        <v>0.16665286478225461</v>
      </c>
      <c r="CG157"/>
      <c r="CH157"/>
      <c r="CI157"/>
      <c r="CJ157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</row>
    <row r="158" spans="1:134" s="19" customFormat="1" ht="15.65" customHeight="1" x14ac:dyDescent="0.35">
      <c r="A158">
        <v>30</v>
      </c>
      <c r="B158">
        <v>2</v>
      </c>
      <c r="C158" t="s">
        <v>68</v>
      </c>
      <c r="D158" t="s">
        <v>27</v>
      </c>
      <c r="E158"/>
      <c r="F158"/>
      <c r="G158">
        <v>0.5</v>
      </c>
      <c r="H158">
        <v>0.5</v>
      </c>
      <c r="I158">
        <v>4035</v>
      </c>
      <c r="J158">
        <v>7485</v>
      </c>
      <c r="K158"/>
      <c r="L158">
        <v>3424</v>
      </c>
      <c r="M158">
        <v>3.5110000000000001</v>
      </c>
      <c r="N158">
        <v>6.62</v>
      </c>
      <c r="O158">
        <v>3.109</v>
      </c>
      <c r="P158"/>
      <c r="Q158">
        <v>0.24199999999999999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1">
        <v>44882</v>
      </c>
      <c r="Z158" s="6">
        <v>0.88979166666666665</v>
      </c>
      <c r="AA158"/>
      <c r="AB158" s="19">
        <v>1</v>
      </c>
      <c r="AC158" s="8"/>
      <c r="AD158" s="3">
        <v>3.6001451998175726</v>
      </c>
      <c r="AE158" s="3">
        <v>7.176391581930412</v>
      </c>
      <c r="AF158" s="3">
        <v>3.5762463821128394</v>
      </c>
      <c r="AG158" s="3">
        <v>0.33359767743513025</v>
      </c>
      <c r="AH158" s="8"/>
      <c r="AI158" s="8"/>
      <c r="AJ158" s="8"/>
      <c r="AK158" s="8">
        <v>1.3307817098721633</v>
      </c>
      <c r="AL158" s="8"/>
      <c r="AM158" s="8"/>
      <c r="AN158" s="8"/>
      <c r="AO158" s="8"/>
      <c r="AP158" s="8"/>
      <c r="AQ158" s="8">
        <v>0.44245722263367676</v>
      </c>
      <c r="AR158" s="8"/>
      <c r="AS158" s="8"/>
      <c r="AT158" s="8"/>
      <c r="AU158" s="8"/>
      <c r="AV158" s="8"/>
      <c r="AW158" s="8">
        <v>2.1962736452975808</v>
      </c>
      <c r="AX158" s="8"/>
      <c r="AY158" s="8"/>
      <c r="AZ158" s="8"/>
      <c r="BA158" s="8"/>
      <c r="BB158" s="8"/>
      <c r="BC158" s="8">
        <v>0.84241461607253854</v>
      </c>
      <c r="BD158" s="8"/>
      <c r="BE158" s="8"/>
      <c r="BF158" s="8"/>
      <c r="BG158" s="20">
        <v>3.5763485039317673</v>
      </c>
      <c r="BH158" s="20">
        <v>7.1923030140100055</v>
      </c>
      <c r="BI158" s="20">
        <v>3.6159545100782382</v>
      </c>
      <c r="BJ158" s="20">
        <v>0.33500875880979875</v>
      </c>
      <c r="BK158" s="8"/>
      <c r="BL158" s="15">
        <v>41</v>
      </c>
      <c r="BM158" s="21"/>
      <c r="BN158" s="21"/>
      <c r="BO158" s="21"/>
      <c r="BP158" s="21"/>
      <c r="BQ158" s="2">
        <f t="shared" si="14"/>
        <v>2.9732408325074333</v>
      </c>
      <c r="BR158" s="2">
        <f t="shared" si="15"/>
        <v>5.9464816650148666</v>
      </c>
      <c r="BS158" s="2">
        <f t="shared" si="16"/>
        <v>2.9732408325074333</v>
      </c>
      <c r="BT158" s="2">
        <f t="shared" si="17"/>
        <v>0.29732408325074333</v>
      </c>
      <c r="BU158" s="56">
        <f t="shared" si="18"/>
        <v>2714.2099999999996</v>
      </c>
      <c r="BV158" s="56">
        <f t="shared" si="18"/>
        <v>2517.4549999999999</v>
      </c>
      <c r="BW158" s="56">
        <f t="shared" si="19"/>
        <v>2320.6999999999998</v>
      </c>
      <c r="BX158" s="56">
        <f t="shared" si="20"/>
        <v>23032.106666666667</v>
      </c>
      <c r="BY158" s="57">
        <f t="shared" si="21"/>
        <v>1.4866204162537167</v>
      </c>
      <c r="BZ158" s="54">
        <f t="shared" si="21"/>
        <v>2.9732408325074333</v>
      </c>
      <c r="CA158" s="54">
        <f t="shared" si="22"/>
        <v>1.4866204162537167</v>
      </c>
      <c r="CB158" s="54">
        <f t="shared" si="23"/>
        <v>0.14866204162537167</v>
      </c>
      <c r="CC158" s="54">
        <f t="shared" si="24"/>
        <v>1.8000725999087863</v>
      </c>
      <c r="CD158" s="54">
        <f t="shared" si="24"/>
        <v>3.588195790965206</v>
      </c>
      <c r="CE158" s="54">
        <f t="shared" si="25"/>
        <v>1.7881231910564197</v>
      </c>
      <c r="CF158" s="54">
        <f t="shared" si="26"/>
        <v>0.16679883871756512</v>
      </c>
      <c r="CG158" s="3">
        <f>AVERAGE(CC158:CC159)</f>
        <v>1.7881742519658836</v>
      </c>
      <c r="CH158" s="3">
        <f>AVERAGE(CD158:CD159)</f>
        <v>3.5961515070050027</v>
      </c>
      <c r="CI158" s="3">
        <f>AVERAGE(CE158:CE159)</f>
        <v>1.8079772550391191</v>
      </c>
      <c r="CJ158" s="3">
        <f>AVERAGE(CF158:CF159)</f>
        <v>0.16750437940489937</v>
      </c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</row>
    <row r="159" spans="1:134" s="19" customFormat="1" ht="15.65" customHeight="1" x14ac:dyDescent="0.35">
      <c r="A159">
        <v>31</v>
      </c>
      <c r="B159">
        <v>2</v>
      </c>
      <c r="C159" t="s">
        <v>68</v>
      </c>
      <c r="D159" t="s">
        <v>27</v>
      </c>
      <c r="E159"/>
      <c r="F159"/>
      <c r="G159">
        <v>0.5</v>
      </c>
      <c r="H159">
        <v>0.5</v>
      </c>
      <c r="I159">
        <v>3979</v>
      </c>
      <c r="J159">
        <v>7519</v>
      </c>
      <c r="K159"/>
      <c r="L159">
        <v>3453</v>
      </c>
      <c r="M159">
        <v>3.4670000000000001</v>
      </c>
      <c r="N159">
        <v>6.6479999999999997</v>
      </c>
      <c r="O159">
        <v>3.181</v>
      </c>
      <c r="P159"/>
      <c r="Q159">
        <v>0.245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1">
        <v>44882</v>
      </c>
      <c r="Z159" s="6">
        <v>0.89748842592592604</v>
      </c>
      <c r="AA159"/>
      <c r="AB159" s="19">
        <v>1</v>
      </c>
      <c r="AC159" s="8"/>
      <c r="AD159" s="3">
        <v>3.5525518080459619</v>
      </c>
      <c r="AE159" s="3">
        <v>7.2082144460895989</v>
      </c>
      <c r="AF159" s="3">
        <v>3.655662638043637</v>
      </c>
      <c r="AG159" s="3">
        <v>0.33641984018446719</v>
      </c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20"/>
      <c r="BH159" s="20"/>
      <c r="BI159" s="20"/>
      <c r="BJ159" s="20"/>
      <c r="BK159" s="8"/>
      <c r="BL159" s="15"/>
      <c r="BM159" s="21"/>
      <c r="BN159" s="21"/>
      <c r="BO159" s="21"/>
      <c r="BP159" s="21"/>
      <c r="BQ159" s="2">
        <f t="shared" si="14"/>
        <v>2.9732408325074333</v>
      </c>
      <c r="BR159" s="2">
        <f t="shared" si="15"/>
        <v>5.9464816650148666</v>
      </c>
      <c r="BS159" s="2">
        <f t="shared" si="16"/>
        <v>2.9732408325074333</v>
      </c>
      <c r="BT159" s="2">
        <f t="shared" si="17"/>
        <v>0.29732408325074333</v>
      </c>
      <c r="BU159" s="56">
        <f t="shared" si="18"/>
        <v>2676.5406666666663</v>
      </c>
      <c r="BV159" s="56">
        <f t="shared" si="18"/>
        <v>2528.8903333333333</v>
      </c>
      <c r="BW159" s="56">
        <f t="shared" si="19"/>
        <v>2381.2399999999998</v>
      </c>
      <c r="BX159" s="56">
        <f t="shared" si="20"/>
        <v>23227.179999999997</v>
      </c>
      <c r="BY159" s="57">
        <f t="shared" si="21"/>
        <v>1.4866204162537167</v>
      </c>
      <c r="BZ159" s="54">
        <f t="shared" si="21"/>
        <v>2.9732408325074333</v>
      </c>
      <c r="CA159" s="54">
        <f t="shared" si="22"/>
        <v>1.4866204162537167</v>
      </c>
      <c r="CB159" s="54">
        <f t="shared" si="23"/>
        <v>0.14866204162537167</v>
      </c>
      <c r="CC159" s="54">
        <f t="shared" si="24"/>
        <v>1.776275904022981</v>
      </c>
      <c r="CD159" s="54">
        <f t="shared" si="24"/>
        <v>3.6041072230447995</v>
      </c>
      <c r="CE159" s="54">
        <f t="shared" si="25"/>
        <v>1.8278313190218185</v>
      </c>
      <c r="CF159" s="54">
        <f t="shared" si="26"/>
        <v>0.16820992009223359</v>
      </c>
      <c r="CG159"/>
      <c r="CH159"/>
      <c r="CI159"/>
      <c r="CJ159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</row>
    <row r="160" spans="1:134" s="19" customFormat="1" ht="15.65" customHeight="1" x14ac:dyDescent="0.35">
      <c r="A160">
        <v>29</v>
      </c>
      <c r="B160">
        <v>2</v>
      </c>
      <c r="C160" t="s">
        <v>68</v>
      </c>
      <c r="D160" t="s">
        <v>27</v>
      </c>
      <c r="E160"/>
      <c r="F160"/>
      <c r="G160">
        <v>0.5</v>
      </c>
      <c r="H160">
        <v>0.5</v>
      </c>
      <c r="I160">
        <v>5882</v>
      </c>
      <c r="J160">
        <v>7415</v>
      </c>
      <c r="K160"/>
      <c r="L160">
        <v>3376</v>
      </c>
      <c r="M160">
        <v>4.9279999999999999</v>
      </c>
      <c r="N160">
        <v>6.5609999999999999</v>
      </c>
      <c r="O160">
        <v>1.633</v>
      </c>
      <c r="P160"/>
      <c r="Q160">
        <v>0.23699999999999999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1">
        <v>44886</v>
      </c>
      <c r="Z160" s="6">
        <v>0.74174768518518519</v>
      </c>
      <c r="AA160"/>
      <c r="AB160" s="19">
        <v>1</v>
      </c>
      <c r="AC160" s="8"/>
      <c r="AD160" s="3">
        <v>5.6397786078965719</v>
      </c>
      <c r="AE160" s="3">
        <v>7.199179756582434</v>
      </c>
      <c r="AF160" s="3">
        <v>1.5594011486858621</v>
      </c>
      <c r="AG160" s="3">
        <v>0.3480862123112301</v>
      </c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20"/>
      <c r="BH160" s="20"/>
      <c r="BI160" s="20"/>
      <c r="BJ160" s="20"/>
      <c r="BK160" s="8"/>
      <c r="BL160" s="15"/>
      <c r="BM160" s="21"/>
      <c r="BN160" s="21"/>
      <c r="BO160" s="21"/>
      <c r="BP160" s="21"/>
      <c r="BQ160" s="2">
        <f t="shared" si="14"/>
        <v>2.9732408325074333</v>
      </c>
      <c r="BR160" s="2">
        <f t="shared" si="15"/>
        <v>5.9464816650148666</v>
      </c>
      <c r="BS160" s="2">
        <f t="shared" si="16"/>
        <v>2.9732408325074333</v>
      </c>
      <c r="BT160" s="2">
        <f t="shared" si="17"/>
        <v>0.29732408325074333</v>
      </c>
      <c r="BU160" s="56">
        <f t="shared" si="18"/>
        <v>3956.6253333333329</v>
      </c>
      <c r="BV160" s="56">
        <f t="shared" si="18"/>
        <v>2493.9116666666664</v>
      </c>
      <c r="BW160" s="56">
        <f t="shared" si="19"/>
        <v>1031.1979999999999</v>
      </c>
      <c r="BX160" s="56">
        <f t="shared" si="20"/>
        <v>22709.226666666666</v>
      </c>
      <c r="BY160" s="57">
        <f t="shared" si="21"/>
        <v>1.4866204162537167</v>
      </c>
      <c r="BZ160" s="54">
        <f t="shared" si="21"/>
        <v>2.9732408325074333</v>
      </c>
      <c r="CA160" s="54">
        <f t="shared" si="22"/>
        <v>1.4866204162537167</v>
      </c>
      <c r="CB160" s="54">
        <f t="shared" si="23"/>
        <v>0.14866204162537167</v>
      </c>
      <c r="CC160" s="54">
        <f t="shared" si="24"/>
        <v>2.819889303948286</v>
      </c>
      <c r="CD160" s="54">
        <f t="shared" si="24"/>
        <v>3.599589878291217</v>
      </c>
      <c r="CE160" s="54">
        <f t="shared" si="25"/>
        <v>0.77970057434293105</v>
      </c>
      <c r="CF160" s="54">
        <f t="shared" si="26"/>
        <v>0.17404310615561505</v>
      </c>
      <c r="CG160"/>
      <c r="CH160"/>
      <c r="CI160"/>
      <c r="CJ160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</row>
    <row r="161" spans="1:134" s="19" customFormat="1" ht="15.65" customHeight="1" x14ac:dyDescent="0.35">
      <c r="A161">
        <v>30</v>
      </c>
      <c r="B161">
        <v>2</v>
      </c>
      <c r="C161" t="s">
        <v>68</v>
      </c>
      <c r="D161" t="s">
        <v>27</v>
      </c>
      <c r="E161"/>
      <c r="F161"/>
      <c r="G161">
        <v>0.5</v>
      </c>
      <c r="H161">
        <v>0.5</v>
      </c>
      <c r="I161">
        <v>3911</v>
      </c>
      <c r="J161">
        <v>7422</v>
      </c>
      <c r="K161"/>
      <c r="L161">
        <v>3312</v>
      </c>
      <c r="M161">
        <v>3.4159999999999999</v>
      </c>
      <c r="N161">
        <v>6.5659999999999998</v>
      </c>
      <c r="O161">
        <v>3.1509999999999998</v>
      </c>
      <c r="P161"/>
      <c r="Q161">
        <v>0.23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1">
        <v>44886</v>
      </c>
      <c r="Z161" s="6">
        <v>0.74888888888888883</v>
      </c>
      <c r="AA161"/>
      <c r="AB161" s="19">
        <v>1</v>
      </c>
      <c r="AC161" s="8"/>
      <c r="AD161" s="3">
        <v>3.7512004497954123</v>
      </c>
      <c r="AE161" s="3">
        <v>7.2058811996040095</v>
      </c>
      <c r="AF161" s="3">
        <v>3.4546807498085972</v>
      </c>
      <c r="AG161" s="3">
        <v>0.3415278308653068</v>
      </c>
      <c r="AH161" s="8"/>
      <c r="AI161" s="8"/>
      <c r="AJ161" s="8"/>
      <c r="AK161" s="8">
        <v>1.0527906839712129</v>
      </c>
      <c r="AL161" s="8"/>
      <c r="AM161" s="8"/>
      <c r="AN161" s="8"/>
      <c r="AO161" s="8"/>
      <c r="AP161" s="8"/>
      <c r="AQ161" s="8">
        <v>0.30510406691907221</v>
      </c>
      <c r="AR161" s="8"/>
      <c r="AS161" s="8"/>
      <c r="AT161" s="8"/>
      <c r="AU161" s="8"/>
      <c r="AV161" s="8"/>
      <c r="AW161" s="8">
        <v>1.7589285953706173</v>
      </c>
      <c r="AX161" s="8"/>
      <c r="AY161" s="8"/>
      <c r="AZ161" s="8"/>
      <c r="BA161" s="8"/>
      <c r="BB161" s="8"/>
      <c r="BC161" s="8">
        <v>0.8134242372579823</v>
      </c>
      <c r="BD161" s="8"/>
      <c r="BE161" s="8"/>
      <c r="BF161" s="8"/>
      <c r="BG161" s="20">
        <v>3.7315577038587948</v>
      </c>
      <c r="BH161" s="20">
        <v>7.2168907131394562</v>
      </c>
      <c r="BI161" s="20">
        <v>3.4853330092806614</v>
      </c>
      <c r="BJ161" s="20">
        <v>0.34014442227905728</v>
      </c>
      <c r="BK161" s="8"/>
      <c r="BL161" s="15">
        <v>42</v>
      </c>
      <c r="BM161" s="21"/>
      <c r="BN161" s="21"/>
      <c r="BO161" s="21"/>
      <c r="BP161" s="21"/>
      <c r="BQ161" s="2">
        <f t="shared" si="14"/>
        <v>2.9732408325074333</v>
      </c>
      <c r="BR161" s="2">
        <f t="shared" si="15"/>
        <v>5.9464816650148666</v>
      </c>
      <c r="BS161" s="2">
        <f t="shared" si="16"/>
        <v>2.9732408325074333</v>
      </c>
      <c r="BT161" s="2">
        <f t="shared" si="17"/>
        <v>0.29732408325074333</v>
      </c>
      <c r="BU161" s="56">
        <f t="shared" si="18"/>
        <v>2630.7993333333329</v>
      </c>
      <c r="BV161" s="56">
        <f t="shared" si="18"/>
        <v>2496.2659999999996</v>
      </c>
      <c r="BW161" s="56">
        <f t="shared" si="19"/>
        <v>2361.7326666666663</v>
      </c>
      <c r="BX161" s="56">
        <f t="shared" si="20"/>
        <v>22278.719999999998</v>
      </c>
      <c r="BY161" s="57">
        <f t="shared" si="21"/>
        <v>1.4866204162537167</v>
      </c>
      <c r="BZ161" s="54">
        <f t="shared" si="21"/>
        <v>2.9732408325074333</v>
      </c>
      <c r="CA161" s="54">
        <f t="shared" si="22"/>
        <v>1.4866204162537167</v>
      </c>
      <c r="CB161" s="54">
        <f t="shared" si="23"/>
        <v>0.14866204162537167</v>
      </c>
      <c r="CC161" s="54">
        <f t="shared" si="24"/>
        <v>1.8756002248977062</v>
      </c>
      <c r="CD161" s="54">
        <f t="shared" si="24"/>
        <v>3.6029405998020048</v>
      </c>
      <c r="CE161" s="54">
        <f t="shared" si="25"/>
        <v>1.7273403749042986</v>
      </c>
      <c r="CF161" s="54">
        <f t="shared" si="26"/>
        <v>0.1707639154326534</v>
      </c>
      <c r="CG161" s="3">
        <f>AVERAGE(CC161:CC162)</f>
        <v>1.8657788519293974</v>
      </c>
      <c r="CH161" s="3">
        <f>AVERAGE(CD161:CD162)</f>
        <v>3.6084453565697281</v>
      </c>
      <c r="CI161" s="3">
        <f>AVERAGE(CE161:CE162)</f>
        <v>1.7426665046403307</v>
      </c>
      <c r="CJ161" s="3">
        <f>AVERAGE(CF161:CF162)</f>
        <v>0.17007221113952864</v>
      </c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</row>
    <row r="162" spans="1:134" s="19" customFormat="1" ht="15.65" customHeight="1" x14ac:dyDescent="0.35">
      <c r="A162">
        <v>31</v>
      </c>
      <c r="B162">
        <v>2</v>
      </c>
      <c r="C162" t="s">
        <v>68</v>
      </c>
      <c r="D162" t="s">
        <v>27</v>
      </c>
      <c r="E162"/>
      <c r="F162"/>
      <c r="G162">
        <v>0.5</v>
      </c>
      <c r="H162">
        <v>0.5</v>
      </c>
      <c r="I162">
        <v>3870</v>
      </c>
      <c r="J162">
        <v>7445</v>
      </c>
      <c r="K162"/>
      <c r="L162">
        <v>3285</v>
      </c>
      <c r="M162">
        <v>3.3839999999999999</v>
      </c>
      <c r="N162">
        <v>6.5860000000000003</v>
      </c>
      <c r="O162">
        <v>3.202</v>
      </c>
      <c r="P162"/>
      <c r="Q162">
        <v>0.22800000000000001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1">
        <v>44886</v>
      </c>
      <c r="Z162" s="6">
        <v>0.75670138888888883</v>
      </c>
      <c r="AA162"/>
      <c r="AB162" s="19">
        <v>1</v>
      </c>
      <c r="AC162" s="8"/>
      <c r="AD162" s="3">
        <v>3.7119149579221768</v>
      </c>
      <c r="AE162" s="3">
        <v>7.2279002266749028</v>
      </c>
      <c r="AF162" s="3">
        <v>3.515985268752726</v>
      </c>
      <c r="AG162" s="3">
        <v>0.33876101369280781</v>
      </c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20"/>
      <c r="BH162" s="20"/>
      <c r="BI162" s="20"/>
      <c r="BJ162" s="20"/>
      <c r="BK162" s="8"/>
      <c r="BL162" s="15"/>
      <c r="BM162" s="21"/>
      <c r="BN162" s="21"/>
      <c r="BO162" s="21"/>
      <c r="BP162" s="21"/>
      <c r="BQ162" s="2">
        <f t="shared" si="14"/>
        <v>2.9732408325074333</v>
      </c>
      <c r="BR162" s="2">
        <f t="shared" si="15"/>
        <v>5.9464816650148666</v>
      </c>
      <c r="BS162" s="2">
        <f t="shared" si="16"/>
        <v>2.9732408325074333</v>
      </c>
      <c r="BT162" s="2">
        <f t="shared" si="17"/>
        <v>0.29732408325074333</v>
      </c>
      <c r="BU162" s="56">
        <f t="shared" si="18"/>
        <v>2603.2199999999998</v>
      </c>
      <c r="BV162" s="56">
        <f t="shared" si="18"/>
        <v>2504.0016666666666</v>
      </c>
      <c r="BW162" s="56">
        <f t="shared" si="19"/>
        <v>2404.7833333333333</v>
      </c>
      <c r="BX162" s="56">
        <f t="shared" si="20"/>
        <v>22097.1</v>
      </c>
      <c r="BY162" s="57">
        <f t="shared" si="21"/>
        <v>1.4866204162537167</v>
      </c>
      <c r="BZ162" s="54">
        <f t="shared" si="21"/>
        <v>2.9732408325074333</v>
      </c>
      <c r="CA162" s="54">
        <f t="shared" si="22"/>
        <v>1.4866204162537167</v>
      </c>
      <c r="CB162" s="54">
        <f t="shared" si="23"/>
        <v>0.14866204162537167</v>
      </c>
      <c r="CC162" s="54">
        <f t="shared" si="24"/>
        <v>1.8559574789610884</v>
      </c>
      <c r="CD162" s="54">
        <f t="shared" si="24"/>
        <v>3.6139501133374514</v>
      </c>
      <c r="CE162" s="54">
        <f t="shared" si="25"/>
        <v>1.757992634376363</v>
      </c>
      <c r="CF162" s="54">
        <f t="shared" si="26"/>
        <v>0.16938050684640391</v>
      </c>
      <c r="CG162"/>
      <c r="CH162"/>
      <c r="CI162"/>
      <c r="CJ162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</row>
    <row r="163" spans="1:134" s="19" customFormat="1" ht="15.65" customHeight="1" x14ac:dyDescent="0.35">
      <c r="A163">
        <v>29</v>
      </c>
      <c r="B163">
        <v>2</v>
      </c>
      <c r="C163" t="s">
        <v>68</v>
      </c>
      <c r="D163" t="s">
        <v>27</v>
      </c>
      <c r="E163"/>
      <c r="F163"/>
      <c r="G163">
        <v>0.5</v>
      </c>
      <c r="H163">
        <v>0.5</v>
      </c>
      <c r="I163">
        <v>5905</v>
      </c>
      <c r="J163">
        <v>9388</v>
      </c>
      <c r="K163"/>
      <c r="L163">
        <v>3351</v>
      </c>
      <c r="M163">
        <v>4.9450000000000003</v>
      </c>
      <c r="N163">
        <v>8.2319999999999993</v>
      </c>
      <c r="O163">
        <v>3.2869999999999999</v>
      </c>
      <c r="P163"/>
      <c r="Q163">
        <v>0.23400000000000001</v>
      </c>
      <c r="R163">
        <v>1</v>
      </c>
      <c r="S163">
        <v>0</v>
      </c>
      <c r="T163">
        <v>0</v>
      </c>
      <c r="U163"/>
      <c r="V163">
        <v>0</v>
      </c>
      <c r="W163"/>
      <c r="X163" t="s">
        <v>100</v>
      </c>
      <c r="Y163" s="1">
        <v>44887</v>
      </c>
      <c r="Z163" s="6">
        <v>0.93355324074074064</v>
      </c>
      <c r="AA163"/>
      <c r="AB163" s="19">
        <v>1</v>
      </c>
      <c r="AC163" s="8"/>
      <c r="AD163" s="3">
        <v>5.5266733404424242</v>
      </c>
      <c r="AE163" s="3">
        <v>8.9526267394086378</v>
      </c>
      <c r="AF163" s="3">
        <v>3.4259533989662136</v>
      </c>
      <c r="AG163" s="3">
        <v>0.34687066078006773</v>
      </c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20"/>
      <c r="BH163" s="20"/>
      <c r="BI163" s="20"/>
      <c r="BJ163" s="20"/>
      <c r="BK163" s="8"/>
      <c r="BL163" s="15"/>
      <c r="BM163" s="21"/>
      <c r="BN163" s="21"/>
      <c r="BO163" s="21"/>
      <c r="BP163" s="21"/>
      <c r="BQ163" s="2">
        <f t="shared" si="14"/>
        <v>2.9732408325074333</v>
      </c>
      <c r="BR163" s="2">
        <f t="shared" si="15"/>
        <v>5.9464816650148666</v>
      </c>
      <c r="BS163" s="2">
        <f t="shared" si="16"/>
        <v>2.9732408325074333</v>
      </c>
      <c r="BT163" s="2">
        <f t="shared" si="17"/>
        <v>0.29732408325074333</v>
      </c>
      <c r="BU163" s="56">
        <f t="shared" si="18"/>
        <v>3972.0966666666664</v>
      </c>
      <c r="BV163" s="56">
        <f t="shared" si="18"/>
        <v>3157.4973333333332</v>
      </c>
      <c r="BW163" s="56">
        <f t="shared" si="19"/>
        <v>2342.8979999999997</v>
      </c>
      <c r="BX163" s="56">
        <f t="shared" si="20"/>
        <v>22541.059999999998</v>
      </c>
      <c r="BY163" s="57">
        <f t="shared" si="21"/>
        <v>1.4866204162537167</v>
      </c>
      <c r="BZ163" s="54">
        <f t="shared" si="21"/>
        <v>2.9732408325074333</v>
      </c>
      <c r="CA163" s="54">
        <f t="shared" si="22"/>
        <v>1.4866204162537167</v>
      </c>
      <c r="CB163" s="54">
        <f t="shared" si="23"/>
        <v>0.14866204162537167</v>
      </c>
      <c r="CC163" s="54">
        <f t="shared" si="24"/>
        <v>2.7633366702212121</v>
      </c>
      <c r="CD163" s="54">
        <f t="shared" si="24"/>
        <v>4.4763133697043189</v>
      </c>
      <c r="CE163" s="54">
        <f t="shared" si="25"/>
        <v>1.7129766994831068</v>
      </c>
      <c r="CF163" s="54">
        <f t="shared" si="26"/>
        <v>0.17343533039003386</v>
      </c>
      <c r="CG163"/>
      <c r="CH163"/>
      <c r="CI163"/>
      <c r="CJ163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</row>
    <row r="164" spans="1:134" s="19" customFormat="1" ht="15.65" customHeight="1" x14ac:dyDescent="0.35">
      <c r="A164">
        <v>30</v>
      </c>
      <c r="B164">
        <v>2</v>
      </c>
      <c r="C164" t="s">
        <v>68</v>
      </c>
      <c r="D164" t="s">
        <v>27</v>
      </c>
      <c r="E164"/>
      <c r="F164"/>
      <c r="G164">
        <v>0.5</v>
      </c>
      <c r="H164">
        <v>0.5</v>
      </c>
      <c r="I164">
        <v>4102</v>
      </c>
      <c r="J164">
        <v>7557</v>
      </c>
      <c r="K164"/>
      <c r="L164">
        <v>3280</v>
      </c>
      <c r="M164">
        <v>3.5619999999999998</v>
      </c>
      <c r="N164">
        <v>6.681</v>
      </c>
      <c r="O164">
        <v>3.1190000000000002</v>
      </c>
      <c r="P164"/>
      <c r="Q164">
        <v>0.22700000000000001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1">
        <v>44887</v>
      </c>
      <c r="Z164" s="6">
        <v>0.94101851851851848</v>
      </c>
      <c r="AA164"/>
      <c r="AB164" s="19">
        <v>1</v>
      </c>
      <c r="AC164" s="8"/>
      <c r="AD164" s="3">
        <v>3.8551997003725589</v>
      </c>
      <c r="AE164" s="3">
        <v>7.2228548451126811</v>
      </c>
      <c r="AF164" s="3">
        <v>3.3676551447401222</v>
      </c>
      <c r="AG164" s="3">
        <v>0.33979435535076197</v>
      </c>
      <c r="AH164" s="8"/>
      <c r="AI164" s="8"/>
      <c r="AJ164" s="8"/>
      <c r="AK164" s="8">
        <v>0.38549005964761696</v>
      </c>
      <c r="AL164" s="8"/>
      <c r="AM164" s="8"/>
      <c r="AN164" s="8"/>
      <c r="AO164" s="8"/>
      <c r="AP164" s="8"/>
      <c r="AQ164" s="8">
        <v>1.5952445251050777</v>
      </c>
      <c r="AR164" s="8"/>
      <c r="AS164" s="8"/>
      <c r="AT164" s="8"/>
      <c r="AU164" s="8"/>
      <c r="AV164" s="8"/>
      <c r="AW164" s="8">
        <v>2.9981952143276973</v>
      </c>
      <c r="AX164" s="8"/>
      <c r="AY164" s="8"/>
      <c r="AZ164" s="8"/>
      <c r="BA164" s="8"/>
      <c r="BB164" s="8"/>
      <c r="BC164" s="8">
        <v>0.20553045112856391</v>
      </c>
      <c r="BD164" s="8"/>
      <c r="BE164" s="8"/>
      <c r="BF164" s="8"/>
      <c r="BG164" s="20">
        <v>3.8477832893239956</v>
      </c>
      <c r="BH164" s="20">
        <v>7.1656996295993522</v>
      </c>
      <c r="BI164" s="20">
        <v>3.3179163402753558</v>
      </c>
      <c r="BJ164" s="20">
        <v>0.33944552339297929</v>
      </c>
      <c r="BK164" s="8"/>
      <c r="BL164" s="15">
        <v>43</v>
      </c>
      <c r="BM164" s="21"/>
      <c r="BN164" s="21"/>
      <c r="BO164" s="21"/>
      <c r="BP164" s="21"/>
      <c r="BQ164" s="2">
        <f t="shared" si="14"/>
        <v>2.9732408325074333</v>
      </c>
      <c r="BR164" s="2">
        <f t="shared" si="15"/>
        <v>5.9464816650148666</v>
      </c>
      <c r="BS164" s="2">
        <f t="shared" si="16"/>
        <v>2.9732408325074333</v>
      </c>
      <c r="BT164" s="2">
        <f t="shared" si="17"/>
        <v>0.29732408325074333</v>
      </c>
      <c r="BU164" s="56">
        <f t="shared" si="18"/>
        <v>2759.2786666666666</v>
      </c>
      <c r="BV164" s="56">
        <f t="shared" si="18"/>
        <v>2541.6709999999998</v>
      </c>
      <c r="BW164" s="56">
        <f t="shared" si="19"/>
        <v>2324.063333333333</v>
      </c>
      <c r="BX164" s="56">
        <f t="shared" si="20"/>
        <v>22063.466666666664</v>
      </c>
      <c r="BY164" s="57">
        <f t="shared" si="21"/>
        <v>1.4866204162537167</v>
      </c>
      <c r="BZ164" s="54">
        <f t="shared" si="21"/>
        <v>2.9732408325074333</v>
      </c>
      <c r="CA164" s="54">
        <f t="shared" si="22"/>
        <v>1.4866204162537167</v>
      </c>
      <c r="CB164" s="54">
        <f t="shared" si="23"/>
        <v>0.14866204162537167</v>
      </c>
      <c r="CC164" s="54">
        <f t="shared" si="24"/>
        <v>1.9275998501862794</v>
      </c>
      <c r="CD164" s="54">
        <f t="shared" si="24"/>
        <v>3.6114274225563405</v>
      </c>
      <c r="CE164" s="54">
        <f t="shared" si="25"/>
        <v>1.6838275723700611</v>
      </c>
      <c r="CF164" s="54">
        <f t="shared" si="26"/>
        <v>0.16989717767538098</v>
      </c>
      <c r="CG164" s="3">
        <f>AVERAGE(CC164:CC165)</f>
        <v>1.9238916446619978</v>
      </c>
      <c r="CH164" s="3">
        <f>AVERAGE(CD164:CD165)</f>
        <v>3.5828498147996761</v>
      </c>
      <c r="CI164" s="3">
        <f>AVERAGE(CE164:CE165)</f>
        <v>1.6589581701376779</v>
      </c>
      <c r="CJ164" s="3">
        <f>AVERAGE(CF164:CF165)</f>
        <v>0.16972276169648964</v>
      </c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</row>
    <row r="165" spans="1:134" s="19" customFormat="1" ht="15.65" customHeight="1" x14ac:dyDescent="0.35">
      <c r="A165">
        <v>31</v>
      </c>
      <c r="B165">
        <v>2</v>
      </c>
      <c r="C165" t="s">
        <v>68</v>
      </c>
      <c r="D165" t="s">
        <v>27</v>
      </c>
      <c r="E165"/>
      <c r="F165"/>
      <c r="G165">
        <v>0.5</v>
      </c>
      <c r="H165">
        <v>0.5</v>
      </c>
      <c r="I165">
        <v>4086</v>
      </c>
      <c r="J165">
        <v>7436</v>
      </c>
      <c r="K165"/>
      <c r="L165">
        <v>3273</v>
      </c>
      <c r="M165">
        <v>3.55</v>
      </c>
      <c r="N165">
        <v>6.5780000000000003</v>
      </c>
      <c r="O165">
        <v>3.028</v>
      </c>
      <c r="P165"/>
      <c r="Q165">
        <v>0.22600000000000001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1">
        <v>44887</v>
      </c>
      <c r="Z165" s="6">
        <v>0.94891203703703697</v>
      </c>
      <c r="AA165"/>
      <c r="AB165" s="19">
        <v>1</v>
      </c>
      <c r="AC165" s="8"/>
      <c r="AD165" s="3">
        <v>3.8403668782754328</v>
      </c>
      <c r="AE165" s="3">
        <v>7.1085444140860226</v>
      </c>
      <c r="AF165" s="3">
        <v>3.2681775358105898</v>
      </c>
      <c r="AG165" s="3">
        <v>0.33909669143519666</v>
      </c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20"/>
      <c r="BH165" s="20"/>
      <c r="BI165" s="20"/>
      <c r="BJ165" s="20"/>
      <c r="BK165" s="8"/>
      <c r="BL165" s="15"/>
      <c r="BM165" s="21"/>
      <c r="BN165" s="21"/>
      <c r="BO165" s="21"/>
      <c r="BP165" s="21"/>
      <c r="BQ165" s="2">
        <f t="shared" si="14"/>
        <v>2.9732408325074333</v>
      </c>
      <c r="BR165" s="2">
        <f t="shared" si="15"/>
        <v>5.9464816650148666</v>
      </c>
      <c r="BS165" s="2">
        <f t="shared" si="16"/>
        <v>2.9732408325074333</v>
      </c>
      <c r="BT165" s="2">
        <f t="shared" si="17"/>
        <v>0.29732408325074333</v>
      </c>
      <c r="BU165" s="56">
        <f t="shared" si="18"/>
        <v>2748.5159999999996</v>
      </c>
      <c r="BV165" s="56">
        <f t="shared" si="18"/>
        <v>2500.9746666666665</v>
      </c>
      <c r="BW165" s="56">
        <f t="shared" si="19"/>
        <v>2253.4333333333334</v>
      </c>
      <c r="BX165" s="56">
        <f t="shared" si="20"/>
        <v>22016.379999999997</v>
      </c>
      <c r="BY165" s="57">
        <f t="shared" si="21"/>
        <v>1.4866204162537167</v>
      </c>
      <c r="BZ165" s="54">
        <f t="shared" si="21"/>
        <v>2.9732408325074333</v>
      </c>
      <c r="CA165" s="54">
        <f t="shared" si="22"/>
        <v>1.4866204162537167</v>
      </c>
      <c r="CB165" s="54">
        <f t="shared" si="23"/>
        <v>0.14866204162537167</v>
      </c>
      <c r="CC165" s="54">
        <f t="shared" si="24"/>
        <v>1.9201834391377164</v>
      </c>
      <c r="CD165" s="54">
        <f t="shared" si="24"/>
        <v>3.5542722070430113</v>
      </c>
      <c r="CE165" s="54">
        <f t="shared" si="25"/>
        <v>1.6340887679052949</v>
      </c>
      <c r="CF165" s="54">
        <f t="shared" si="26"/>
        <v>0.16954834571759833</v>
      </c>
      <c r="CG165"/>
      <c r="CH165"/>
      <c r="CI165"/>
      <c r="CJ165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</row>
    <row r="166" spans="1:134" s="19" customFormat="1" ht="15.65" customHeight="1" x14ac:dyDescent="0.35">
      <c r="A166">
        <v>29</v>
      </c>
      <c r="B166">
        <v>2</v>
      </c>
      <c r="C166" t="s">
        <v>68</v>
      </c>
      <c r="D166" t="s">
        <v>27</v>
      </c>
      <c r="E166"/>
      <c r="F166"/>
      <c r="G166">
        <v>0.5</v>
      </c>
      <c r="H166">
        <v>0.5</v>
      </c>
      <c r="I166">
        <v>4597</v>
      </c>
      <c r="J166">
        <v>7045</v>
      </c>
      <c r="K166"/>
      <c r="L166">
        <v>3584</v>
      </c>
      <c r="M166">
        <v>3.9409999999999998</v>
      </c>
      <c r="N166">
        <v>6.2469999999999999</v>
      </c>
      <c r="O166">
        <v>2.3050000000000002</v>
      </c>
      <c r="P166"/>
      <c r="Q166">
        <v>0.25900000000000001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1">
        <v>45019</v>
      </c>
      <c r="Z166" s="6">
        <v>0.79916666666666669</v>
      </c>
      <c r="AA166"/>
      <c r="AB166" s="19">
        <v>1</v>
      </c>
      <c r="AC166" s="8"/>
      <c r="AD166" s="3">
        <v>4.6737408424185212</v>
      </c>
      <c r="AE166" s="3">
        <v>7.4332774699021984</v>
      </c>
      <c r="AF166" s="3">
        <v>2.7595366274836772</v>
      </c>
      <c r="AG166" s="3">
        <v>0.38429762171426679</v>
      </c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20"/>
      <c r="BH166" s="20"/>
      <c r="BI166" s="20"/>
      <c r="BJ166" s="20"/>
      <c r="BK166" s="8"/>
      <c r="BL166" s="15"/>
      <c r="BM166" s="21"/>
      <c r="BN166" s="21"/>
      <c r="BO166" s="21"/>
      <c r="BP166" s="21"/>
      <c r="BQ166" s="2">
        <f t="shared" ref="BQ166:BQ204" si="27">(300*1000)/100900</f>
        <v>2.9732408325074333</v>
      </c>
      <c r="BR166" s="2">
        <f t="shared" ref="BR166:BR204" si="28">(600*1000)/100900</f>
        <v>5.9464816650148666</v>
      </c>
      <c r="BS166" s="2">
        <f t="shared" ref="BS166:BS204" si="29">(300*1000)/100900</f>
        <v>2.9732408325074333</v>
      </c>
      <c r="BT166" s="2">
        <f t="shared" ref="BT166:BT204" si="30">(300*100)/100900</f>
        <v>0.29732408325074333</v>
      </c>
      <c r="BU166" s="56">
        <f t="shared" ref="BU166:BV189" si="31">I166/(BQ166*G166)</f>
        <v>3092.2486666666664</v>
      </c>
      <c r="BV166" s="56">
        <f t="shared" si="31"/>
        <v>2369.4683333333332</v>
      </c>
      <c r="BW166" s="56">
        <f t="shared" ref="BW166:BW195" si="32">(J166-I166)/(BS166*H166)</f>
        <v>1646.6879999999999</v>
      </c>
      <c r="BX166" s="56">
        <f t="shared" ref="BX166:BX195" si="33">L166/(BT166*H166)</f>
        <v>24108.373333333333</v>
      </c>
      <c r="BY166" s="57">
        <f t="shared" ref="BY166:BZ189" si="34">G166*BQ166</f>
        <v>1.4866204162537167</v>
      </c>
      <c r="BZ166" s="54">
        <f t="shared" si="34"/>
        <v>2.9732408325074333</v>
      </c>
      <c r="CA166" s="54">
        <f t="shared" ref="CA166:CA195" si="35">H166*BS166</f>
        <v>1.4866204162537167</v>
      </c>
      <c r="CB166" s="54">
        <f t="shared" ref="CB166:CB195" si="36">H166*BT166</f>
        <v>0.14866204162537167</v>
      </c>
      <c r="CC166" s="54">
        <f t="shared" ref="CC166:CD189" si="37">AD166*G166</f>
        <v>2.3368704212092606</v>
      </c>
      <c r="CD166" s="54">
        <f t="shared" si="37"/>
        <v>3.7166387349510992</v>
      </c>
      <c r="CE166" s="54">
        <f t="shared" ref="CE166:CE195" si="38">AF166*H166</f>
        <v>1.3797683137418386</v>
      </c>
      <c r="CF166" s="54">
        <f t="shared" ref="CF166:CF195" si="39">AG166*H166</f>
        <v>0.1921488108571334</v>
      </c>
      <c r="CG166"/>
      <c r="CH166"/>
      <c r="CI166"/>
      <c r="CJ166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</row>
    <row r="167" spans="1:134" s="19" customFormat="1" ht="15.65" customHeight="1" x14ac:dyDescent="0.35">
      <c r="A167">
        <v>30</v>
      </c>
      <c r="B167">
        <v>2</v>
      </c>
      <c r="C167" t="s">
        <v>68</v>
      </c>
      <c r="D167" t="s">
        <v>27</v>
      </c>
      <c r="E167"/>
      <c r="F167"/>
      <c r="G167">
        <v>0.5</v>
      </c>
      <c r="H167">
        <v>0.5</v>
      </c>
      <c r="I167">
        <v>3476</v>
      </c>
      <c r="J167">
        <v>6983</v>
      </c>
      <c r="K167"/>
      <c r="L167">
        <v>3578</v>
      </c>
      <c r="M167">
        <v>3.081</v>
      </c>
      <c r="N167">
        <v>6.1950000000000003</v>
      </c>
      <c r="O167">
        <v>3.113</v>
      </c>
      <c r="P167"/>
      <c r="Q167">
        <v>0.25800000000000001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1">
        <v>45019</v>
      </c>
      <c r="Z167" s="6">
        <v>0.80614583333333334</v>
      </c>
      <c r="AA167"/>
      <c r="AB167" s="19">
        <v>1</v>
      </c>
      <c r="AC167" s="8"/>
      <c r="AD167" s="3">
        <v>3.5465479649308338</v>
      </c>
      <c r="AE167" s="3">
        <v>7.3690187188963181</v>
      </c>
      <c r="AF167" s="3">
        <v>3.8224707539654843</v>
      </c>
      <c r="AG167" s="3">
        <v>0.38365138452435615</v>
      </c>
      <c r="AH167" s="8"/>
      <c r="AI167" s="8"/>
      <c r="AJ167" s="8"/>
      <c r="AK167" s="8">
        <v>1.7157254632133272</v>
      </c>
      <c r="AL167" s="8"/>
      <c r="AM167" s="8"/>
      <c r="AN167" s="8"/>
      <c r="AO167" s="8"/>
      <c r="AP167" s="8"/>
      <c r="AQ167" s="8">
        <v>0.77656290242837911</v>
      </c>
      <c r="AR167" s="8"/>
      <c r="AS167" s="8"/>
      <c r="AT167" s="8"/>
      <c r="AU167" s="8"/>
      <c r="AV167" s="8"/>
      <c r="AW167" s="8">
        <v>8.7019285180262473E-2</v>
      </c>
      <c r="AX167" s="8"/>
      <c r="AY167" s="8"/>
      <c r="AZ167" s="8"/>
      <c r="BA167" s="8"/>
      <c r="BB167" s="8"/>
      <c r="BC167" s="8">
        <v>5.0956988108953158</v>
      </c>
      <c r="BD167" s="8"/>
      <c r="BE167" s="8"/>
      <c r="BF167" s="8"/>
      <c r="BG167" s="20">
        <v>3.5163822322594416</v>
      </c>
      <c r="BH167" s="20">
        <v>7.3405168535308061</v>
      </c>
      <c r="BI167" s="20">
        <v>3.8241346212713649</v>
      </c>
      <c r="BJ167" s="20">
        <v>0.37411938597317418</v>
      </c>
      <c r="BK167" s="8"/>
      <c r="BL167" s="15">
        <v>44</v>
      </c>
      <c r="BM167" s="21"/>
      <c r="BN167" s="21"/>
      <c r="BO167" s="21"/>
      <c r="BP167" s="21"/>
      <c r="BQ167" s="2">
        <f t="shared" si="27"/>
        <v>2.9732408325074333</v>
      </c>
      <c r="BR167" s="2">
        <f t="shared" si="28"/>
        <v>5.9464816650148666</v>
      </c>
      <c r="BS167" s="2">
        <f t="shared" si="29"/>
        <v>2.9732408325074333</v>
      </c>
      <c r="BT167" s="2">
        <f t="shared" si="30"/>
        <v>0.29732408325074333</v>
      </c>
      <c r="BU167" s="56">
        <f t="shared" si="31"/>
        <v>2338.1893333333333</v>
      </c>
      <c r="BV167" s="56">
        <f t="shared" si="31"/>
        <v>2348.6156666666666</v>
      </c>
      <c r="BW167" s="56">
        <f t="shared" si="32"/>
        <v>2359.0419999999999</v>
      </c>
      <c r="BX167" s="56">
        <f t="shared" si="33"/>
        <v>24068.013333333332</v>
      </c>
      <c r="BY167" s="57">
        <f t="shared" si="34"/>
        <v>1.4866204162537167</v>
      </c>
      <c r="BZ167" s="54">
        <f t="shared" si="34"/>
        <v>2.9732408325074333</v>
      </c>
      <c r="CA167" s="54">
        <f t="shared" si="35"/>
        <v>1.4866204162537167</v>
      </c>
      <c r="CB167" s="54">
        <f t="shared" si="36"/>
        <v>0.14866204162537167</v>
      </c>
      <c r="CC167" s="54">
        <f t="shared" si="37"/>
        <v>1.7732739824654169</v>
      </c>
      <c r="CD167" s="54">
        <f t="shared" si="37"/>
        <v>3.684509359448159</v>
      </c>
      <c r="CE167" s="54">
        <f t="shared" si="38"/>
        <v>1.9112353769827422</v>
      </c>
      <c r="CF167" s="54">
        <f t="shared" si="39"/>
        <v>0.19182569226217808</v>
      </c>
      <c r="CG167" s="3">
        <f>AVERAGE(CC167:CC168)</f>
        <v>1.7581911161297208</v>
      </c>
      <c r="CH167" s="3">
        <f>AVERAGE(CD167:CD168)</f>
        <v>3.670258426765403</v>
      </c>
      <c r="CI167" s="3">
        <f>AVERAGE(CE167:CE168)</f>
        <v>1.9120673106356825</v>
      </c>
      <c r="CJ167" s="3">
        <f>AVERAGE(CF167:CF168)</f>
        <v>0.18705969298658709</v>
      </c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</row>
    <row r="168" spans="1:134" s="19" customFormat="1" ht="15.65" customHeight="1" x14ac:dyDescent="0.35">
      <c r="A168">
        <v>31</v>
      </c>
      <c r="B168">
        <v>2</v>
      </c>
      <c r="C168" t="s">
        <v>68</v>
      </c>
      <c r="D168" t="s">
        <v>27</v>
      </c>
      <c r="E168"/>
      <c r="F168"/>
      <c r="G168">
        <v>0.5</v>
      </c>
      <c r="H168">
        <v>0.5</v>
      </c>
      <c r="I168">
        <v>3416</v>
      </c>
      <c r="J168">
        <v>6928</v>
      </c>
      <c r="K168"/>
      <c r="L168">
        <v>3401</v>
      </c>
      <c r="M168">
        <v>3.036</v>
      </c>
      <c r="N168">
        <v>6.1479999999999997</v>
      </c>
      <c r="O168">
        <v>3.1120000000000001</v>
      </c>
      <c r="P168"/>
      <c r="Q168">
        <v>0.24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1">
        <v>45019</v>
      </c>
      <c r="Z168" s="6">
        <v>0.81363425925925925</v>
      </c>
      <c r="AA168"/>
      <c r="AB168" s="19">
        <v>1</v>
      </c>
      <c r="AC168" s="8"/>
      <c r="AD168" s="3">
        <v>3.4862164995880494</v>
      </c>
      <c r="AE168" s="3">
        <v>7.3120149881652949</v>
      </c>
      <c r="AF168" s="3">
        <v>3.8257984885772456</v>
      </c>
      <c r="AG168" s="3">
        <v>0.36458738742199226</v>
      </c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20"/>
      <c r="BH168" s="20"/>
      <c r="BI168" s="20"/>
      <c r="BJ168" s="20"/>
      <c r="BK168" s="8"/>
      <c r="BL168" s="15"/>
      <c r="BM168" s="21"/>
      <c r="BN168" s="21"/>
      <c r="BO168" s="21"/>
      <c r="BP168" s="21"/>
      <c r="BQ168" s="2">
        <f t="shared" si="27"/>
        <v>2.9732408325074333</v>
      </c>
      <c r="BR168" s="2">
        <f t="shared" si="28"/>
        <v>5.9464816650148666</v>
      </c>
      <c r="BS168" s="2">
        <f t="shared" si="29"/>
        <v>2.9732408325074333</v>
      </c>
      <c r="BT168" s="2">
        <f t="shared" si="30"/>
        <v>0.29732408325074333</v>
      </c>
      <c r="BU168" s="56">
        <f t="shared" si="31"/>
        <v>2297.8293333333331</v>
      </c>
      <c r="BV168" s="56">
        <f t="shared" si="31"/>
        <v>2330.1173333333331</v>
      </c>
      <c r="BW168" s="56">
        <f t="shared" si="32"/>
        <v>2362.4053333333331</v>
      </c>
      <c r="BX168" s="56">
        <f t="shared" si="33"/>
        <v>22877.393333333333</v>
      </c>
      <c r="BY168" s="57">
        <f t="shared" si="34"/>
        <v>1.4866204162537167</v>
      </c>
      <c r="BZ168" s="54">
        <f t="shared" si="34"/>
        <v>2.9732408325074333</v>
      </c>
      <c r="CA168" s="54">
        <f t="shared" si="35"/>
        <v>1.4866204162537167</v>
      </c>
      <c r="CB168" s="54">
        <f t="shared" si="36"/>
        <v>0.14866204162537167</v>
      </c>
      <c r="CC168" s="54">
        <f t="shared" si="37"/>
        <v>1.7431082497940247</v>
      </c>
      <c r="CD168" s="54">
        <f t="shared" si="37"/>
        <v>3.6560074940826475</v>
      </c>
      <c r="CE168" s="54">
        <f t="shared" si="38"/>
        <v>1.9128992442886228</v>
      </c>
      <c r="CF168" s="54">
        <f t="shared" si="39"/>
        <v>0.18229369371099613</v>
      </c>
      <c r="CG168"/>
      <c r="CH168"/>
      <c r="CI168"/>
      <c r="CJ168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</row>
    <row r="169" spans="1:134" s="19" customFormat="1" ht="15.65" customHeight="1" x14ac:dyDescent="0.35">
      <c r="A169">
        <v>33</v>
      </c>
      <c r="B169">
        <v>9</v>
      </c>
      <c r="C169" t="s">
        <v>68</v>
      </c>
      <c r="D169" t="s">
        <v>27</v>
      </c>
      <c r="E169"/>
      <c r="F169"/>
      <c r="G169">
        <v>0.5</v>
      </c>
      <c r="H169">
        <v>0.5</v>
      </c>
      <c r="I169">
        <v>2751</v>
      </c>
      <c r="J169">
        <v>6423</v>
      </c>
      <c r="K169"/>
      <c r="L169">
        <v>3236</v>
      </c>
      <c r="M169">
        <v>2.5249999999999999</v>
      </c>
      <c r="N169">
        <v>5.72</v>
      </c>
      <c r="O169">
        <v>3.194</v>
      </c>
      <c r="P169"/>
      <c r="Q169">
        <v>0.222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1">
        <v>45019</v>
      </c>
      <c r="Z169" s="6">
        <v>0.83040509259259254</v>
      </c>
      <c r="AA169"/>
      <c r="AB169" s="19">
        <v>1</v>
      </c>
      <c r="AC169" s="8"/>
      <c r="AD169" s="3">
        <v>2.8175427587055228</v>
      </c>
      <c r="AE169" s="3">
        <v>6.7886170969077178</v>
      </c>
      <c r="AF169" s="3">
        <v>3.9710743382021949</v>
      </c>
      <c r="AG169" s="3">
        <v>0.34681586469944969</v>
      </c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20"/>
      <c r="BH169" s="20"/>
      <c r="BI169" s="20"/>
      <c r="BJ169" s="20"/>
      <c r="BK169" s="8"/>
      <c r="BL169" s="15"/>
      <c r="BM169" s="21"/>
      <c r="BN169" s="21"/>
      <c r="BO169" s="21"/>
      <c r="BP169" s="21"/>
      <c r="BQ169" s="2">
        <f t="shared" si="27"/>
        <v>2.9732408325074333</v>
      </c>
      <c r="BR169" s="2">
        <f t="shared" si="28"/>
        <v>5.9464816650148666</v>
      </c>
      <c r="BS169" s="2">
        <f t="shared" si="29"/>
        <v>2.9732408325074333</v>
      </c>
      <c r="BT169" s="2">
        <f t="shared" si="30"/>
        <v>0.29732408325074333</v>
      </c>
      <c r="BU169" s="56">
        <f t="shared" si="31"/>
        <v>1850.5059999999999</v>
      </c>
      <c r="BV169" s="56">
        <f t="shared" si="31"/>
        <v>2160.2689999999998</v>
      </c>
      <c r="BW169" s="56">
        <f t="shared" si="32"/>
        <v>2470.0319999999997</v>
      </c>
      <c r="BX169" s="56">
        <f t="shared" si="33"/>
        <v>21767.493333333332</v>
      </c>
      <c r="BY169" s="57">
        <f t="shared" si="34"/>
        <v>1.4866204162537167</v>
      </c>
      <c r="BZ169" s="54">
        <f t="shared" si="34"/>
        <v>2.9732408325074333</v>
      </c>
      <c r="CA169" s="54">
        <f t="shared" si="35"/>
        <v>1.4866204162537167</v>
      </c>
      <c r="CB169" s="54">
        <f t="shared" si="36"/>
        <v>0.14866204162537167</v>
      </c>
      <c r="CC169" s="54">
        <f t="shared" si="37"/>
        <v>1.4087713793527614</v>
      </c>
      <c r="CD169" s="54">
        <f t="shared" si="37"/>
        <v>3.3943085484538589</v>
      </c>
      <c r="CE169" s="54">
        <f t="shared" si="38"/>
        <v>1.9855371691010975</v>
      </c>
      <c r="CF169" s="54">
        <f t="shared" si="39"/>
        <v>0.17340793234972485</v>
      </c>
      <c r="CG169"/>
      <c r="CH169"/>
      <c r="CI169"/>
      <c r="CJ169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</row>
    <row r="170" spans="1:134" s="19" customFormat="1" ht="15.65" customHeight="1" x14ac:dyDescent="0.35">
      <c r="A170">
        <v>34</v>
      </c>
      <c r="B170">
        <v>9</v>
      </c>
      <c r="C170" t="s">
        <v>68</v>
      </c>
      <c r="D170" t="s">
        <v>27</v>
      </c>
      <c r="E170"/>
      <c r="F170"/>
      <c r="G170">
        <v>0.5</v>
      </c>
      <c r="H170">
        <v>0.5</v>
      </c>
      <c r="I170">
        <v>3278</v>
      </c>
      <c r="J170">
        <v>6423</v>
      </c>
      <c r="K170"/>
      <c r="L170">
        <v>3171</v>
      </c>
      <c r="M170">
        <v>2.93</v>
      </c>
      <c r="N170">
        <v>5.72</v>
      </c>
      <c r="O170">
        <v>2.79</v>
      </c>
      <c r="P170"/>
      <c r="Q170">
        <v>0.216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1">
        <v>45019</v>
      </c>
      <c r="Z170" s="6">
        <v>0.83731481481481485</v>
      </c>
      <c r="AA170"/>
      <c r="AB170" s="19">
        <v>1</v>
      </c>
      <c r="AC170" s="8"/>
      <c r="AD170" s="3">
        <v>3.3474541292996451</v>
      </c>
      <c r="AE170" s="3">
        <v>6.7886170969077178</v>
      </c>
      <c r="AF170" s="3">
        <v>3.4411629676080726</v>
      </c>
      <c r="AG170" s="3">
        <v>0.33981496180875104</v>
      </c>
      <c r="AH170" s="8"/>
      <c r="AI170" s="8"/>
      <c r="AJ170" s="8"/>
      <c r="AK170" s="8">
        <v>1.6048142104366694</v>
      </c>
      <c r="AL170" s="8"/>
      <c r="AM170" s="8"/>
      <c r="AN170" s="8"/>
      <c r="AO170" s="8"/>
      <c r="AP170" s="8"/>
      <c r="AQ170" s="8">
        <v>0.39616081773252149</v>
      </c>
      <c r="AR170" s="8"/>
      <c r="AS170" s="8"/>
      <c r="AT170" s="8"/>
      <c r="AU170" s="8"/>
      <c r="AV170" s="8"/>
      <c r="AW170" s="8">
        <v>2.304897738904081</v>
      </c>
      <c r="AX170" s="8"/>
      <c r="AY170" s="8"/>
      <c r="AZ170" s="8"/>
      <c r="BA170" s="8"/>
      <c r="BB170" s="8"/>
      <c r="BC170" s="8">
        <v>2.3084190917293936</v>
      </c>
      <c r="BD170" s="8"/>
      <c r="BE170" s="8"/>
      <c r="BF170" s="8"/>
      <c r="BG170" s="20">
        <v>3.3208077321065819</v>
      </c>
      <c r="BH170" s="20">
        <v>6.8020907059895954</v>
      </c>
      <c r="BI170" s="20">
        <v>3.4812829738830136</v>
      </c>
      <c r="BJ170" s="20">
        <v>0.33593753866928722</v>
      </c>
      <c r="BK170" s="8"/>
      <c r="BL170" s="15">
        <v>45</v>
      </c>
      <c r="BM170" s="21"/>
      <c r="BN170" s="21"/>
      <c r="BO170" s="21"/>
      <c r="BP170" s="21"/>
      <c r="BQ170" s="2">
        <f t="shared" si="27"/>
        <v>2.9732408325074333</v>
      </c>
      <c r="BR170" s="2">
        <f t="shared" si="28"/>
        <v>5.9464816650148666</v>
      </c>
      <c r="BS170" s="2">
        <f t="shared" si="29"/>
        <v>2.9732408325074333</v>
      </c>
      <c r="BT170" s="2">
        <f t="shared" si="30"/>
        <v>0.29732408325074333</v>
      </c>
      <c r="BU170" s="56">
        <f t="shared" si="31"/>
        <v>2205.0013333333332</v>
      </c>
      <c r="BV170" s="56">
        <f t="shared" si="31"/>
        <v>2160.2689999999998</v>
      </c>
      <c r="BW170" s="56">
        <f t="shared" si="32"/>
        <v>2115.5366666666664</v>
      </c>
      <c r="BX170" s="56">
        <f t="shared" si="33"/>
        <v>21330.26</v>
      </c>
      <c r="BY170" s="57">
        <f t="shared" si="34"/>
        <v>1.4866204162537167</v>
      </c>
      <c r="BZ170" s="54">
        <f t="shared" si="34"/>
        <v>2.9732408325074333</v>
      </c>
      <c r="CA170" s="54">
        <f t="shared" si="35"/>
        <v>1.4866204162537167</v>
      </c>
      <c r="CB170" s="54">
        <f t="shared" si="36"/>
        <v>0.14866204162537167</v>
      </c>
      <c r="CC170" s="54">
        <f t="shared" si="37"/>
        <v>1.6737270646498226</v>
      </c>
      <c r="CD170" s="54">
        <f t="shared" si="37"/>
        <v>3.3943085484538589</v>
      </c>
      <c r="CE170" s="54">
        <f t="shared" si="38"/>
        <v>1.7205814838040363</v>
      </c>
      <c r="CF170" s="54">
        <f t="shared" si="39"/>
        <v>0.16990748090437552</v>
      </c>
      <c r="CG170" s="3">
        <f>AVERAGE(CC170:CC171)</f>
        <v>1.6604038660532909</v>
      </c>
      <c r="CH170" s="3">
        <f>AVERAGE(CD170:CD171)</f>
        <v>3.4010453529947977</v>
      </c>
      <c r="CI170" s="3">
        <f>AVERAGE(CE170:CE171)</f>
        <v>1.7406414869415068</v>
      </c>
      <c r="CJ170" s="3">
        <f>AVERAGE(CF170:CF171)</f>
        <v>0.16796876933464361</v>
      </c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</row>
    <row r="171" spans="1:134" s="19" customFormat="1" ht="15.65" customHeight="1" x14ac:dyDescent="0.35">
      <c r="A171">
        <v>35</v>
      </c>
      <c r="B171">
        <v>9</v>
      </c>
      <c r="C171" t="s">
        <v>68</v>
      </c>
      <c r="D171" t="s">
        <v>27</v>
      </c>
      <c r="E171"/>
      <c r="F171"/>
      <c r="G171">
        <v>0.5</v>
      </c>
      <c r="H171">
        <v>0.5</v>
      </c>
      <c r="I171">
        <v>3225</v>
      </c>
      <c r="J171">
        <v>6449</v>
      </c>
      <c r="K171"/>
      <c r="L171">
        <v>3099</v>
      </c>
      <c r="M171">
        <v>2.8889999999999998</v>
      </c>
      <c r="N171">
        <v>5.742</v>
      </c>
      <c r="O171">
        <v>2.8530000000000002</v>
      </c>
      <c r="P171"/>
      <c r="Q171">
        <v>0.20799999999999999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1">
        <v>45019</v>
      </c>
      <c r="Z171" s="6">
        <v>0.84464120370370377</v>
      </c>
      <c r="AA171"/>
      <c r="AB171" s="19">
        <v>1</v>
      </c>
      <c r="AC171" s="8"/>
      <c r="AD171" s="3">
        <v>3.294161334913519</v>
      </c>
      <c r="AE171" s="3">
        <v>6.815564315071474</v>
      </c>
      <c r="AF171" s="3">
        <v>3.5214029801579549</v>
      </c>
      <c r="AG171" s="3">
        <v>0.3320601155298234</v>
      </c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20"/>
      <c r="BH171" s="20"/>
      <c r="BI171" s="20"/>
      <c r="BJ171" s="20"/>
      <c r="BK171" s="8"/>
      <c r="BL171" s="15"/>
      <c r="BM171" s="21"/>
      <c r="BN171" s="21"/>
      <c r="BO171" s="21"/>
      <c r="BP171" s="21"/>
      <c r="BQ171" s="2">
        <f t="shared" si="27"/>
        <v>2.9732408325074333</v>
      </c>
      <c r="BR171" s="2">
        <f t="shared" si="28"/>
        <v>5.9464816650148666</v>
      </c>
      <c r="BS171" s="2">
        <f t="shared" si="29"/>
        <v>2.9732408325074333</v>
      </c>
      <c r="BT171" s="2">
        <f t="shared" si="30"/>
        <v>0.29732408325074333</v>
      </c>
      <c r="BU171" s="56">
        <f t="shared" si="31"/>
        <v>2169.35</v>
      </c>
      <c r="BV171" s="56">
        <f t="shared" si="31"/>
        <v>2169.0136666666667</v>
      </c>
      <c r="BW171" s="56">
        <f t="shared" si="32"/>
        <v>2168.6773333333331</v>
      </c>
      <c r="BX171" s="56">
        <f t="shared" si="33"/>
        <v>20845.939999999999</v>
      </c>
      <c r="BY171" s="57">
        <f t="shared" si="34"/>
        <v>1.4866204162537167</v>
      </c>
      <c r="BZ171" s="54">
        <f t="shared" si="34"/>
        <v>2.9732408325074333</v>
      </c>
      <c r="CA171" s="54">
        <f t="shared" si="35"/>
        <v>1.4866204162537167</v>
      </c>
      <c r="CB171" s="54">
        <f t="shared" si="36"/>
        <v>0.14866204162537167</v>
      </c>
      <c r="CC171" s="54">
        <f t="shared" si="37"/>
        <v>1.6470806674567595</v>
      </c>
      <c r="CD171" s="54">
        <f t="shared" si="37"/>
        <v>3.407782157535737</v>
      </c>
      <c r="CE171" s="54">
        <f t="shared" si="38"/>
        <v>1.7607014900789775</v>
      </c>
      <c r="CF171" s="54">
        <f t="shared" si="39"/>
        <v>0.1660300577649117</v>
      </c>
      <c r="CG171"/>
      <c r="CH171"/>
      <c r="CI171"/>
      <c r="CJ17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</row>
    <row r="172" spans="1:134" s="19" customFormat="1" ht="15.65" customHeight="1" x14ac:dyDescent="0.35">
      <c r="A172">
        <v>36</v>
      </c>
      <c r="B172">
        <v>10</v>
      </c>
      <c r="C172" t="s">
        <v>68</v>
      </c>
      <c r="D172" t="s">
        <v>27</v>
      </c>
      <c r="E172"/>
      <c r="F172"/>
      <c r="G172">
        <v>0.5</v>
      </c>
      <c r="H172">
        <v>0.5</v>
      </c>
      <c r="I172">
        <v>3447</v>
      </c>
      <c r="J172">
        <v>6700</v>
      </c>
      <c r="K172"/>
      <c r="L172">
        <v>3386</v>
      </c>
      <c r="M172">
        <v>3.06</v>
      </c>
      <c r="N172">
        <v>5.9539999999999997</v>
      </c>
      <c r="O172">
        <v>2.895</v>
      </c>
      <c r="P172"/>
      <c r="Q172">
        <v>0.23799999999999999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1">
        <v>45019</v>
      </c>
      <c r="Z172" s="6">
        <v>0.85728009259259252</v>
      </c>
      <c r="AA172"/>
      <c r="AB172" s="19">
        <v>1</v>
      </c>
      <c r="AC172" s="8"/>
      <c r="AD172" s="3">
        <v>3.517387756681821</v>
      </c>
      <c r="AE172" s="3">
        <v>7.0757086134985068</v>
      </c>
      <c r="AF172" s="3">
        <v>3.5583208568166858</v>
      </c>
      <c r="AG172" s="3">
        <v>0.36297179444721567</v>
      </c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20"/>
      <c r="BH172" s="20"/>
      <c r="BI172" s="20"/>
      <c r="BJ172" s="20"/>
      <c r="BK172" s="8"/>
      <c r="BL172" s="15"/>
      <c r="BM172" s="21"/>
      <c r="BN172" s="21"/>
      <c r="BO172" s="21"/>
      <c r="BP172" s="21"/>
      <c r="BQ172" s="2">
        <f t="shared" si="27"/>
        <v>2.9732408325074333</v>
      </c>
      <c r="BR172" s="2">
        <f t="shared" si="28"/>
        <v>5.9464816650148666</v>
      </c>
      <c r="BS172" s="2">
        <f t="shared" si="29"/>
        <v>2.9732408325074333</v>
      </c>
      <c r="BT172" s="2">
        <f t="shared" si="30"/>
        <v>0.29732408325074333</v>
      </c>
      <c r="BU172" s="56">
        <f t="shared" si="31"/>
        <v>2318.6819999999998</v>
      </c>
      <c r="BV172" s="56">
        <f t="shared" si="31"/>
        <v>2253.4333333333334</v>
      </c>
      <c r="BW172" s="56">
        <f t="shared" si="32"/>
        <v>2188.1846666666665</v>
      </c>
      <c r="BX172" s="56">
        <f t="shared" si="33"/>
        <v>22776.493333333332</v>
      </c>
      <c r="BY172" s="57">
        <f t="shared" si="34"/>
        <v>1.4866204162537167</v>
      </c>
      <c r="BZ172" s="54">
        <f t="shared" si="34"/>
        <v>2.9732408325074333</v>
      </c>
      <c r="CA172" s="54">
        <f t="shared" si="35"/>
        <v>1.4866204162537167</v>
      </c>
      <c r="CB172" s="54">
        <f t="shared" si="36"/>
        <v>0.14866204162537167</v>
      </c>
      <c r="CC172" s="54">
        <f t="shared" si="37"/>
        <v>1.7586938783409105</v>
      </c>
      <c r="CD172" s="54">
        <f t="shared" si="37"/>
        <v>3.5378543067492534</v>
      </c>
      <c r="CE172" s="54">
        <f t="shared" si="38"/>
        <v>1.7791604284083429</v>
      </c>
      <c r="CF172" s="54">
        <f t="shared" si="39"/>
        <v>0.18148589722360783</v>
      </c>
      <c r="CG172"/>
      <c r="CH172"/>
      <c r="CI172"/>
      <c r="CJ172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</row>
    <row r="173" spans="1:134" s="19" customFormat="1" ht="15.65" customHeight="1" x14ac:dyDescent="0.35">
      <c r="A173">
        <v>37</v>
      </c>
      <c r="B173">
        <v>10</v>
      </c>
      <c r="C173" t="s">
        <v>68</v>
      </c>
      <c r="D173" t="s">
        <v>27</v>
      </c>
      <c r="E173"/>
      <c r="F173"/>
      <c r="G173">
        <v>0.5</v>
      </c>
      <c r="H173">
        <v>0.5</v>
      </c>
      <c r="I173">
        <v>3509</v>
      </c>
      <c r="J173">
        <v>6691</v>
      </c>
      <c r="K173"/>
      <c r="L173">
        <v>3352</v>
      </c>
      <c r="M173">
        <v>3.1070000000000002</v>
      </c>
      <c r="N173">
        <v>5.9470000000000001</v>
      </c>
      <c r="O173">
        <v>2.8410000000000002</v>
      </c>
      <c r="P173"/>
      <c r="Q173">
        <v>0.23499999999999999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1">
        <v>45019</v>
      </c>
      <c r="Z173" s="6">
        <v>0.86421296296296291</v>
      </c>
      <c r="AA173"/>
      <c r="AB173" s="19">
        <v>1</v>
      </c>
      <c r="AC173" s="8"/>
      <c r="AD173" s="3">
        <v>3.5797302708693648</v>
      </c>
      <c r="AE173" s="3">
        <v>7.0663807302879764</v>
      </c>
      <c r="AF173" s="3">
        <v>3.4866504594186116</v>
      </c>
      <c r="AG173" s="3">
        <v>0.35930978370438871</v>
      </c>
      <c r="AH173" s="8"/>
      <c r="AI173" s="8"/>
      <c r="AJ173" s="8"/>
      <c r="AK173" s="8">
        <v>4.1869045918529038</v>
      </c>
      <c r="AL173" s="8"/>
      <c r="AM173" s="8"/>
      <c r="AN173" s="8"/>
      <c r="AO173" s="8"/>
      <c r="AP173" s="8"/>
      <c r="AQ173" s="8">
        <v>1.1520247937495491</v>
      </c>
      <c r="AR173" s="8"/>
      <c r="AS173" s="8"/>
      <c r="AT173" s="8"/>
      <c r="AU173" s="8"/>
      <c r="AV173" s="8"/>
      <c r="AW173" s="8">
        <v>6.3506001057378407</v>
      </c>
      <c r="AX173" s="8"/>
      <c r="AY173" s="8"/>
      <c r="AZ173" s="8"/>
      <c r="BA173" s="8"/>
      <c r="BB173" s="8"/>
      <c r="BC173" s="8">
        <v>0.92495408944222024</v>
      </c>
      <c r="BD173" s="8"/>
      <c r="BE173" s="8"/>
      <c r="BF173" s="8"/>
      <c r="BG173" s="20">
        <v>3.506326988035644</v>
      </c>
      <c r="BH173" s="20">
        <v>7.1073197732675295</v>
      </c>
      <c r="BI173" s="20">
        <v>3.6009927852318855</v>
      </c>
      <c r="BJ173" s="20">
        <v>0.36097922977832453</v>
      </c>
      <c r="BK173" s="8"/>
      <c r="BL173" s="15">
        <v>46</v>
      </c>
      <c r="BM173" s="21"/>
      <c r="BN173" s="21"/>
      <c r="BO173" s="21"/>
      <c r="BP173" s="21"/>
      <c r="BQ173" s="2">
        <f t="shared" si="27"/>
        <v>2.9732408325074333</v>
      </c>
      <c r="BR173" s="2">
        <f t="shared" si="28"/>
        <v>5.9464816650148666</v>
      </c>
      <c r="BS173" s="2">
        <f t="shared" si="29"/>
        <v>2.9732408325074333</v>
      </c>
      <c r="BT173" s="2">
        <f t="shared" si="30"/>
        <v>0.29732408325074333</v>
      </c>
      <c r="BU173" s="56">
        <f t="shared" si="31"/>
        <v>2360.3873333333331</v>
      </c>
      <c r="BV173" s="56">
        <f t="shared" si="31"/>
        <v>2250.4063333333334</v>
      </c>
      <c r="BW173" s="56">
        <f t="shared" si="32"/>
        <v>2140.4253333333331</v>
      </c>
      <c r="BX173" s="56">
        <f t="shared" si="33"/>
        <v>22547.786666666663</v>
      </c>
      <c r="BY173" s="57">
        <f t="shared" si="34"/>
        <v>1.4866204162537167</v>
      </c>
      <c r="BZ173" s="54">
        <f t="shared" si="34"/>
        <v>2.9732408325074333</v>
      </c>
      <c r="CA173" s="54">
        <f t="shared" si="35"/>
        <v>1.4866204162537167</v>
      </c>
      <c r="CB173" s="54">
        <f t="shared" si="36"/>
        <v>0.14866204162537167</v>
      </c>
      <c r="CC173" s="54">
        <f t="shared" si="37"/>
        <v>1.7898651354346824</v>
      </c>
      <c r="CD173" s="54">
        <f t="shared" si="37"/>
        <v>3.5331903651439882</v>
      </c>
      <c r="CE173" s="54">
        <f t="shared" si="38"/>
        <v>1.7433252297093058</v>
      </c>
      <c r="CF173" s="54">
        <f t="shared" si="39"/>
        <v>0.17965489185219435</v>
      </c>
      <c r="CG173" s="3">
        <f>AVERAGE(CC173:CC174)</f>
        <v>1.753163494017822</v>
      </c>
      <c r="CH173" s="3">
        <f>AVERAGE(CD173:CD174)</f>
        <v>3.5536598866337648</v>
      </c>
      <c r="CI173" s="3">
        <f>AVERAGE(CE173:CE174)</f>
        <v>1.8004963926159427</v>
      </c>
      <c r="CJ173" s="3">
        <f>AVERAGE(CF173:CF174)</f>
        <v>0.18048961488916226</v>
      </c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</row>
    <row r="174" spans="1:134" s="19" customFormat="1" ht="15.65" customHeight="1" x14ac:dyDescent="0.35">
      <c r="A174">
        <v>38</v>
      </c>
      <c r="B174">
        <v>10</v>
      </c>
      <c r="C174" t="s">
        <v>68</v>
      </c>
      <c r="D174" t="s">
        <v>27</v>
      </c>
      <c r="E174"/>
      <c r="F174"/>
      <c r="G174">
        <v>0.5</v>
      </c>
      <c r="H174">
        <v>0.5</v>
      </c>
      <c r="I174">
        <v>3363</v>
      </c>
      <c r="J174">
        <v>6770</v>
      </c>
      <c r="K174"/>
      <c r="L174">
        <v>3383</v>
      </c>
      <c r="M174">
        <v>2.9950000000000001</v>
      </c>
      <c r="N174">
        <v>6.0140000000000002</v>
      </c>
      <c r="O174">
        <v>3.0190000000000001</v>
      </c>
      <c r="P174"/>
      <c r="Q174">
        <v>0.23799999999999999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1">
        <v>45019</v>
      </c>
      <c r="Z174" s="6">
        <v>0.87155092592592587</v>
      </c>
      <c r="AA174"/>
      <c r="AB174" s="19">
        <v>1</v>
      </c>
      <c r="AC174" s="8"/>
      <c r="AD174" s="3">
        <v>3.4329237052019228</v>
      </c>
      <c r="AE174" s="3">
        <v>7.1482588162470826</v>
      </c>
      <c r="AF174" s="3">
        <v>3.7153351110451598</v>
      </c>
      <c r="AG174" s="3">
        <v>0.36264867585226035</v>
      </c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20"/>
      <c r="BH174" s="20"/>
      <c r="BI174" s="20"/>
      <c r="BJ174" s="20"/>
      <c r="BK174" s="8"/>
      <c r="BL174" s="15"/>
      <c r="BM174" s="21"/>
      <c r="BN174" s="21"/>
      <c r="BO174" s="21"/>
      <c r="BP174" s="21"/>
      <c r="BQ174" s="2">
        <f t="shared" si="27"/>
        <v>2.9732408325074333</v>
      </c>
      <c r="BR174" s="2">
        <f t="shared" si="28"/>
        <v>5.9464816650148666</v>
      </c>
      <c r="BS174" s="2">
        <f t="shared" si="29"/>
        <v>2.9732408325074333</v>
      </c>
      <c r="BT174" s="2">
        <f t="shared" si="30"/>
        <v>0.29732408325074333</v>
      </c>
      <c r="BU174" s="56">
        <f t="shared" si="31"/>
        <v>2262.1779999999999</v>
      </c>
      <c r="BV174" s="56">
        <f t="shared" si="31"/>
        <v>2276.9766666666665</v>
      </c>
      <c r="BW174" s="56">
        <f t="shared" si="32"/>
        <v>2291.775333333333</v>
      </c>
      <c r="BX174" s="56">
        <f t="shared" si="33"/>
        <v>22756.313333333332</v>
      </c>
      <c r="BY174" s="57">
        <f t="shared" si="34"/>
        <v>1.4866204162537167</v>
      </c>
      <c r="BZ174" s="54">
        <f t="shared" si="34"/>
        <v>2.9732408325074333</v>
      </c>
      <c r="CA174" s="54">
        <f t="shared" si="35"/>
        <v>1.4866204162537167</v>
      </c>
      <c r="CB174" s="54">
        <f t="shared" si="36"/>
        <v>0.14866204162537167</v>
      </c>
      <c r="CC174" s="54">
        <f t="shared" si="37"/>
        <v>1.7164618526009614</v>
      </c>
      <c r="CD174" s="54">
        <f t="shared" si="37"/>
        <v>3.5741294081235413</v>
      </c>
      <c r="CE174" s="54">
        <f t="shared" si="38"/>
        <v>1.8576675555225799</v>
      </c>
      <c r="CF174" s="54">
        <f t="shared" si="39"/>
        <v>0.18132433792613017</v>
      </c>
      <c r="CG174"/>
      <c r="CH174"/>
      <c r="CI174"/>
      <c r="CJ174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</row>
    <row r="175" spans="1:134" s="19" customFormat="1" ht="15.65" customHeight="1" x14ac:dyDescent="0.35">
      <c r="A175">
        <v>39</v>
      </c>
      <c r="B175">
        <v>11</v>
      </c>
      <c r="C175" t="s">
        <v>68</v>
      </c>
      <c r="D175" t="s">
        <v>27</v>
      </c>
      <c r="E175"/>
      <c r="F175"/>
      <c r="G175">
        <v>0.5</v>
      </c>
      <c r="H175">
        <v>0.5</v>
      </c>
      <c r="I175">
        <v>3246</v>
      </c>
      <c r="J175">
        <v>6205</v>
      </c>
      <c r="K175"/>
      <c r="L175">
        <v>3015</v>
      </c>
      <c r="M175">
        <v>2.9049999999999998</v>
      </c>
      <c r="N175">
        <v>5.5359999999999996</v>
      </c>
      <c r="O175">
        <v>2.6309999999999998</v>
      </c>
      <c r="P175"/>
      <c r="Q175">
        <v>0.19900000000000001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1">
        <v>45019</v>
      </c>
      <c r="Z175" s="6">
        <v>0.88413194444444443</v>
      </c>
      <c r="AA175"/>
      <c r="AB175" s="19">
        <v>1</v>
      </c>
      <c r="AC175" s="8"/>
      <c r="AD175" s="3">
        <v>3.3152773477834936</v>
      </c>
      <c r="AE175" s="3">
        <v>6.5626750369192983</v>
      </c>
      <c r="AF175" s="3">
        <v>3.2473976891358047</v>
      </c>
      <c r="AG175" s="3">
        <v>0.32301279487107443</v>
      </c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20"/>
      <c r="BH175" s="20"/>
      <c r="BI175" s="20"/>
      <c r="BJ175" s="20"/>
      <c r="BK175" s="8"/>
      <c r="BL175" s="15"/>
      <c r="BM175" s="21"/>
      <c r="BN175" s="21"/>
      <c r="BO175" s="21"/>
      <c r="BP175" s="21"/>
      <c r="BQ175" s="2">
        <f t="shared" si="27"/>
        <v>2.9732408325074333</v>
      </c>
      <c r="BR175" s="2">
        <f t="shared" si="28"/>
        <v>5.9464816650148666</v>
      </c>
      <c r="BS175" s="2">
        <f t="shared" si="29"/>
        <v>2.9732408325074333</v>
      </c>
      <c r="BT175" s="2">
        <f t="shared" si="30"/>
        <v>0.29732408325074333</v>
      </c>
      <c r="BU175" s="56">
        <f t="shared" si="31"/>
        <v>2183.4759999999997</v>
      </c>
      <c r="BV175" s="56">
        <f t="shared" si="31"/>
        <v>2086.9483333333333</v>
      </c>
      <c r="BW175" s="56">
        <f t="shared" si="32"/>
        <v>1990.4206666666664</v>
      </c>
      <c r="BX175" s="56">
        <f t="shared" si="33"/>
        <v>20280.899999999998</v>
      </c>
      <c r="BY175" s="57">
        <f t="shared" si="34"/>
        <v>1.4866204162537167</v>
      </c>
      <c r="BZ175" s="54">
        <f t="shared" si="34"/>
        <v>2.9732408325074333</v>
      </c>
      <c r="CA175" s="54">
        <f t="shared" si="35"/>
        <v>1.4866204162537167</v>
      </c>
      <c r="CB175" s="54">
        <f t="shared" si="36"/>
        <v>0.14866204162537167</v>
      </c>
      <c r="CC175" s="54">
        <f t="shared" si="37"/>
        <v>1.6576386738917468</v>
      </c>
      <c r="CD175" s="54">
        <f t="shared" si="37"/>
        <v>3.2813375184596492</v>
      </c>
      <c r="CE175" s="54">
        <f t="shared" si="38"/>
        <v>1.6236988445679024</v>
      </c>
      <c r="CF175" s="54">
        <f t="shared" si="39"/>
        <v>0.16150639743553721</v>
      </c>
      <c r="CG175"/>
      <c r="CH175"/>
      <c r="CI175"/>
      <c r="CJ175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</row>
    <row r="176" spans="1:134" s="19" customFormat="1" ht="15.65" customHeight="1" x14ac:dyDescent="0.35">
      <c r="A176">
        <v>40</v>
      </c>
      <c r="B176">
        <v>11</v>
      </c>
      <c r="C176" t="s">
        <v>68</v>
      </c>
      <c r="D176" t="s">
        <v>27</v>
      </c>
      <c r="E176"/>
      <c r="F176"/>
      <c r="G176">
        <v>0.5</v>
      </c>
      <c r="H176">
        <v>0.5</v>
      </c>
      <c r="I176">
        <v>3167</v>
      </c>
      <c r="J176">
        <v>6187</v>
      </c>
      <c r="K176"/>
      <c r="L176">
        <v>3053</v>
      </c>
      <c r="M176">
        <v>2.8450000000000002</v>
      </c>
      <c r="N176">
        <v>5.52</v>
      </c>
      <c r="O176">
        <v>2.6749999999999998</v>
      </c>
      <c r="P176"/>
      <c r="Q176">
        <v>0.20300000000000001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1">
        <v>45019</v>
      </c>
      <c r="Z176" s="6">
        <v>0.89104166666666673</v>
      </c>
      <c r="AA176"/>
      <c r="AB176" s="19">
        <v>2</v>
      </c>
      <c r="AC176" s="8"/>
      <c r="AD176" s="3">
        <v>3.2358409184154944</v>
      </c>
      <c r="AE176" s="3">
        <v>6.5440192704982358</v>
      </c>
      <c r="AF176" s="3">
        <v>3.3081783520827415</v>
      </c>
      <c r="AG176" s="3">
        <v>0.32710563040717516</v>
      </c>
      <c r="AH176" s="8"/>
      <c r="AI176" s="8"/>
      <c r="AJ176" s="8"/>
      <c r="AK176" s="8">
        <v>1.1249778592849538</v>
      </c>
      <c r="AL176" s="8"/>
      <c r="AM176" s="8"/>
      <c r="AN176" s="8"/>
      <c r="AO176" s="8"/>
      <c r="AP176" s="8"/>
      <c r="AQ176" s="8">
        <v>1.1808250450622293</v>
      </c>
      <c r="AR176" s="8"/>
      <c r="AS176" s="8"/>
      <c r="AT176" s="8"/>
      <c r="AU176" s="8"/>
      <c r="AV176" s="8"/>
      <c r="AW176" s="8">
        <v>3.3856274872803311</v>
      </c>
      <c r="AX176" s="8"/>
      <c r="AY176" s="8"/>
      <c r="AZ176" s="8"/>
      <c r="BA176" s="8"/>
      <c r="BB176" s="8"/>
      <c r="BC176" s="8">
        <v>0.13162147767320487</v>
      </c>
      <c r="BD176" s="8"/>
      <c r="BE176" s="8"/>
      <c r="BF176" s="8"/>
      <c r="BG176" s="20">
        <v>3.217741478812659</v>
      </c>
      <c r="BH176" s="20">
        <v>6.5828854505421148</v>
      </c>
      <c r="BI176" s="20">
        <v>3.3651439717294562</v>
      </c>
      <c r="BJ176" s="20">
        <v>0.32732104280381202</v>
      </c>
      <c r="BK176" s="8"/>
      <c r="BL176" s="15">
        <v>47</v>
      </c>
      <c r="BM176" s="21"/>
      <c r="BN176" s="21"/>
      <c r="BO176" s="21"/>
      <c r="BP176" s="21"/>
      <c r="BQ176" s="2">
        <f t="shared" si="27"/>
        <v>2.9732408325074333</v>
      </c>
      <c r="BR176" s="2">
        <f t="shared" si="28"/>
        <v>5.9464816650148666</v>
      </c>
      <c r="BS176" s="2">
        <f t="shared" si="29"/>
        <v>2.9732408325074333</v>
      </c>
      <c r="BT176" s="2">
        <f t="shared" si="30"/>
        <v>0.29732408325074333</v>
      </c>
      <c r="BU176" s="56">
        <f t="shared" si="31"/>
        <v>2130.335333333333</v>
      </c>
      <c r="BV176" s="56">
        <f t="shared" si="31"/>
        <v>2080.8943333333332</v>
      </c>
      <c r="BW176" s="56">
        <f t="shared" si="32"/>
        <v>2031.4533333333331</v>
      </c>
      <c r="BX176" s="56">
        <f t="shared" si="33"/>
        <v>20536.513333333332</v>
      </c>
      <c r="BY176" s="57">
        <f t="shared" si="34"/>
        <v>1.4866204162537167</v>
      </c>
      <c r="BZ176" s="54">
        <f t="shared" si="34"/>
        <v>2.9732408325074333</v>
      </c>
      <c r="CA176" s="54">
        <f t="shared" si="35"/>
        <v>1.4866204162537167</v>
      </c>
      <c r="CB176" s="54">
        <f t="shared" si="36"/>
        <v>0.14866204162537167</v>
      </c>
      <c r="CC176" s="54">
        <f t="shared" si="37"/>
        <v>1.6179204592077472</v>
      </c>
      <c r="CD176" s="54">
        <f t="shared" si="37"/>
        <v>3.2720096352491179</v>
      </c>
      <c r="CE176" s="54">
        <f t="shared" si="38"/>
        <v>1.6540891760413707</v>
      </c>
      <c r="CF176" s="54">
        <f t="shared" si="39"/>
        <v>0.16355281520358758</v>
      </c>
      <c r="CG176" s="3">
        <f>AVERAGE(CC176:CC177)</f>
        <v>1.6088707394063295</v>
      </c>
      <c r="CH176" s="3">
        <f>AVERAGE(CD176:CD177)</f>
        <v>3.2914427252710574</v>
      </c>
      <c r="CI176" s="3">
        <f>AVERAGE(CE176:CE177)</f>
        <v>1.6825719858647281</v>
      </c>
      <c r="CJ176" s="3">
        <f>AVERAGE(CF176:CF177)</f>
        <v>0.16366052140190601</v>
      </c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</row>
    <row r="177" spans="1:134" s="19" customFormat="1" ht="15.65" customHeight="1" x14ac:dyDescent="0.35">
      <c r="A177">
        <v>41</v>
      </c>
      <c r="B177">
        <v>11</v>
      </c>
      <c r="C177" t="s">
        <v>68</v>
      </c>
      <c r="D177" t="s">
        <v>27</v>
      </c>
      <c r="E177"/>
      <c r="F177"/>
      <c r="G177">
        <v>0.5</v>
      </c>
      <c r="H177">
        <v>0.5</v>
      </c>
      <c r="I177">
        <v>3131</v>
      </c>
      <c r="J177">
        <v>6262</v>
      </c>
      <c r="K177"/>
      <c r="L177">
        <v>3057</v>
      </c>
      <c r="M177">
        <v>2.8170000000000002</v>
      </c>
      <c r="N177">
        <v>5.5830000000000002</v>
      </c>
      <c r="O177">
        <v>2.766</v>
      </c>
      <c r="P177"/>
      <c r="Q177">
        <v>0.20399999999999999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1">
        <v>45019</v>
      </c>
      <c r="Z177" s="6">
        <v>0.89847222222222223</v>
      </c>
      <c r="AA177"/>
      <c r="AB177" s="19">
        <v>1</v>
      </c>
      <c r="AC177" s="8"/>
      <c r="AD177" s="3">
        <v>3.1996420392098237</v>
      </c>
      <c r="AE177" s="3">
        <v>6.6217516305859947</v>
      </c>
      <c r="AF177" s="3">
        <v>3.422109591376171</v>
      </c>
      <c r="AG177" s="3">
        <v>0.32753645520044888</v>
      </c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20"/>
      <c r="BH177" s="20"/>
      <c r="BI177" s="20"/>
      <c r="BJ177" s="20"/>
      <c r="BK177" s="8"/>
      <c r="BL177" s="15"/>
      <c r="BM177" s="21"/>
      <c r="BN177" s="21"/>
      <c r="BO177" s="21"/>
      <c r="BP177" s="21"/>
      <c r="BQ177" s="2">
        <f t="shared" si="27"/>
        <v>2.9732408325074333</v>
      </c>
      <c r="BR177" s="2">
        <f t="shared" si="28"/>
        <v>5.9464816650148666</v>
      </c>
      <c r="BS177" s="2">
        <f t="shared" si="29"/>
        <v>2.9732408325074333</v>
      </c>
      <c r="BT177" s="2">
        <f t="shared" si="30"/>
        <v>0.29732408325074333</v>
      </c>
      <c r="BU177" s="56">
        <f t="shared" si="31"/>
        <v>2106.1193333333331</v>
      </c>
      <c r="BV177" s="56">
        <f t="shared" si="31"/>
        <v>2106.1193333333331</v>
      </c>
      <c r="BW177" s="56">
        <f t="shared" si="32"/>
        <v>2106.1193333333331</v>
      </c>
      <c r="BX177" s="56">
        <f t="shared" si="33"/>
        <v>20563.419999999998</v>
      </c>
      <c r="BY177" s="57">
        <f t="shared" si="34"/>
        <v>1.4866204162537167</v>
      </c>
      <c r="BZ177" s="54">
        <f t="shared" si="34"/>
        <v>2.9732408325074333</v>
      </c>
      <c r="CA177" s="54">
        <f t="shared" si="35"/>
        <v>1.4866204162537167</v>
      </c>
      <c r="CB177" s="54">
        <f t="shared" si="36"/>
        <v>0.14866204162537167</v>
      </c>
      <c r="CC177" s="54">
        <f t="shared" si="37"/>
        <v>1.5998210196049119</v>
      </c>
      <c r="CD177" s="54">
        <f t="shared" si="37"/>
        <v>3.3108758152929973</v>
      </c>
      <c r="CE177" s="54">
        <f t="shared" si="38"/>
        <v>1.7110547956880855</v>
      </c>
      <c r="CF177" s="54">
        <f t="shared" si="39"/>
        <v>0.16376822760022444</v>
      </c>
      <c r="CG177"/>
      <c r="CH177"/>
      <c r="CI177"/>
      <c r="CJ177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</row>
    <row r="178" spans="1:134" s="19" customFormat="1" ht="15.65" customHeight="1" x14ac:dyDescent="0.35">
      <c r="A178">
        <v>42</v>
      </c>
      <c r="B178">
        <v>12</v>
      </c>
      <c r="C178" t="s">
        <v>68</v>
      </c>
      <c r="D178" t="s">
        <v>27</v>
      </c>
      <c r="E178"/>
      <c r="F178"/>
      <c r="G178">
        <v>0.5</v>
      </c>
      <c r="H178">
        <v>0.5</v>
      </c>
      <c r="I178">
        <v>3138</v>
      </c>
      <c r="J178">
        <v>6493</v>
      </c>
      <c r="K178"/>
      <c r="L178">
        <v>3063</v>
      </c>
      <c r="M178">
        <v>2.823</v>
      </c>
      <c r="N178">
        <v>5.7789999999999999</v>
      </c>
      <c r="O178">
        <v>2.956</v>
      </c>
      <c r="P178"/>
      <c r="Q178">
        <v>0.20399999999999999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1">
        <v>45019</v>
      </c>
      <c r="Z178" s="6">
        <v>0.91108796296296291</v>
      </c>
      <c r="AA178"/>
      <c r="AB178" s="19">
        <v>1</v>
      </c>
      <c r="AC178" s="8"/>
      <c r="AD178" s="3">
        <v>3.206680710166482</v>
      </c>
      <c r="AE178" s="3">
        <v>6.8611672996562927</v>
      </c>
      <c r="AF178" s="3">
        <v>3.6544865894898106</v>
      </c>
      <c r="AG178" s="3">
        <v>0.32818269239035958</v>
      </c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20"/>
      <c r="BH178" s="20"/>
      <c r="BI178" s="20"/>
      <c r="BJ178" s="20"/>
      <c r="BK178" s="8"/>
      <c r="BL178" s="15"/>
      <c r="BM178" s="21"/>
      <c r="BN178" s="21"/>
      <c r="BO178" s="21"/>
      <c r="BP178" s="21"/>
      <c r="BQ178" s="2">
        <f t="shared" si="27"/>
        <v>2.9732408325074333</v>
      </c>
      <c r="BR178" s="2">
        <f t="shared" si="28"/>
        <v>5.9464816650148666</v>
      </c>
      <c r="BS178" s="2">
        <f t="shared" si="29"/>
        <v>2.9732408325074333</v>
      </c>
      <c r="BT178" s="2">
        <f t="shared" si="30"/>
        <v>0.29732408325074333</v>
      </c>
      <c r="BU178" s="56">
        <f t="shared" si="31"/>
        <v>2110.828</v>
      </c>
      <c r="BV178" s="56">
        <f t="shared" si="31"/>
        <v>2183.8123333333333</v>
      </c>
      <c r="BW178" s="56">
        <f t="shared" si="32"/>
        <v>2256.7966666666666</v>
      </c>
      <c r="BX178" s="56">
        <f t="shared" si="33"/>
        <v>20603.78</v>
      </c>
      <c r="BY178" s="57">
        <f t="shared" si="34"/>
        <v>1.4866204162537167</v>
      </c>
      <c r="BZ178" s="54">
        <f t="shared" si="34"/>
        <v>2.9732408325074333</v>
      </c>
      <c r="CA178" s="54">
        <f t="shared" si="35"/>
        <v>1.4866204162537167</v>
      </c>
      <c r="CB178" s="54">
        <f t="shared" si="36"/>
        <v>0.14866204162537167</v>
      </c>
      <c r="CC178" s="54">
        <f t="shared" si="37"/>
        <v>1.603340355083241</v>
      </c>
      <c r="CD178" s="54">
        <f t="shared" si="37"/>
        <v>3.4305836498281463</v>
      </c>
      <c r="CE178" s="54">
        <f t="shared" si="38"/>
        <v>1.8272432947449053</v>
      </c>
      <c r="CF178" s="54">
        <f t="shared" si="39"/>
        <v>0.16409134619517979</v>
      </c>
      <c r="CG178"/>
      <c r="CH178"/>
      <c r="CI178"/>
      <c r="CJ178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</row>
    <row r="179" spans="1:134" s="19" customFormat="1" ht="15.65" customHeight="1" x14ac:dyDescent="0.35">
      <c r="A179">
        <v>43</v>
      </c>
      <c r="B179">
        <v>12</v>
      </c>
      <c r="C179" t="s">
        <v>68</v>
      </c>
      <c r="D179" t="s">
        <v>27</v>
      </c>
      <c r="E179"/>
      <c r="F179"/>
      <c r="G179">
        <v>0.5</v>
      </c>
      <c r="H179">
        <v>0.5</v>
      </c>
      <c r="I179">
        <v>3184</v>
      </c>
      <c r="J179">
        <v>6160</v>
      </c>
      <c r="K179"/>
      <c r="L179">
        <v>3009</v>
      </c>
      <c r="M179">
        <v>2.8580000000000001</v>
      </c>
      <c r="N179">
        <v>5.4980000000000002</v>
      </c>
      <c r="O179">
        <v>2.64</v>
      </c>
      <c r="P179"/>
      <c r="Q179">
        <v>0.19900000000000001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1">
        <v>45019</v>
      </c>
      <c r="Z179" s="6">
        <v>0.91810185185185178</v>
      </c>
      <c r="AA179"/>
      <c r="AB179" s="19">
        <v>1</v>
      </c>
      <c r="AC179" s="8"/>
      <c r="AD179" s="3">
        <v>3.2529348335959498</v>
      </c>
      <c r="AE179" s="3">
        <v>6.516035620866643</v>
      </c>
      <c r="AF179" s="3">
        <v>3.2631007872706932</v>
      </c>
      <c r="AG179" s="3">
        <v>0.32236655768116379</v>
      </c>
      <c r="AH179" s="8"/>
      <c r="AI179" s="8"/>
      <c r="AJ179" s="8"/>
      <c r="AK179" s="8">
        <v>4.1974863958834554</v>
      </c>
      <c r="AL179" s="8"/>
      <c r="AM179" s="8"/>
      <c r="AN179" s="8"/>
      <c r="AO179" s="8"/>
      <c r="AP179" s="8"/>
      <c r="AQ179" s="8">
        <v>0.12716596827236887</v>
      </c>
      <c r="AR179" s="8"/>
      <c r="AS179" s="8"/>
      <c r="AT179" s="8"/>
      <c r="AU179" s="8"/>
      <c r="AV179" s="8"/>
      <c r="AW179" s="8">
        <v>4.2597884992219814</v>
      </c>
      <c r="AX179" s="8"/>
      <c r="AY179" s="8"/>
      <c r="AZ179" s="8"/>
      <c r="BA179" s="8"/>
      <c r="BB179" s="8"/>
      <c r="BC179" s="8">
        <v>0.87247804008474084</v>
      </c>
      <c r="BD179" s="8"/>
      <c r="BE179" s="8"/>
      <c r="BF179" s="8"/>
      <c r="BG179" s="20">
        <v>3.1860674595076972</v>
      </c>
      <c r="BH179" s="20">
        <v>6.5201813467379903</v>
      </c>
      <c r="BI179" s="20">
        <v>3.3341138872302927</v>
      </c>
      <c r="BJ179" s="20">
        <v>0.32096637710302406</v>
      </c>
      <c r="BK179" s="8"/>
      <c r="BL179" s="15">
        <v>48</v>
      </c>
      <c r="BM179" s="21"/>
      <c r="BN179" s="21"/>
      <c r="BO179" s="21"/>
      <c r="BP179" s="21"/>
      <c r="BQ179" s="2">
        <f t="shared" si="27"/>
        <v>2.9732408325074333</v>
      </c>
      <c r="BR179" s="2">
        <f t="shared" si="28"/>
        <v>5.9464816650148666</v>
      </c>
      <c r="BS179" s="2">
        <f t="shared" si="29"/>
        <v>2.9732408325074333</v>
      </c>
      <c r="BT179" s="2">
        <f t="shared" si="30"/>
        <v>0.29732408325074333</v>
      </c>
      <c r="BU179" s="56">
        <f t="shared" si="31"/>
        <v>2141.7706666666663</v>
      </c>
      <c r="BV179" s="56">
        <f t="shared" si="31"/>
        <v>2071.813333333333</v>
      </c>
      <c r="BW179" s="56">
        <f t="shared" si="32"/>
        <v>2001.8559999999998</v>
      </c>
      <c r="BX179" s="56">
        <f t="shared" si="33"/>
        <v>20240.539999999997</v>
      </c>
      <c r="BY179" s="57">
        <f t="shared" si="34"/>
        <v>1.4866204162537167</v>
      </c>
      <c r="BZ179" s="54">
        <f t="shared" si="34"/>
        <v>2.9732408325074333</v>
      </c>
      <c r="CA179" s="54">
        <f t="shared" si="35"/>
        <v>1.4866204162537167</v>
      </c>
      <c r="CB179" s="54">
        <f t="shared" si="36"/>
        <v>0.14866204162537167</v>
      </c>
      <c r="CC179" s="54">
        <f t="shared" si="37"/>
        <v>1.6264674167979749</v>
      </c>
      <c r="CD179" s="54">
        <f t="shared" si="37"/>
        <v>3.2580178104333215</v>
      </c>
      <c r="CE179" s="54">
        <f t="shared" si="38"/>
        <v>1.6315503936353466</v>
      </c>
      <c r="CF179" s="54">
        <f t="shared" si="39"/>
        <v>0.1611832788405819</v>
      </c>
      <c r="CG179" s="3">
        <f>AVERAGE(CC179:CC180)</f>
        <v>1.5930337297538486</v>
      </c>
      <c r="CH179" s="3">
        <f>AVERAGE(CD179:CD180)</f>
        <v>3.2600906733689952</v>
      </c>
      <c r="CI179" s="3">
        <f>AVERAGE(CE179:CE180)</f>
        <v>1.6670569436151463</v>
      </c>
      <c r="CJ179" s="3">
        <f>AVERAGE(CF179:CF180)</f>
        <v>0.16048318855151203</v>
      </c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</row>
    <row r="180" spans="1:134" s="19" customFormat="1" ht="15.65" customHeight="1" x14ac:dyDescent="0.35">
      <c r="A180">
        <v>44</v>
      </c>
      <c r="B180">
        <v>12</v>
      </c>
      <c r="C180" t="s">
        <v>68</v>
      </c>
      <c r="D180" t="s">
        <v>27</v>
      </c>
      <c r="E180"/>
      <c r="F180"/>
      <c r="G180">
        <v>0.5</v>
      </c>
      <c r="H180">
        <v>0.5</v>
      </c>
      <c r="I180">
        <v>3051</v>
      </c>
      <c r="J180">
        <v>6168</v>
      </c>
      <c r="K180"/>
      <c r="L180">
        <v>2983</v>
      </c>
      <c r="M180">
        <v>2.7559999999999998</v>
      </c>
      <c r="N180">
        <v>5.5039999999999996</v>
      </c>
      <c r="O180">
        <v>2.7480000000000002</v>
      </c>
      <c r="P180"/>
      <c r="Q180">
        <v>0.19600000000000001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1">
        <v>45019</v>
      </c>
      <c r="Z180" s="6">
        <v>0.92554398148148154</v>
      </c>
      <c r="AA180"/>
      <c r="AB180" s="19">
        <v>1</v>
      </c>
      <c r="AC180" s="8"/>
      <c r="AD180" s="3">
        <v>3.1192000854194446</v>
      </c>
      <c r="AE180" s="3">
        <v>6.5243270726093368</v>
      </c>
      <c r="AF180" s="3">
        <v>3.4051269871898922</v>
      </c>
      <c r="AG180" s="3">
        <v>0.31956619652488433</v>
      </c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20"/>
      <c r="BH180" s="20"/>
      <c r="BI180" s="20"/>
      <c r="BJ180" s="20"/>
      <c r="BK180" s="8"/>
      <c r="BL180" s="15"/>
      <c r="BM180" s="21"/>
      <c r="BN180" s="21"/>
      <c r="BO180" s="21"/>
      <c r="BP180" s="21"/>
      <c r="BQ180" s="2">
        <f t="shared" si="27"/>
        <v>2.9732408325074333</v>
      </c>
      <c r="BR180" s="2">
        <f t="shared" si="28"/>
        <v>5.9464816650148666</v>
      </c>
      <c r="BS180" s="2">
        <f t="shared" si="29"/>
        <v>2.9732408325074333</v>
      </c>
      <c r="BT180" s="2">
        <f t="shared" si="30"/>
        <v>0.29732408325074333</v>
      </c>
      <c r="BU180" s="56">
        <f t="shared" si="31"/>
        <v>2052.306</v>
      </c>
      <c r="BV180" s="56">
        <f t="shared" si="31"/>
        <v>2074.5039999999999</v>
      </c>
      <c r="BW180" s="56">
        <f t="shared" si="32"/>
        <v>2096.7019999999998</v>
      </c>
      <c r="BX180" s="56">
        <f t="shared" si="33"/>
        <v>20065.646666666664</v>
      </c>
      <c r="BY180" s="57">
        <f t="shared" si="34"/>
        <v>1.4866204162537167</v>
      </c>
      <c r="BZ180" s="54">
        <f t="shared" si="34"/>
        <v>2.9732408325074333</v>
      </c>
      <c r="CA180" s="54">
        <f t="shared" si="35"/>
        <v>1.4866204162537167</v>
      </c>
      <c r="CB180" s="54">
        <f t="shared" si="36"/>
        <v>0.14866204162537167</v>
      </c>
      <c r="CC180" s="54">
        <f t="shared" si="37"/>
        <v>1.5596000427097223</v>
      </c>
      <c r="CD180" s="54">
        <f t="shared" si="37"/>
        <v>3.2621635363046684</v>
      </c>
      <c r="CE180" s="54">
        <f t="shared" si="38"/>
        <v>1.7025634935949461</v>
      </c>
      <c r="CF180" s="54">
        <f t="shared" si="39"/>
        <v>0.15978309826244216</v>
      </c>
      <c r="CG180"/>
      <c r="CH180"/>
      <c r="CI180"/>
      <c r="CJ180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</row>
    <row r="181" spans="1:134" s="19" customFormat="1" ht="15.65" customHeight="1" x14ac:dyDescent="0.35">
      <c r="A181">
        <v>45</v>
      </c>
      <c r="B181">
        <v>13</v>
      </c>
      <c r="C181" t="s">
        <v>68</v>
      </c>
      <c r="D181" t="s">
        <v>27</v>
      </c>
      <c r="E181"/>
      <c r="F181"/>
      <c r="G181">
        <v>0.5</v>
      </c>
      <c r="H181">
        <v>0.5</v>
      </c>
      <c r="I181">
        <v>3281</v>
      </c>
      <c r="J181">
        <v>6376</v>
      </c>
      <c r="K181"/>
      <c r="L181">
        <v>3205</v>
      </c>
      <c r="M181">
        <v>2.9319999999999999</v>
      </c>
      <c r="N181">
        <v>5.68</v>
      </c>
      <c r="O181">
        <v>2.7480000000000002</v>
      </c>
      <c r="P181"/>
      <c r="Q181">
        <v>0.219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1">
        <v>45019</v>
      </c>
      <c r="Z181" s="6">
        <v>0.93819444444444444</v>
      </c>
      <c r="AA181"/>
      <c r="AB181" s="19">
        <v>1</v>
      </c>
      <c r="AC181" s="8"/>
      <c r="AD181" s="3">
        <v>3.3504707025667848</v>
      </c>
      <c r="AE181" s="3">
        <v>6.7399048179193883</v>
      </c>
      <c r="AF181" s="3">
        <v>3.3894341153526035</v>
      </c>
      <c r="AG181" s="3">
        <v>0.343476972551578</v>
      </c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20"/>
      <c r="BH181" s="20"/>
      <c r="BI181" s="20"/>
      <c r="BJ181" s="20"/>
      <c r="BK181" s="8"/>
      <c r="BL181" s="15"/>
      <c r="BM181" s="21"/>
      <c r="BN181" s="21"/>
      <c r="BO181" s="21"/>
      <c r="BP181" s="21"/>
      <c r="BQ181" s="2">
        <f t="shared" si="27"/>
        <v>2.9732408325074333</v>
      </c>
      <c r="BR181" s="2">
        <f t="shared" si="28"/>
        <v>5.9464816650148666</v>
      </c>
      <c r="BS181" s="2">
        <f t="shared" si="29"/>
        <v>2.9732408325074333</v>
      </c>
      <c r="BT181" s="2">
        <f t="shared" si="30"/>
        <v>0.29732408325074333</v>
      </c>
      <c r="BU181" s="56">
        <f t="shared" si="31"/>
        <v>2207.0193333333332</v>
      </c>
      <c r="BV181" s="56">
        <f t="shared" si="31"/>
        <v>2144.4613333333332</v>
      </c>
      <c r="BW181" s="56">
        <f t="shared" si="32"/>
        <v>2081.9033333333332</v>
      </c>
      <c r="BX181" s="56">
        <f t="shared" si="33"/>
        <v>21558.966666666664</v>
      </c>
      <c r="BY181" s="57">
        <f t="shared" si="34"/>
        <v>1.4866204162537167</v>
      </c>
      <c r="BZ181" s="54">
        <f t="shared" si="34"/>
        <v>2.9732408325074333</v>
      </c>
      <c r="CA181" s="54">
        <f t="shared" si="35"/>
        <v>1.4866204162537167</v>
      </c>
      <c r="CB181" s="54">
        <f t="shared" si="36"/>
        <v>0.14866204162537167</v>
      </c>
      <c r="CC181" s="54">
        <f t="shared" si="37"/>
        <v>1.6752353512833924</v>
      </c>
      <c r="CD181" s="54">
        <f t="shared" si="37"/>
        <v>3.3699524089596942</v>
      </c>
      <c r="CE181" s="54">
        <f t="shared" si="38"/>
        <v>1.6947170576763018</v>
      </c>
      <c r="CF181" s="54">
        <f t="shared" si="39"/>
        <v>0.171738486275789</v>
      </c>
      <c r="CG181"/>
      <c r="CH181"/>
      <c r="CI181"/>
      <c r="CJ18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</row>
    <row r="182" spans="1:134" s="19" customFormat="1" ht="15.65" customHeight="1" x14ac:dyDescent="0.35">
      <c r="A182">
        <v>46</v>
      </c>
      <c r="B182">
        <v>13</v>
      </c>
      <c r="C182" t="s">
        <v>68</v>
      </c>
      <c r="D182" t="s">
        <v>27</v>
      </c>
      <c r="E182"/>
      <c r="F182"/>
      <c r="G182">
        <v>0.5</v>
      </c>
      <c r="H182">
        <v>0.5</v>
      </c>
      <c r="I182">
        <v>3273</v>
      </c>
      <c r="J182">
        <v>6376</v>
      </c>
      <c r="K182"/>
      <c r="L182">
        <v>3215</v>
      </c>
      <c r="M182">
        <v>2.9260000000000002</v>
      </c>
      <c r="N182">
        <v>5.68</v>
      </c>
      <c r="O182">
        <v>2.754</v>
      </c>
      <c r="P182"/>
      <c r="Q182">
        <v>0.22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1">
        <v>45019</v>
      </c>
      <c r="Z182" s="6">
        <v>0.94515046296296301</v>
      </c>
      <c r="AA182"/>
      <c r="AB182" s="19">
        <v>1</v>
      </c>
      <c r="AC182" s="8"/>
      <c r="AD182" s="3">
        <v>3.3424265071877466</v>
      </c>
      <c r="AE182" s="3">
        <v>6.7399048179193883</v>
      </c>
      <c r="AF182" s="3">
        <v>3.3974783107316417</v>
      </c>
      <c r="AG182" s="3">
        <v>0.34455403453476241</v>
      </c>
      <c r="AH182" s="8"/>
      <c r="AI182" s="8"/>
      <c r="AJ182" s="8"/>
      <c r="AK182" s="8">
        <v>2.1897390790218698</v>
      </c>
      <c r="AL182" s="8"/>
      <c r="AM182" s="8"/>
      <c r="AN182" s="8"/>
      <c r="AO182" s="8"/>
      <c r="AP182" s="8"/>
      <c r="AQ182" s="8">
        <v>0.47557016762689835</v>
      </c>
      <c r="AR182" s="8"/>
      <c r="AS182" s="8"/>
      <c r="AT182" s="8"/>
      <c r="AU182" s="8"/>
      <c r="AV182" s="8"/>
      <c r="AW182" s="8">
        <v>3.0299986961433825</v>
      </c>
      <c r="AX182" s="8"/>
      <c r="AY182" s="8"/>
      <c r="AZ182" s="8"/>
      <c r="BA182" s="8"/>
      <c r="BB182" s="8"/>
      <c r="BC182" s="8">
        <v>2.4683406066194076</v>
      </c>
      <c r="BD182" s="8"/>
      <c r="BE182" s="8"/>
      <c r="BF182" s="8"/>
      <c r="BG182" s="20">
        <v>3.3062276279820759</v>
      </c>
      <c r="BH182" s="20">
        <v>6.7559695056708584</v>
      </c>
      <c r="BI182" s="20">
        <v>3.4497418776887829</v>
      </c>
      <c r="BJ182" s="20">
        <v>0.34035349280034322</v>
      </c>
      <c r="BK182" s="8"/>
      <c r="BL182" s="15">
        <v>49</v>
      </c>
      <c r="BM182" s="21"/>
      <c r="BN182" s="21"/>
      <c r="BO182" s="21"/>
      <c r="BP182" s="21"/>
      <c r="BQ182" s="2">
        <f t="shared" si="27"/>
        <v>2.9732408325074333</v>
      </c>
      <c r="BR182" s="2">
        <f t="shared" si="28"/>
        <v>5.9464816650148666</v>
      </c>
      <c r="BS182" s="2">
        <f t="shared" si="29"/>
        <v>2.9732408325074333</v>
      </c>
      <c r="BT182" s="2">
        <f t="shared" si="30"/>
        <v>0.29732408325074333</v>
      </c>
      <c r="BU182" s="56">
        <f t="shared" si="31"/>
        <v>2201.6379999999999</v>
      </c>
      <c r="BV182" s="56">
        <f t="shared" si="31"/>
        <v>2144.4613333333332</v>
      </c>
      <c r="BW182" s="56">
        <f t="shared" si="32"/>
        <v>2087.2846666666665</v>
      </c>
      <c r="BX182" s="56">
        <f t="shared" si="33"/>
        <v>21626.233333333334</v>
      </c>
      <c r="BY182" s="57">
        <f t="shared" si="34"/>
        <v>1.4866204162537167</v>
      </c>
      <c r="BZ182" s="54">
        <f t="shared" si="34"/>
        <v>2.9732408325074333</v>
      </c>
      <c r="CA182" s="54">
        <f t="shared" si="35"/>
        <v>1.4866204162537167</v>
      </c>
      <c r="CB182" s="54">
        <f t="shared" si="36"/>
        <v>0.14866204162537167</v>
      </c>
      <c r="CC182" s="54">
        <f t="shared" si="37"/>
        <v>1.6712132535938733</v>
      </c>
      <c r="CD182" s="54">
        <f t="shared" si="37"/>
        <v>3.3699524089596942</v>
      </c>
      <c r="CE182" s="54">
        <f t="shared" si="38"/>
        <v>1.6987391553658209</v>
      </c>
      <c r="CF182" s="54">
        <f t="shared" si="39"/>
        <v>0.17227701726738121</v>
      </c>
      <c r="CG182" s="3">
        <f>AVERAGE(CC182:CC183)</f>
        <v>1.653113813991038</v>
      </c>
      <c r="CH182" s="3">
        <f>AVERAGE(CD182:CD183)</f>
        <v>3.3779847528354292</v>
      </c>
      <c r="CI182" s="3">
        <f>AVERAGE(CE182:CE183)</f>
        <v>1.7248709388443915</v>
      </c>
      <c r="CJ182" s="3">
        <f>AVERAGE(CF182:CF183)</f>
        <v>0.17017674640017161</v>
      </c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</row>
    <row r="183" spans="1:134" s="19" customFormat="1" ht="15.65" customHeight="1" x14ac:dyDescent="0.35">
      <c r="A183">
        <v>47</v>
      </c>
      <c r="B183">
        <v>13</v>
      </c>
      <c r="C183" t="s">
        <v>68</v>
      </c>
      <c r="D183" t="s">
        <v>27</v>
      </c>
      <c r="E183"/>
      <c r="F183"/>
      <c r="G183">
        <v>0.5</v>
      </c>
      <c r="H183">
        <v>0.5</v>
      </c>
      <c r="I183">
        <v>3201</v>
      </c>
      <c r="J183">
        <v>6407</v>
      </c>
      <c r="K183"/>
      <c r="L183">
        <v>3137</v>
      </c>
      <c r="M183">
        <v>2.871</v>
      </c>
      <c r="N183">
        <v>5.7069999999999999</v>
      </c>
      <c r="O183">
        <v>2.8359999999999999</v>
      </c>
      <c r="P183"/>
      <c r="Q183">
        <v>0.21199999999999999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1">
        <v>45019</v>
      </c>
      <c r="Z183" s="6">
        <v>0.95256944444444447</v>
      </c>
      <c r="AA183"/>
      <c r="AB183" s="19">
        <v>1</v>
      </c>
      <c r="AC183" s="8"/>
      <c r="AD183" s="3">
        <v>3.2700287487764053</v>
      </c>
      <c r="AE183" s="3">
        <v>6.7720341934223294</v>
      </c>
      <c r="AF183" s="3">
        <v>3.5020054446459241</v>
      </c>
      <c r="AG183" s="3">
        <v>0.33615295106592408</v>
      </c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20"/>
      <c r="BH183" s="20"/>
      <c r="BI183" s="20"/>
      <c r="BJ183" s="20"/>
      <c r="BK183" s="8"/>
      <c r="BL183" s="15"/>
      <c r="BM183" s="21"/>
      <c r="BN183" s="21"/>
      <c r="BO183" s="21"/>
      <c r="BP183" s="21"/>
      <c r="BQ183" s="2">
        <f t="shared" si="27"/>
        <v>2.9732408325074333</v>
      </c>
      <c r="BR183" s="2">
        <f t="shared" si="28"/>
        <v>5.9464816650148666</v>
      </c>
      <c r="BS183" s="2">
        <f t="shared" si="29"/>
        <v>2.9732408325074333</v>
      </c>
      <c r="BT183" s="2">
        <f t="shared" si="30"/>
        <v>0.29732408325074333</v>
      </c>
      <c r="BU183" s="56">
        <f t="shared" si="31"/>
        <v>2153.2059999999997</v>
      </c>
      <c r="BV183" s="56">
        <f t="shared" si="31"/>
        <v>2154.8876666666665</v>
      </c>
      <c r="BW183" s="56">
        <f t="shared" si="32"/>
        <v>2156.5693333333334</v>
      </c>
      <c r="BX183" s="56">
        <f t="shared" si="33"/>
        <v>21101.553333333333</v>
      </c>
      <c r="BY183" s="57">
        <f t="shared" si="34"/>
        <v>1.4866204162537167</v>
      </c>
      <c r="BZ183" s="54">
        <f t="shared" si="34"/>
        <v>2.9732408325074333</v>
      </c>
      <c r="CA183" s="54">
        <f t="shared" si="35"/>
        <v>1.4866204162537167</v>
      </c>
      <c r="CB183" s="54">
        <f t="shared" si="36"/>
        <v>0.14866204162537167</v>
      </c>
      <c r="CC183" s="54">
        <f t="shared" si="37"/>
        <v>1.6350143743882026</v>
      </c>
      <c r="CD183" s="54">
        <f t="shared" si="37"/>
        <v>3.3860170967111647</v>
      </c>
      <c r="CE183" s="54">
        <f t="shared" si="38"/>
        <v>1.7510027223229621</v>
      </c>
      <c r="CF183" s="54">
        <f t="shared" si="39"/>
        <v>0.16807647553296204</v>
      </c>
      <c r="CG183"/>
      <c r="CH183"/>
      <c r="CI183"/>
      <c r="CJ183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</row>
    <row r="184" spans="1:134" s="19" customFormat="1" ht="15.65" customHeight="1" x14ac:dyDescent="0.35">
      <c r="A184">
        <v>48</v>
      </c>
      <c r="B184">
        <v>14</v>
      </c>
      <c r="C184" t="s">
        <v>68</v>
      </c>
      <c r="D184" t="s">
        <v>27</v>
      </c>
      <c r="E184"/>
      <c r="F184"/>
      <c r="G184">
        <v>0.5</v>
      </c>
      <c r="H184">
        <v>0.5</v>
      </c>
      <c r="I184">
        <v>3265</v>
      </c>
      <c r="J184">
        <v>6225</v>
      </c>
      <c r="K184"/>
      <c r="L184">
        <v>3077</v>
      </c>
      <c r="M184">
        <v>2.92</v>
      </c>
      <c r="N184">
        <v>5.5519999999999996</v>
      </c>
      <c r="O184">
        <v>2.633</v>
      </c>
      <c r="P184"/>
      <c r="Q184">
        <v>0.20599999999999999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1">
        <v>45019</v>
      </c>
      <c r="Z184" s="6">
        <v>0.96524305555555545</v>
      </c>
      <c r="AA184"/>
      <c r="AB184" s="19">
        <v>1</v>
      </c>
      <c r="AC184" s="8"/>
      <c r="AD184" s="3">
        <v>3.3343823118087084</v>
      </c>
      <c r="AE184" s="3">
        <v>6.5834036662760331</v>
      </c>
      <c r="AF184" s="3">
        <v>3.2490213544673248</v>
      </c>
      <c r="AG184" s="3">
        <v>0.32969057916681771</v>
      </c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20"/>
      <c r="BH184" s="20"/>
      <c r="BI184" s="20"/>
      <c r="BJ184" s="20"/>
      <c r="BK184" s="8"/>
      <c r="BL184" s="15"/>
      <c r="BM184" s="21"/>
      <c r="BN184" s="21"/>
      <c r="BO184" s="21"/>
      <c r="BP184" s="21"/>
      <c r="BQ184" s="2">
        <f t="shared" si="27"/>
        <v>2.9732408325074333</v>
      </c>
      <c r="BR184" s="2">
        <f t="shared" si="28"/>
        <v>5.9464816650148666</v>
      </c>
      <c r="BS184" s="2">
        <f t="shared" si="29"/>
        <v>2.9732408325074333</v>
      </c>
      <c r="BT184" s="2">
        <f t="shared" si="30"/>
        <v>0.29732408325074333</v>
      </c>
      <c r="BU184" s="56">
        <f t="shared" si="31"/>
        <v>2196.2566666666667</v>
      </c>
      <c r="BV184" s="56">
        <f t="shared" si="31"/>
        <v>2093.6749999999997</v>
      </c>
      <c r="BW184" s="56">
        <f t="shared" si="32"/>
        <v>1991.0933333333332</v>
      </c>
      <c r="BX184" s="56">
        <f t="shared" si="33"/>
        <v>20697.953333333331</v>
      </c>
      <c r="BY184" s="57">
        <f t="shared" si="34"/>
        <v>1.4866204162537167</v>
      </c>
      <c r="BZ184" s="54">
        <f t="shared" si="34"/>
        <v>2.9732408325074333</v>
      </c>
      <c r="CA184" s="54">
        <f t="shared" si="35"/>
        <v>1.4866204162537167</v>
      </c>
      <c r="CB184" s="54">
        <f t="shared" si="36"/>
        <v>0.14866204162537167</v>
      </c>
      <c r="CC184" s="54">
        <f t="shared" si="37"/>
        <v>1.6671911559043542</v>
      </c>
      <c r="CD184" s="54">
        <f t="shared" si="37"/>
        <v>3.2917018331380166</v>
      </c>
      <c r="CE184" s="54">
        <f t="shared" si="38"/>
        <v>1.6245106772336624</v>
      </c>
      <c r="CF184" s="54">
        <f t="shared" si="39"/>
        <v>0.16484528958340885</v>
      </c>
      <c r="CG184"/>
      <c r="CH184"/>
      <c r="CI184"/>
      <c r="CJ184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</row>
    <row r="185" spans="1:134" s="19" customFormat="1" ht="15.65" customHeight="1" x14ac:dyDescent="0.35">
      <c r="A185">
        <v>49</v>
      </c>
      <c r="B185">
        <v>14</v>
      </c>
      <c r="C185" t="s">
        <v>68</v>
      </c>
      <c r="D185" t="s">
        <v>27</v>
      </c>
      <c r="E185"/>
      <c r="F185"/>
      <c r="G185">
        <v>0.5</v>
      </c>
      <c r="H185">
        <v>0.5</v>
      </c>
      <c r="I185">
        <v>3270</v>
      </c>
      <c r="J185">
        <v>6173</v>
      </c>
      <c r="K185"/>
      <c r="L185">
        <v>3000</v>
      </c>
      <c r="M185">
        <v>2.923</v>
      </c>
      <c r="N185">
        <v>5.508</v>
      </c>
      <c r="O185">
        <v>2.585</v>
      </c>
      <c r="P185"/>
      <c r="Q185">
        <v>0.19800000000000001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1">
        <v>45019</v>
      </c>
      <c r="Z185" s="6">
        <v>0.97222222222222221</v>
      </c>
      <c r="AA185"/>
      <c r="AB185" s="19">
        <v>1</v>
      </c>
      <c r="AC185" s="8"/>
      <c r="AD185" s="3">
        <v>3.3394099339206074</v>
      </c>
      <c r="AE185" s="3">
        <v>6.5295092299485207</v>
      </c>
      <c r="AF185" s="3">
        <v>3.1900992960279133</v>
      </c>
      <c r="AG185" s="3">
        <v>0.32139720189629783</v>
      </c>
      <c r="AH185" s="8"/>
      <c r="AI185" s="8"/>
      <c r="AJ185" s="8"/>
      <c r="AK185" s="8">
        <v>6.4013663289620553</v>
      </c>
      <c r="AL185" s="8"/>
      <c r="AM185" s="8"/>
      <c r="AN185" s="8"/>
      <c r="AO185" s="8"/>
      <c r="AP185" s="8"/>
      <c r="AQ185" s="8">
        <v>6.3512313843428966E-2</v>
      </c>
      <c r="AR185" s="8"/>
      <c r="AS185" s="8"/>
      <c r="AT185" s="8"/>
      <c r="AU185" s="8"/>
      <c r="AV185" s="8"/>
      <c r="AW185" s="8">
        <v>6.1669882678134025</v>
      </c>
      <c r="AX185" s="8"/>
      <c r="AY185" s="8"/>
      <c r="AZ185" s="8"/>
      <c r="BA185" s="8"/>
      <c r="BB185" s="8"/>
      <c r="BC185" s="8">
        <v>1.4637305708086259</v>
      </c>
      <c r="BD185" s="8"/>
      <c r="BE185" s="8"/>
      <c r="BF185" s="8"/>
      <c r="BG185" s="20">
        <v>3.2358409184154944</v>
      </c>
      <c r="BH185" s="20">
        <v>6.5274363670128466</v>
      </c>
      <c r="BI185" s="20">
        <v>3.2915954485973526</v>
      </c>
      <c r="BJ185" s="20">
        <v>0.32376673825930352</v>
      </c>
      <c r="BK185" s="8"/>
      <c r="BL185" s="15">
        <v>50</v>
      </c>
      <c r="BM185" s="21"/>
      <c r="BN185" s="21"/>
      <c r="BO185" s="21"/>
      <c r="BP185" s="21"/>
      <c r="BQ185" s="2">
        <f t="shared" si="27"/>
        <v>2.9732408325074333</v>
      </c>
      <c r="BR185" s="2">
        <f t="shared" si="28"/>
        <v>5.9464816650148666</v>
      </c>
      <c r="BS185" s="2">
        <f t="shared" si="29"/>
        <v>2.9732408325074333</v>
      </c>
      <c r="BT185" s="2">
        <f t="shared" si="30"/>
        <v>0.29732408325074333</v>
      </c>
      <c r="BU185" s="56">
        <f t="shared" si="31"/>
        <v>2199.62</v>
      </c>
      <c r="BV185" s="56">
        <f t="shared" si="31"/>
        <v>2076.1856666666663</v>
      </c>
      <c r="BW185" s="56">
        <f t="shared" si="32"/>
        <v>1952.7513333333332</v>
      </c>
      <c r="BX185" s="56">
        <f t="shared" si="33"/>
        <v>20180</v>
      </c>
      <c r="BY185" s="57">
        <f t="shared" si="34"/>
        <v>1.4866204162537167</v>
      </c>
      <c r="BZ185" s="54">
        <f t="shared" si="34"/>
        <v>2.9732408325074333</v>
      </c>
      <c r="CA185" s="54">
        <f t="shared" si="35"/>
        <v>1.4866204162537167</v>
      </c>
      <c r="CB185" s="54">
        <f t="shared" si="36"/>
        <v>0.14866204162537167</v>
      </c>
      <c r="CC185" s="54">
        <f t="shared" si="37"/>
        <v>1.6697049669603037</v>
      </c>
      <c r="CD185" s="54">
        <f t="shared" si="37"/>
        <v>3.2647546149742603</v>
      </c>
      <c r="CE185" s="54">
        <f t="shared" si="38"/>
        <v>1.5950496480139567</v>
      </c>
      <c r="CF185" s="54">
        <f t="shared" si="39"/>
        <v>0.16069860094814892</v>
      </c>
      <c r="CG185" s="3">
        <f>AVERAGE(CC185:CC186)</f>
        <v>1.6179204592077472</v>
      </c>
      <c r="CH185" s="3">
        <f>AVERAGE(CD185:CD186)</f>
        <v>3.2637181835064233</v>
      </c>
      <c r="CI185" s="3">
        <f>AVERAGE(CE185:CE186)</f>
        <v>1.6457977242986763</v>
      </c>
      <c r="CJ185" s="3">
        <f>AVERAGE(CF185:CF186)</f>
        <v>0.16188336912965176</v>
      </c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</row>
    <row r="186" spans="1:134" s="19" customFormat="1" ht="15.65" customHeight="1" x14ac:dyDescent="0.35">
      <c r="A186">
        <v>50</v>
      </c>
      <c r="B186">
        <v>14</v>
      </c>
      <c r="C186" t="s">
        <v>68</v>
      </c>
      <c r="D186" t="s">
        <v>27</v>
      </c>
      <c r="E186"/>
      <c r="F186"/>
      <c r="G186">
        <v>0.5</v>
      </c>
      <c r="H186">
        <v>0.5</v>
      </c>
      <c r="I186">
        <v>3064</v>
      </c>
      <c r="J186">
        <v>6169</v>
      </c>
      <c r="K186"/>
      <c r="L186">
        <v>3044</v>
      </c>
      <c r="M186">
        <v>2.766</v>
      </c>
      <c r="N186">
        <v>5.5039999999999996</v>
      </c>
      <c r="O186">
        <v>2.7389999999999999</v>
      </c>
      <c r="P186"/>
      <c r="Q186">
        <v>0.20200000000000001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1">
        <v>45019</v>
      </c>
      <c r="Z186" s="6">
        <v>0.97961805555555559</v>
      </c>
      <c r="AA186"/>
      <c r="AB186" s="19">
        <v>1</v>
      </c>
      <c r="AC186" s="8"/>
      <c r="AD186" s="3">
        <v>3.1322719029103814</v>
      </c>
      <c r="AE186" s="3">
        <v>6.5253635040771734</v>
      </c>
      <c r="AF186" s="3">
        <v>3.393091601166792</v>
      </c>
      <c r="AG186" s="3">
        <v>0.32613627462230921</v>
      </c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20"/>
      <c r="BH186" s="20"/>
      <c r="BI186" s="20"/>
      <c r="BJ186" s="20"/>
      <c r="BK186" s="8"/>
      <c r="BL186" s="15"/>
      <c r="BM186" s="21"/>
      <c r="BN186" s="21"/>
      <c r="BO186" s="21"/>
      <c r="BP186" s="21"/>
      <c r="BQ186" s="2">
        <f t="shared" si="27"/>
        <v>2.9732408325074333</v>
      </c>
      <c r="BR186" s="2">
        <f t="shared" si="28"/>
        <v>5.9464816650148666</v>
      </c>
      <c r="BS186" s="2">
        <f t="shared" si="29"/>
        <v>2.9732408325074333</v>
      </c>
      <c r="BT186" s="2">
        <f t="shared" si="30"/>
        <v>0.29732408325074333</v>
      </c>
      <c r="BU186" s="56">
        <f t="shared" si="31"/>
        <v>2061.0506666666665</v>
      </c>
      <c r="BV186" s="56">
        <f t="shared" si="31"/>
        <v>2074.8403333333331</v>
      </c>
      <c r="BW186" s="56">
        <f t="shared" si="32"/>
        <v>2088.6299999999997</v>
      </c>
      <c r="BX186" s="56">
        <f t="shared" si="33"/>
        <v>20475.973333333332</v>
      </c>
      <c r="BY186" s="57">
        <f t="shared" si="34"/>
        <v>1.4866204162537167</v>
      </c>
      <c r="BZ186" s="54">
        <f t="shared" si="34"/>
        <v>2.9732408325074333</v>
      </c>
      <c r="CA186" s="54">
        <f t="shared" si="35"/>
        <v>1.4866204162537167</v>
      </c>
      <c r="CB186" s="54">
        <f t="shared" si="36"/>
        <v>0.14866204162537167</v>
      </c>
      <c r="CC186" s="54">
        <f t="shared" si="37"/>
        <v>1.5661359514551907</v>
      </c>
      <c r="CD186" s="54">
        <f t="shared" si="37"/>
        <v>3.2626817520385867</v>
      </c>
      <c r="CE186" s="54">
        <f t="shared" si="38"/>
        <v>1.696545800583396</v>
      </c>
      <c r="CF186" s="54">
        <f t="shared" si="39"/>
        <v>0.1630681373111546</v>
      </c>
      <c r="CG186"/>
      <c r="CH186"/>
      <c r="CI186"/>
      <c r="CJ186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</row>
    <row r="187" spans="1:134" s="19" customFormat="1" ht="15.65" customHeight="1" x14ac:dyDescent="0.35">
      <c r="A187">
        <v>51</v>
      </c>
      <c r="B187">
        <v>15</v>
      </c>
      <c r="C187" t="s">
        <v>68</v>
      </c>
      <c r="D187" t="s">
        <v>27</v>
      </c>
      <c r="E187"/>
      <c r="F187"/>
      <c r="G187">
        <v>0.5</v>
      </c>
      <c r="H187">
        <v>0.5</v>
      </c>
      <c r="I187">
        <v>3432</v>
      </c>
      <c r="J187">
        <v>6760</v>
      </c>
      <c r="K187"/>
      <c r="L187">
        <v>3319</v>
      </c>
      <c r="M187">
        <v>3.048</v>
      </c>
      <c r="N187">
        <v>6.0060000000000002</v>
      </c>
      <c r="O187">
        <v>2.9580000000000002</v>
      </c>
      <c r="P187"/>
      <c r="Q187">
        <v>0.23100000000000001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1">
        <v>45019</v>
      </c>
      <c r="Z187" s="6">
        <v>0.99250000000000005</v>
      </c>
      <c r="AA187"/>
      <c r="AB187" s="19">
        <v>1</v>
      </c>
      <c r="AC187" s="8"/>
      <c r="AD187" s="3">
        <v>3.5023048903461254</v>
      </c>
      <c r="AE187" s="3">
        <v>7.1378945015687139</v>
      </c>
      <c r="AF187" s="3">
        <v>3.6355896112225885</v>
      </c>
      <c r="AG187" s="3">
        <v>0.35575547915988021</v>
      </c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20"/>
      <c r="BH187" s="20"/>
      <c r="BI187" s="20"/>
      <c r="BJ187" s="20"/>
      <c r="BK187" s="8"/>
      <c r="BL187" s="15"/>
      <c r="BM187" s="21"/>
      <c r="BN187" s="21"/>
      <c r="BO187" s="21"/>
      <c r="BP187" s="21"/>
      <c r="BQ187" s="2">
        <f t="shared" si="27"/>
        <v>2.9732408325074333</v>
      </c>
      <c r="BR187" s="2">
        <f t="shared" si="28"/>
        <v>5.9464816650148666</v>
      </c>
      <c r="BS187" s="2">
        <f t="shared" si="29"/>
        <v>2.9732408325074333</v>
      </c>
      <c r="BT187" s="2">
        <f t="shared" si="30"/>
        <v>0.29732408325074333</v>
      </c>
      <c r="BU187" s="56">
        <f t="shared" si="31"/>
        <v>2308.5919999999996</v>
      </c>
      <c r="BV187" s="56">
        <f t="shared" si="31"/>
        <v>2273.6133333333332</v>
      </c>
      <c r="BW187" s="56">
        <f t="shared" si="32"/>
        <v>2238.6346666666664</v>
      </c>
      <c r="BX187" s="56">
        <f t="shared" si="33"/>
        <v>22325.806666666664</v>
      </c>
      <c r="BY187" s="57">
        <f t="shared" si="34"/>
        <v>1.4866204162537167</v>
      </c>
      <c r="BZ187" s="54">
        <f t="shared" si="34"/>
        <v>2.9732408325074333</v>
      </c>
      <c r="CA187" s="54">
        <f t="shared" si="35"/>
        <v>1.4866204162537167</v>
      </c>
      <c r="CB187" s="54">
        <f t="shared" si="36"/>
        <v>0.14866204162537167</v>
      </c>
      <c r="CC187" s="54">
        <f t="shared" si="37"/>
        <v>1.7511524451730627</v>
      </c>
      <c r="CD187" s="54">
        <f t="shared" si="37"/>
        <v>3.5689472507843569</v>
      </c>
      <c r="CE187" s="54">
        <f t="shared" si="38"/>
        <v>1.8177948056112943</v>
      </c>
      <c r="CF187" s="54">
        <f t="shared" si="39"/>
        <v>0.1778777395799401</v>
      </c>
      <c r="CG187"/>
      <c r="CH187"/>
      <c r="CI187"/>
      <c r="CJ187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</row>
    <row r="188" spans="1:134" s="19" customFormat="1" ht="15.65" customHeight="1" x14ac:dyDescent="0.35">
      <c r="A188">
        <v>52</v>
      </c>
      <c r="B188">
        <v>15</v>
      </c>
      <c r="C188" t="s">
        <v>68</v>
      </c>
      <c r="D188" t="s">
        <v>27</v>
      </c>
      <c r="E188"/>
      <c r="F188"/>
      <c r="G188">
        <v>0.5</v>
      </c>
      <c r="H188">
        <v>0.5</v>
      </c>
      <c r="I188">
        <v>3422</v>
      </c>
      <c r="J188">
        <v>6757</v>
      </c>
      <c r="K188"/>
      <c r="L188">
        <v>3314</v>
      </c>
      <c r="M188">
        <v>3.04</v>
      </c>
      <c r="N188">
        <v>6.0030000000000001</v>
      </c>
      <c r="O188">
        <v>2.9630000000000001</v>
      </c>
      <c r="P188"/>
      <c r="Q188">
        <v>0.23100000000000001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1">
        <v>45019</v>
      </c>
      <c r="Z188" s="6">
        <v>0.9993981481481482</v>
      </c>
      <c r="AA188"/>
      <c r="AB188" s="19">
        <v>1</v>
      </c>
      <c r="AC188" s="8"/>
      <c r="AD188" s="3">
        <v>3.4922496461223278</v>
      </c>
      <c r="AE188" s="3">
        <v>7.134785207165204</v>
      </c>
      <c r="AF188" s="3">
        <v>3.6425355610428762</v>
      </c>
      <c r="AG188" s="3">
        <v>0.35521694816828797</v>
      </c>
      <c r="AH188" s="8"/>
      <c r="AI188" s="8"/>
      <c r="AJ188" s="8"/>
      <c r="AK188" s="8">
        <v>1.9772827776002859</v>
      </c>
      <c r="AL188" s="8"/>
      <c r="AM188" s="8"/>
      <c r="AN188" s="8"/>
      <c r="AO188" s="8"/>
      <c r="AP188" s="8"/>
      <c r="AQ188" s="8">
        <v>0.2466452152230767</v>
      </c>
      <c r="AR188" s="8"/>
      <c r="AS188" s="8"/>
      <c r="AT188" s="8"/>
      <c r="AU188" s="8"/>
      <c r="AV188" s="8"/>
      <c r="AW188" s="8">
        <v>2.3333122862061906</v>
      </c>
      <c r="AX188" s="8"/>
      <c r="AY188" s="8"/>
      <c r="AZ188" s="8"/>
      <c r="BA188" s="8"/>
      <c r="BB188" s="8"/>
      <c r="BC188" s="8">
        <v>1.8326476091325059</v>
      </c>
      <c r="BD188" s="8"/>
      <c r="BE188" s="8"/>
      <c r="BF188" s="8"/>
      <c r="BG188" s="20">
        <v>3.4580618157614165</v>
      </c>
      <c r="BH188" s="20">
        <v>7.143594874641817</v>
      </c>
      <c r="BI188" s="20">
        <v>3.6855330588803996</v>
      </c>
      <c r="BJ188" s="20">
        <v>0.35850198721700044</v>
      </c>
      <c r="BK188" s="8"/>
      <c r="BL188" s="15">
        <v>51</v>
      </c>
      <c r="BM188" s="21"/>
      <c r="BN188" s="21"/>
      <c r="BO188" s="21"/>
      <c r="BP188" s="21"/>
      <c r="BQ188" s="2">
        <f t="shared" si="27"/>
        <v>2.9732408325074333</v>
      </c>
      <c r="BR188" s="2">
        <f t="shared" si="28"/>
        <v>5.9464816650148666</v>
      </c>
      <c r="BS188" s="2">
        <f t="shared" si="29"/>
        <v>2.9732408325074333</v>
      </c>
      <c r="BT188" s="2">
        <f t="shared" si="30"/>
        <v>0.29732408325074333</v>
      </c>
      <c r="BU188" s="56">
        <f t="shared" si="31"/>
        <v>2301.8653333333332</v>
      </c>
      <c r="BV188" s="56">
        <f t="shared" si="31"/>
        <v>2272.6043333333332</v>
      </c>
      <c r="BW188" s="56">
        <f t="shared" si="32"/>
        <v>2243.3433333333332</v>
      </c>
      <c r="BX188" s="56">
        <f t="shared" si="33"/>
        <v>22292.173333333332</v>
      </c>
      <c r="BY188" s="57">
        <f t="shared" si="34"/>
        <v>1.4866204162537167</v>
      </c>
      <c r="BZ188" s="54">
        <f t="shared" si="34"/>
        <v>2.9732408325074333</v>
      </c>
      <c r="CA188" s="54">
        <f t="shared" si="35"/>
        <v>1.4866204162537167</v>
      </c>
      <c r="CB188" s="54">
        <f t="shared" si="36"/>
        <v>0.14866204162537167</v>
      </c>
      <c r="CC188" s="54">
        <f t="shared" si="37"/>
        <v>1.7461248230611639</v>
      </c>
      <c r="CD188" s="54">
        <f t="shared" si="37"/>
        <v>3.567392603582602</v>
      </c>
      <c r="CE188" s="54">
        <f t="shared" si="38"/>
        <v>1.8212677805214381</v>
      </c>
      <c r="CF188" s="54">
        <f t="shared" si="39"/>
        <v>0.17760847408414399</v>
      </c>
      <c r="CG188" s="3">
        <f t="shared" ref="CG188:CJ188" si="40">AVERAGE(CC188:CC189)</f>
        <v>1.7290309078807082</v>
      </c>
      <c r="CH188" s="3">
        <f t="shared" si="40"/>
        <v>3.5717974373209085</v>
      </c>
      <c r="CI188" s="3">
        <f t="shared" si="40"/>
        <v>1.8427665294401998</v>
      </c>
      <c r="CJ188" s="3">
        <f t="shared" si="40"/>
        <v>0.17925099360850022</v>
      </c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</row>
    <row r="189" spans="1:134" s="19" customFormat="1" ht="15.65" customHeight="1" x14ac:dyDescent="0.35">
      <c r="A189">
        <v>53</v>
      </c>
      <c r="B189">
        <v>15</v>
      </c>
      <c r="C189" t="s">
        <v>68</v>
      </c>
      <c r="D189" t="s">
        <v>27</v>
      </c>
      <c r="E189"/>
      <c r="F189"/>
      <c r="G189">
        <v>0.5</v>
      </c>
      <c r="H189">
        <v>0.5</v>
      </c>
      <c r="I189">
        <v>3354</v>
      </c>
      <c r="J189">
        <v>6774</v>
      </c>
      <c r="K189"/>
      <c r="L189">
        <v>3375</v>
      </c>
      <c r="M189">
        <v>2.988</v>
      </c>
      <c r="N189">
        <v>6.0179999999999998</v>
      </c>
      <c r="O189">
        <v>3.03</v>
      </c>
      <c r="P189"/>
      <c r="Q189">
        <v>0.23699999999999999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1">
        <v>45020</v>
      </c>
      <c r="Z189" s="6">
        <v>6.9444444444444441E-3</v>
      </c>
      <c r="AA189"/>
      <c r="AB189" s="19">
        <v>1</v>
      </c>
      <c r="AC189" s="8"/>
      <c r="AD189" s="3">
        <v>3.4238739854005056</v>
      </c>
      <c r="AE189" s="3">
        <v>7.152404542118429</v>
      </c>
      <c r="AF189" s="3">
        <v>3.7285305567179234</v>
      </c>
      <c r="AG189" s="3">
        <v>0.36178702626571285</v>
      </c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20"/>
      <c r="BH189" s="20"/>
      <c r="BI189" s="20"/>
      <c r="BJ189" s="20"/>
      <c r="BK189" s="8"/>
      <c r="BL189" s="15"/>
      <c r="BM189" s="21"/>
      <c r="BN189" s="21"/>
      <c r="BO189" s="21"/>
      <c r="BP189" s="21"/>
      <c r="BQ189" s="2">
        <f t="shared" si="27"/>
        <v>2.9732408325074333</v>
      </c>
      <c r="BR189" s="2">
        <f t="shared" si="28"/>
        <v>5.9464816650148666</v>
      </c>
      <c r="BS189" s="2">
        <f t="shared" si="29"/>
        <v>2.9732408325074333</v>
      </c>
      <c r="BT189" s="2">
        <f t="shared" si="30"/>
        <v>0.29732408325074333</v>
      </c>
      <c r="BU189" s="56">
        <f t="shared" si="31"/>
        <v>2256.1239999999998</v>
      </c>
      <c r="BV189" s="56">
        <f t="shared" si="31"/>
        <v>2278.3219999999997</v>
      </c>
      <c r="BW189" s="56">
        <f t="shared" si="32"/>
        <v>2300.52</v>
      </c>
      <c r="BX189" s="56">
        <f t="shared" si="33"/>
        <v>22702.5</v>
      </c>
      <c r="BY189" s="57">
        <f t="shared" si="34"/>
        <v>1.4866204162537167</v>
      </c>
      <c r="BZ189" s="54">
        <f t="shared" si="34"/>
        <v>2.9732408325074333</v>
      </c>
      <c r="CA189" s="54">
        <f t="shared" si="35"/>
        <v>1.4866204162537167</v>
      </c>
      <c r="CB189" s="54">
        <f t="shared" si="36"/>
        <v>0.14866204162537167</v>
      </c>
      <c r="CC189" s="54">
        <f t="shared" si="37"/>
        <v>1.7119369927002528</v>
      </c>
      <c r="CD189" s="54">
        <f t="shared" si="37"/>
        <v>3.5762022710592145</v>
      </c>
      <c r="CE189" s="54">
        <f t="shared" si="38"/>
        <v>1.8642652783589617</v>
      </c>
      <c r="CF189" s="54">
        <f t="shared" si="39"/>
        <v>0.18089351313285643</v>
      </c>
      <c r="CG189"/>
      <c r="CH189"/>
      <c r="CI189"/>
      <c r="CJ189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</row>
    <row r="190" spans="1:134" s="19" customFormat="1" ht="15.65" customHeight="1" x14ac:dyDescent="0.35">
      <c r="A190">
        <v>29</v>
      </c>
      <c r="B190">
        <v>2</v>
      </c>
      <c r="C190" t="s">
        <v>68</v>
      </c>
      <c r="D190" t="s">
        <v>27</v>
      </c>
      <c r="E190"/>
      <c r="F190"/>
      <c r="G190">
        <v>0.5</v>
      </c>
      <c r="H190">
        <v>0.5</v>
      </c>
      <c r="I190">
        <v>4964</v>
      </c>
      <c r="J190">
        <v>7507</v>
      </c>
      <c r="K190"/>
      <c r="L190">
        <v>4058</v>
      </c>
      <c r="M190">
        <v>4.2229999999999999</v>
      </c>
      <c r="N190">
        <v>6.6379999999999999</v>
      </c>
      <c r="O190">
        <v>2.415</v>
      </c>
      <c r="P190"/>
      <c r="Q190">
        <v>0.308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1">
        <v>45146</v>
      </c>
      <c r="Z190" s="6">
        <v>0.79231481481481481</v>
      </c>
      <c r="AA190"/>
      <c r="AB190" s="19">
        <v>1</v>
      </c>
      <c r="AC190" s="8"/>
      <c r="AD190" s="3">
        <v>4.5794639638860257</v>
      </c>
      <c r="AE190" s="3">
        <v>7.0883473202279248</v>
      </c>
      <c r="AF190" s="3">
        <v>2.5088833563418991</v>
      </c>
      <c r="AG190" s="3">
        <v>0.37351271541006908</v>
      </c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20"/>
      <c r="BH190" s="20"/>
      <c r="BI190" s="20"/>
      <c r="BJ190" s="20"/>
      <c r="BK190" s="8"/>
      <c r="BL190" s="15"/>
      <c r="BM190" s="21"/>
      <c r="BN190" s="21"/>
      <c r="BO190" s="21"/>
      <c r="BP190" s="21"/>
      <c r="BQ190" s="2">
        <f t="shared" si="27"/>
        <v>2.9732408325074333</v>
      </c>
      <c r="BR190" s="2">
        <f t="shared" si="28"/>
        <v>5.9464816650148666</v>
      </c>
      <c r="BS190" s="2">
        <f t="shared" si="29"/>
        <v>2.9732408325074333</v>
      </c>
      <c r="BT190" s="2">
        <f t="shared" si="30"/>
        <v>0.29732408325074333</v>
      </c>
      <c r="BU190" s="56">
        <f t="shared" ref="BU190:BV198" si="41">I190/(BQ190*G190)</f>
        <v>3339.1173333333331</v>
      </c>
      <c r="BV190" s="56">
        <f t="shared" si="41"/>
        <v>2524.8543333333332</v>
      </c>
      <c r="BW190" s="56">
        <f t="shared" si="32"/>
        <v>1710.5913333333333</v>
      </c>
      <c r="BX190" s="56">
        <f t="shared" si="33"/>
        <v>27296.813333333332</v>
      </c>
      <c r="BY190" s="57">
        <f t="shared" ref="BY190:BZ198" si="42">G190*BQ190</f>
        <v>1.4866204162537167</v>
      </c>
      <c r="BZ190" s="54">
        <f t="shared" si="42"/>
        <v>2.9732408325074333</v>
      </c>
      <c r="CA190" s="54">
        <f t="shared" si="35"/>
        <v>1.4866204162537167</v>
      </c>
      <c r="CB190" s="54">
        <f t="shared" si="36"/>
        <v>0.14866204162537167</v>
      </c>
      <c r="CC190" s="54">
        <f t="shared" ref="CC190:CD198" si="43">AD190*G190</f>
        <v>2.2897319819430129</v>
      </c>
      <c r="CD190" s="54">
        <f t="shared" si="43"/>
        <v>3.5441736601139624</v>
      </c>
      <c r="CE190" s="54">
        <f t="shared" si="38"/>
        <v>1.2544416781709495</v>
      </c>
      <c r="CF190" s="54">
        <f t="shared" si="39"/>
        <v>0.18675635770503454</v>
      </c>
      <c r="CG190"/>
      <c r="CH190"/>
      <c r="CI190"/>
      <c r="CJ190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</row>
    <row r="191" spans="1:134" s="19" customFormat="1" ht="15.65" customHeight="1" x14ac:dyDescent="0.35">
      <c r="A191">
        <v>30</v>
      </c>
      <c r="B191">
        <v>2</v>
      </c>
      <c r="C191" t="s">
        <v>68</v>
      </c>
      <c r="D191" t="s">
        <v>27</v>
      </c>
      <c r="E191"/>
      <c r="F191"/>
      <c r="G191">
        <v>0.5</v>
      </c>
      <c r="H191">
        <v>0.5</v>
      </c>
      <c r="I191">
        <v>3691</v>
      </c>
      <c r="J191">
        <v>7502</v>
      </c>
      <c r="K191"/>
      <c r="L191">
        <v>4068</v>
      </c>
      <c r="M191">
        <v>3.2469999999999999</v>
      </c>
      <c r="N191">
        <v>6.6340000000000003</v>
      </c>
      <c r="O191">
        <v>3.3879999999999999</v>
      </c>
      <c r="P191"/>
      <c r="Q191">
        <v>0.309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1">
        <v>45146</v>
      </c>
      <c r="Z191" s="6">
        <v>0.79939814814814814</v>
      </c>
      <c r="AA191"/>
      <c r="AB191" s="19">
        <v>1</v>
      </c>
      <c r="AC191" s="8"/>
      <c r="AD191" s="3">
        <v>3.4261231222922959</v>
      </c>
      <c r="AE191" s="3">
        <v>7.0836776680134701</v>
      </c>
      <c r="AF191" s="3">
        <v>3.6575545457211742</v>
      </c>
      <c r="AG191" s="3">
        <v>0.37439471020117404</v>
      </c>
      <c r="AH191" s="8"/>
      <c r="AI191" s="8"/>
      <c r="AJ191" s="8"/>
      <c r="AK191" s="8">
        <v>0.3168246956134021</v>
      </c>
      <c r="AL191" s="8"/>
      <c r="AM191" s="8"/>
      <c r="AN191" s="8"/>
      <c r="AO191" s="8"/>
      <c r="AP191" s="8"/>
      <c r="AQ191" s="8">
        <v>1.6215928819427543</v>
      </c>
      <c r="AR191" s="8"/>
      <c r="AS191" s="8"/>
      <c r="AT191" s="8"/>
      <c r="AU191" s="8"/>
      <c r="AV191" s="8"/>
      <c r="AW191" s="8">
        <v>2.828429101378418</v>
      </c>
      <c r="AX191" s="8"/>
      <c r="AY191" s="8"/>
      <c r="AZ191" s="8"/>
      <c r="BA191" s="8"/>
      <c r="BB191" s="8"/>
      <c r="BC191" s="8">
        <v>0.89121061170369353</v>
      </c>
      <c r="BD191" s="8"/>
      <c r="BE191" s="8"/>
      <c r="BF191" s="8"/>
      <c r="BG191" s="20">
        <v>3.4315591356855109</v>
      </c>
      <c r="BH191" s="20">
        <v>7.1415813554727183</v>
      </c>
      <c r="BI191" s="20">
        <v>3.7100222197872075</v>
      </c>
      <c r="BJ191" s="20">
        <v>0.37607050030427347</v>
      </c>
      <c r="BK191" s="8"/>
      <c r="BL191" s="15">
        <v>52</v>
      </c>
      <c r="BM191" s="21"/>
      <c r="BN191" s="21"/>
      <c r="BO191" s="21"/>
      <c r="BP191" s="21"/>
      <c r="BQ191" s="2">
        <f t="shared" si="27"/>
        <v>2.9732408325074333</v>
      </c>
      <c r="BR191" s="2">
        <f t="shared" si="28"/>
        <v>5.9464816650148666</v>
      </c>
      <c r="BS191" s="2">
        <f t="shared" si="29"/>
        <v>2.9732408325074333</v>
      </c>
      <c r="BT191" s="2">
        <f t="shared" si="30"/>
        <v>0.29732408325074333</v>
      </c>
      <c r="BU191" s="56">
        <f t="shared" si="41"/>
        <v>2482.8126666666667</v>
      </c>
      <c r="BV191" s="56">
        <f t="shared" si="41"/>
        <v>2523.1726666666664</v>
      </c>
      <c r="BW191" s="56">
        <f t="shared" si="32"/>
        <v>2563.5326666666665</v>
      </c>
      <c r="BX191" s="56">
        <f t="shared" si="33"/>
        <v>27364.079999999998</v>
      </c>
      <c r="BY191" s="57">
        <f t="shared" si="42"/>
        <v>1.4866204162537167</v>
      </c>
      <c r="BZ191" s="54">
        <f t="shared" si="42"/>
        <v>2.9732408325074333</v>
      </c>
      <c r="CA191" s="54">
        <f t="shared" si="35"/>
        <v>1.4866204162537167</v>
      </c>
      <c r="CB191" s="54">
        <f t="shared" si="36"/>
        <v>0.14866204162537167</v>
      </c>
      <c r="CC191" s="54">
        <f t="shared" si="43"/>
        <v>1.7130615611461479</v>
      </c>
      <c r="CD191" s="54">
        <f t="shared" si="43"/>
        <v>3.541838834006735</v>
      </c>
      <c r="CE191" s="54">
        <f t="shared" si="38"/>
        <v>1.8287772728605871</v>
      </c>
      <c r="CF191" s="54">
        <f t="shared" si="39"/>
        <v>0.18719735510058702</v>
      </c>
      <c r="CG191" s="3">
        <f t="shared" ref="CG191:CJ191" si="44">AVERAGE(CC191:CC192)</f>
        <v>1.7157795678427554</v>
      </c>
      <c r="CH191" s="3">
        <f t="shared" si="44"/>
        <v>3.5707906777363592</v>
      </c>
      <c r="CI191" s="3">
        <f t="shared" si="44"/>
        <v>1.8550111098936037</v>
      </c>
      <c r="CJ191" s="3">
        <f t="shared" si="44"/>
        <v>0.18803525015213673</v>
      </c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</row>
    <row r="192" spans="1:134" s="19" customFormat="1" ht="15.65" customHeight="1" x14ac:dyDescent="0.35">
      <c r="A192">
        <v>31</v>
      </c>
      <c r="B192">
        <v>2</v>
      </c>
      <c r="C192" t="s">
        <v>68</v>
      </c>
      <c r="D192" t="s">
        <v>27</v>
      </c>
      <c r="E192"/>
      <c r="F192"/>
      <c r="G192">
        <v>0.5</v>
      </c>
      <c r="H192">
        <v>0.5</v>
      </c>
      <c r="I192">
        <v>3703</v>
      </c>
      <c r="J192">
        <v>7626</v>
      </c>
      <c r="K192"/>
      <c r="L192">
        <v>4106</v>
      </c>
      <c r="M192">
        <v>3.2559999999999998</v>
      </c>
      <c r="N192">
        <v>6.7389999999999999</v>
      </c>
      <c r="O192">
        <v>3.4830000000000001</v>
      </c>
      <c r="P192"/>
      <c r="Q192">
        <v>0.313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1">
        <v>45146</v>
      </c>
      <c r="Z192" s="6">
        <v>0.80701388888888881</v>
      </c>
      <c r="AA192"/>
      <c r="AB192" s="19">
        <v>1</v>
      </c>
      <c r="AC192" s="8"/>
      <c r="AD192" s="3">
        <v>3.4369951490787254</v>
      </c>
      <c r="AE192" s="3">
        <v>7.1994850429319666</v>
      </c>
      <c r="AF192" s="3">
        <v>3.7624898938532412</v>
      </c>
      <c r="AG192" s="3">
        <v>0.3777462904073729</v>
      </c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20"/>
      <c r="BH192" s="20"/>
      <c r="BI192" s="20"/>
      <c r="BJ192" s="20"/>
      <c r="BK192" s="8"/>
      <c r="BL192" s="15"/>
      <c r="BM192" s="21"/>
      <c r="BN192" s="21"/>
      <c r="BO192" s="21"/>
      <c r="BP192" s="21"/>
      <c r="BQ192" s="2">
        <f t="shared" si="27"/>
        <v>2.9732408325074333</v>
      </c>
      <c r="BR192" s="2">
        <f t="shared" si="28"/>
        <v>5.9464816650148666</v>
      </c>
      <c r="BS192" s="2">
        <f t="shared" si="29"/>
        <v>2.9732408325074333</v>
      </c>
      <c r="BT192" s="2">
        <f t="shared" si="30"/>
        <v>0.29732408325074333</v>
      </c>
      <c r="BU192" s="56">
        <f t="shared" si="41"/>
        <v>2490.8846666666664</v>
      </c>
      <c r="BV192" s="56">
        <f t="shared" si="41"/>
        <v>2564.8779999999997</v>
      </c>
      <c r="BW192" s="56">
        <f t="shared" si="32"/>
        <v>2638.871333333333</v>
      </c>
      <c r="BX192" s="56">
        <f t="shared" si="33"/>
        <v>27619.693333333333</v>
      </c>
      <c r="BY192" s="57">
        <f t="shared" si="42"/>
        <v>1.4866204162537167</v>
      </c>
      <c r="BZ192" s="54">
        <f t="shared" si="42"/>
        <v>2.9732408325074333</v>
      </c>
      <c r="CA192" s="54">
        <f t="shared" si="35"/>
        <v>1.4866204162537167</v>
      </c>
      <c r="CB192" s="54">
        <f t="shared" si="36"/>
        <v>0.14866204162537167</v>
      </c>
      <c r="CC192" s="54">
        <f t="shared" si="43"/>
        <v>1.7184975745393627</v>
      </c>
      <c r="CD192" s="54">
        <f t="shared" si="43"/>
        <v>3.5997425214659833</v>
      </c>
      <c r="CE192" s="54">
        <f t="shared" si="38"/>
        <v>1.8812449469266206</v>
      </c>
      <c r="CF192" s="54">
        <f t="shared" si="39"/>
        <v>0.18887314520368645</v>
      </c>
      <c r="CG192"/>
      <c r="CH192"/>
      <c r="CI192"/>
      <c r="CJ192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</row>
    <row r="193" spans="1:134" s="19" customFormat="1" ht="15.65" customHeight="1" x14ac:dyDescent="0.35">
      <c r="A193">
        <v>29</v>
      </c>
      <c r="B193">
        <v>2</v>
      </c>
      <c r="C193" t="s">
        <v>68</v>
      </c>
      <c r="D193" t="s">
        <v>27</v>
      </c>
      <c r="E193"/>
      <c r="F193"/>
      <c r="G193">
        <v>0.5</v>
      </c>
      <c r="H193">
        <v>0.5</v>
      </c>
      <c r="I193">
        <v>4782</v>
      </c>
      <c r="J193">
        <v>7137</v>
      </c>
      <c r="K193"/>
      <c r="L193">
        <v>3936</v>
      </c>
      <c r="M193">
        <v>4.0839999999999996</v>
      </c>
      <c r="N193">
        <v>6.3239999999999998</v>
      </c>
      <c r="O193">
        <v>2.2410000000000001</v>
      </c>
      <c r="P193"/>
      <c r="Q193">
        <v>0.29599999999999999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1">
        <v>45147</v>
      </c>
      <c r="Z193" s="6">
        <v>0.81115740740740738</v>
      </c>
      <c r="AA193"/>
      <c r="AB193" s="19">
        <v>1</v>
      </c>
      <c r="AC193" s="8"/>
      <c r="AD193" s="3">
        <v>4.6752476831354643</v>
      </c>
      <c r="AE193" s="3">
        <v>7.1677500980787698</v>
      </c>
      <c r="AF193" s="3">
        <v>2.4925024149433055</v>
      </c>
      <c r="AG193" s="3">
        <v>0.35473071582192928</v>
      </c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20"/>
      <c r="BH193" s="20"/>
      <c r="BI193" s="20"/>
      <c r="BJ193" s="20"/>
      <c r="BK193" s="8"/>
      <c r="BL193" s="15"/>
      <c r="BM193" s="21"/>
      <c r="BN193" s="21"/>
      <c r="BO193" s="21"/>
      <c r="BP193" s="21"/>
      <c r="BQ193" s="2">
        <f t="shared" si="27"/>
        <v>2.9732408325074333</v>
      </c>
      <c r="BR193" s="2">
        <f t="shared" si="28"/>
        <v>5.9464816650148666</v>
      </c>
      <c r="BS193" s="2">
        <f t="shared" si="29"/>
        <v>2.9732408325074333</v>
      </c>
      <c r="BT193" s="2">
        <f t="shared" si="30"/>
        <v>0.29732408325074333</v>
      </c>
      <c r="BU193" s="56">
        <f t="shared" si="41"/>
        <v>3216.6919999999996</v>
      </c>
      <c r="BV193" s="56">
        <f t="shared" si="41"/>
        <v>2400.4109999999996</v>
      </c>
      <c r="BW193" s="56">
        <f t="shared" si="32"/>
        <v>1584.1299999999999</v>
      </c>
      <c r="BX193" s="56">
        <f t="shared" si="33"/>
        <v>26476.16</v>
      </c>
      <c r="BY193" s="57">
        <f t="shared" si="42"/>
        <v>1.4866204162537167</v>
      </c>
      <c r="BZ193" s="54">
        <f t="shared" si="42"/>
        <v>2.9732408325074333</v>
      </c>
      <c r="CA193" s="54">
        <f t="shared" si="35"/>
        <v>1.4866204162537167</v>
      </c>
      <c r="CB193" s="54">
        <f t="shared" si="36"/>
        <v>0.14866204162537167</v>
      </c>
      <c r="CC193" s="54">
        <f t="shared" si="43"/>
        <v>2.3376238415677322</v>
      </c>
      <c r="CD193" s="54">
        <f t="shared" si="43"/>
        <v>3.5838750490393849</v>
      </c>
      <c r="CE193" s="54">
        <f t="shared" si="38"/>
        <v>1.2462512074716527</v>
      </c>
      <c r="CF193" s="54">
        <f t="shared" si="39"/>
        <v>0.17736535791096464</v>
      </c>
      <c r="CG193"/>
      <c r="CH193"/>
      <c r="CI193"/>
      <c r="CJ193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</row>
    <row r="194" spans="1:134" s="19" customFormat="1" ht="15.65" customHeight="1" x14ac:dyDescent="0.35">
      <c r="A194">
        <v>30</v>
      </c>
      <c r="B194">
        <v>2</v>
      </c>
      <c r="C194" t="s">
        <v>68</v>
      </c>
      <c r="D194" t="s">
        <v>27</v>
      </c>
      <c r="E194"/>
      <c r="F194"/>
      <c r="G194">
        <v>0.5</v>
      </c>
      <c r="H194">
        <v>0.5</v>
      </c>
      <c r="I194">
        <v>3574</v>
      </c>
      <c r="J194">
        <v>7148</v>
      </c>
      <c r="K194"/>
      <c r="L194">
        <v>3840</v>
      </c>
      <c r="M194">
        <v>3.157</v>
      </c>
      <c r="N194">
        <v>6.3339999999999996</v>
      </c>
      <c r="O194">
        <v>3.177</v>
      </c>
      <c r="P194"/>
      <c r="Q194">
        <v>0.28599999999999998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1">
        <v>45147</v>
      </c>
      <c r="Z194" s="6">
        <v>0.8181828703703703</v>
      </c>
      <c r="AA194"/>
      <c r="AB194" s="19">
        <v>1</v>
      </c>
      <c r="AC194" s="8"/>
      <c r="AD194" s="3">
        <v>3.5202328185031728</v>
      </c>
      <c r="AE194" s="3">
        <v>7.1784563200015183</v>
      </c>
      <c r="AF194" s="3">
        <v>3.6582235014983455</v>
      </c>
      <c r="AG194" s="3">
        <v>0.34640539859351771</v>
      </c>
      <c r="AH194" s="8"/>
      <c r="AI194" s="8"/>
      <c r="AJ194" s="8"/>
      <c r="AK194" s="8">
        <v>2.2823571548791106</v>
      </c>
      <c r="AL194" s="8"/>
      <c r="AM194" s="8"/>
      <c r="AN194" s="8"/>
      <c r="AO194" s="8"/>
      <c r="AP194" s="8"/>
      <c r="AQ194" s="8">
        <v>1.0494848855239303</v>
      </c>
      <c r="AR194" s="8"/>
      <c r="AS194" s="8"/>
      <c r="AT194" s="8"/>
      <c r="AU194" s="8"/>
      <c r="AV194" s="8"/>
      <c r="AW194" s="8">
        <v>4.3634145130345718</v>
      </c>
      <c r="AX194" s="8"/>
      <c r="AY194" s="8"/>
      <c r="AZ194" s="8"/>
      <c r="BA194" s="8"/>
      <c r="BB194" s="8"/>
      <c r="BC194" s="8">
        <v>0.62391866057314804</v>
      </c>
      <c r="BD194" s="8"/>
      <c r="BE194" s="8"/>
      <c r="BF194" s="8"/>
      <c r="BG194" s="20">
        <v>3.5608686891545576</v>
      </c>
      <c r="BH194" s="20">
        <v>7.140984543271899</v>
      </c>
      <c r="BI194" s="20">
        <v>3.5801158541173415</v>
      </c>
      <c r="BJ194" s="20">
        <v>0.34748942427430052</v>
      </c>
      <c r="BK194" s="8"/>
      <c r="BL194" s="15">
        <v>53</v>
      </c>
      <c r="BM194" s="21"/>
      <c r="BN194" s="21"/>
      <c r="BO194" s="21"/>
      <c r="BP194" s="21"/>
      <c r="BQ194" s="2">
        <f t="shared" si="27"/>
        <v>2.9732408325074333</v>
      </c>
      <c r="BR194" s="2">
        <f t="shared" si="28"/>
        <v>5.9464816650148666</v>
      </c>
      <c r="BS194" s="2">
        <f t="shared" si="29"/>
        <v>2.9732408325074333</v>
      </c>
      <c r="BT194" s="2">
        <f t="shared" si="30"/>
        <v>0.29732408325074333</v>
      </c>
      <c r="BU194" s="56">
        <f t="shared" si="41"/>
        <v>2404.1106666666665</v>
      </c>
      <c r="BV194" s="56">
        <f t="shared" si="41"/>
        <v>2404.1106666666665</v>
      </c>
      <c r="BW194" s="56">
        <f t="shared" si="32"/>
        <v>2404.1106666666665</v>
      </c>
      <c r="BX194" s="56">
        <f t="shared" si="33"/>
        <v>25830.399999999998</v>
      </c>
      <c r="BY194" s="57">
        <f t="shared" si="42"/>
        <v>1.4866204162537167</v>
      </c>
      <c r="BZ194" s="54">
        <f t="shared" si="42"/>
        <v>2.9732408325074333</v>
      </c>
      <c r="CA194" s="54">
        <f t="shared" si="35"/>
        <v>1.4866204162537167</v>
      </c>
      <c r="CB194" s="54">
        <f t="shared" si="36"/>
        <v>0.14866204162537167</v>
      </c>
      <c r="CC194" s="54">
        <f t="shared" si="43"/>
        <v>1.7601164092515864</v>
      </c>
      <c r="CD194" s="54">
        <f t="shared" si="43"/>
        <v>3.5892281600007592</v>
      </c>
      <c r="CE194" s="54">
        <f t="shared" si="38"/>
        <v>1.8291117507491728</v>
      </c>
      <c r="CF194" s="54">
        <f t="shared" si="39"/>
        <v>0.17320269929675886</v>
      </c>
      <c r="CG194" s="3">
        <f t="shared" ref="CG194:CJ194" si="45">AVERAGE(CC194:CC195)</f>
        <v>1.7804343445772788</v>
      </c>
      <c r="CH194" s="3">
        <f t="shared" si="45"/>
        <v>3.5704922716359495</v>
      </c>
      <c r="CI194" s="3">
        <f t="shared" si="45"/>
        <v>1.7900579270586707</v>
      </c>
      <c r="CJ194" s="3">
        <f t="shared" si="45"/>
        <v>0.17374471213715026</v>
      </c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</row>
    <row r="195" spans="1:134" s="19" customFormat="1" ht="15.65" customHeight="1" x14ac:dyDescent="0.35">
      <c r="A195">
        <v>31</v>
      </c>
      <c r="B195">
        <v>2</v>
      </c>
      <c r="C195" t="s">
        <v>68</v>
      </c>
      <c r="D195" t="s">
        <v>27</v>
      </c>
      <c r="E195"/>
      <c r="F195"/>
      <c r="G195">
        <v>0.5</v>
      </c>
      <c r="H195">
        <v>0.5</v>
      </c>
      <c r="I195">
        <v>3659</v>
      </c>
      <c r="J195">
        <v>7071</v>
      </c>
      <c r="K195"/>
      <c r="L195">
        <v>3865</v>
      </c>
      <c r="M195">
        <v>3.222</v>
      </c>
      <c r="N195">
        <v>6.2690000000000001</v>
      </c>
      <c r="O195">
        <v>3.0470000000000002</v>
      </c>
      <c r="P195"/>
      <c r="Q195">
        <v>0.28799999999999998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1">
        <v>45147</v>
      </c>
      <c r="Z195" s="6">
        <v>0.82568287037037036</v>
      </c>
      <c r="AA195"/>
      <c r="AB195" s="19">
        <v>1</v>
      </c>
      <c r="AC195" s="8"/>
      <c r="AD195" s="3">
        <v>3.6015045598059419</v>
      </c>
      <c r="AE195" s="3">
        <v>7.1035127665422797</v>
      </c>
      <c r="AF195" s="3">
        <v>3.5020082067363378</v>
      </c>
      <c r="AG195" s="3">
        <v>0.34857344995508327</v>
      </c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20"/>
      <c r="BH195" s="20"/>
      <c r="BI195" s="20"/>
      <c r="BJ195" s="20"/>
      <c r="BK195" s="8"/>
      <c r="BL195" s="15"/>
      <c r="BM195" s="21"/>
      <c r="BN195" s="21"/>
      <c r="BO195" s="21"/>
      <c r="BP195" s="21"/>
      <c r="BQ195" s="2">
        <f t="shared" si="27"/>
        <v>2.9732408325074333</v>
      </c>
      <c r="BR195" s="2">
        <f t="shared" si="28"/>
        <v>5.9464816650148666</v>
      </c>
      <c r="BS195" s="2">
        <f t="shared" si="29"/>
        <v>2.9732408325074333</v>
      </c>
      <c r="BT195" s="2">
        <f t="shared" si="30"/>
        <v>0.29732408325074333</v>
      </c>
      <c r="BU195" s="56">
        <f t="shared" si="41"/>
        <v>2461.2873333333332</v>
      </c>
      <c r="BV195" s="56">
        <f t="shared" si="41"/>
        <v>2378.2129999999997</v>
      </c>
      <c r="BW195" s="56">
        <f t="shared" si="32"/>
        <v>2295.1386666666667</v>
      </c>
      <c r="BX195" s="56">
        <f t="shared" si="33"/>
        <v>25998.566666666666</v>
      </c>
      <c r="BY195" s="57">
        <f t="shared" si="42"/>
        <v>1.4866204162537167</v>
      </c>
      <c r="BZ195" s="54">
        <f t="shared" si="42"/>
        <v>2.9732408325074333</v>
      </c>
      <c r="CA195" s="54">
        <f t="shared" si="35"/>
        <v>1.4866204162537167</v>
      </c>
      <c r="CB195" s="54">
        <f t="shared" si="36"/>
        <v>0.14866204162537167</v>
      </c>
      <c r="CC195" s="54">
        <f t="shared" si="43"/>
        <v>1.8007522799029709</v>
      </c>
      <c r="CD195" s="54">
        <f t="shared" si="43"/>
        <v>3.5517563832711398</v>
      </c>
      <c r="CE195" s="54">
        <f t="shared" si="38"/>
        <v>1.7510041033681689</v>
      </c>
      <c r="CF195" s="54">
        <f t="shared" si="39"/>
        <v>0.17428672497754163</v>
      </c>
      <c r="CG195"/>
      <c r="CH195"/>
      <c r="CI195"/>
      <c r="CJ195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</row>
    <row r="196" spans="1:134" s="19" customFormat="1" ht="15.65" customHeight="1" x14ac:dyDescent="0.35">
      <c r="A196">
        <v>140</v>
      </c>
      <c r="B196">
        <v>2</v>
      </c>
      <c r="C196" t="s">
        <v>242</v>
      </c>
      <c r="D196" t="s">
        <v>27</v>
      </c>
      <c r="E196"/>
      <c r="F196"/>
      <c r="G196">
        <v>0.5</v>
      </c>
      <c r="H196">
        <v>0.5</v>
      </c>
      <c r="I196">
        <v>4932</v>
      </c>
      <c r="J196">
        <v>7542</v>
      </c>
      <c r="K196"/>
      <c r="L196">
        <v>3946</v>
      </c>
      <c r="M196">
        <v>4.1989999999999998</v>
      </c>
      <c r="N196">
        <v>6.6680000000000001</v>
      </c>
      <c r="O196">
        <v>2.4689999999999999</v>
      </c>
      <c r="P196"/>
      <c r="Q196">
        <v>0.29699999999999999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1">
        <v>45149</v>
      </c>
      <c r="Z196" s="6">
        <v>0.88949074074074075</v>
      </c>
      <c r="AA196"/>
      <c r="AB196" s="19">
        <v>1</v>
      </c>
      <c r="AC196" s="8"/>
      <c r="AD196" s="3">
        <v>4.5725257157466528</v>
      </c>
      <c r="AE196" s="3">
        <v>7.2456435592649555</v>
      </c>
      <c r="AF196" s="3">
        <v>2.6731178435183027</v>
      </c>
      <c r="AG196" s="3">
        <v>0.35157435244190932</v>
      </c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20"/>
      <c r="BH196" s="20"/>
      <c r="BI196" s="20"/>
      <c r="BJ196" s="20"/>
      <c r="BK196" s="8"/>
      <c r="BL196" s="15"/>
      <c r="BM196" s="21"/>
      <c r="BN196" s="21"/>
      <c r="BO196" s="21"/>
      <c r="BP196" s="21"/>
      <c r="BQ196" s="2">
        <f t="shared" si="27"/>
        <v>2.9732408325074333</v>
      </c>
      <c r="BR196" s="2">
        <f t="shared" si="28"/>
        <v>5.9464816650148666</v>
      </c>
      <c r="BS196" s="2">
        <f t="shared" si="29"/>
        <v>2.9732408325074333</v>
      </c>
      <c r="BT196" s="2">
        <f t="shared" si="30"/>
        <v>0.29732408325074333</v>
      </c>
      <c r="BU196" s="56">
        <f t="shared" si="41"/>
        <v>3317.5919999999996</v>
      </c>
      <c r="BV196" s="56">
        <f t="shared" si="41"/>
        <v>2536.6259999999997</v>
      </c>
      <c r="BW196" s="56">
        <f t="shared" ref="BW196:BW204" si="46">(J196-I196)/(BS196*H196)</f>
        <v>1755.6599999999999</v>
      </c>
      <c r="BX196" s="56">
        <f t="shared" ref="BX196:BX204" si="47">L196/(BT196*H196)</f>
        <v>26543.426666666666</v>
      </c>
      <c r="BY196" s="57">
        <f t="shared" si="42"/>
        <v>1.4866204162537167</v>
      </c>
      <c r="BZ196" s="54">
        <f t="shared" si="42"/>
        <v>2.9732408325074333</v>
      </c>
      <c r="CA196" s="54">
        <f t="shared" ref="CA196:CA204" si="48">H196*BS196</f>
        <v>1.4866204162537167</v>
      </c>
      <c r="CB196" s="54">
        <f t="shared" ref="CB196:CB204" si="49">H196*BT196</f>
        <v>0.14866204162537167</v>
      </c>
      <c r="CC196" s="54">
        <f t="shared" si="43"/>
        <v>2.2862628578733264</v>
      </c>
      <c r="CD196" s="54">
        <f t="shared" si="43"/>
        <v>3.6228217796324778</v>
      </c>
      <c r="CE196" s="54">
        <f t="shared" ref="CE196:CE204" si="50">AF196*H196</f>
        <v>1.3365589217591514</v>
      </c>
      <c r="CF196" s="54">
        <f t="shared" ref="CF196:CF204" si="51">AG196*H196</f>
        <v>0.17578717622095466</v>
      </c>
      <c r="CG196"/>
      <c r="CH196"/>
      <c r="CI196"/>
      <c r="CJ196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</row>
    <row r="197" spans="1:134" s="19" customFormat="1" ht="15.65" customHeight="1" x14ac:dyDescent="0.35">
      <c r="A197">
        <v>141</v>
      </c>
      <c r="B197">
        <v>2</v>
      </c>
      <c r="C197" t="s">
        <v>242</v>
      </c>
      <c r="D197" t="s">
        <v>27</v>
      </c>
      <c r="E197"/>
      <c r="F197"/>
      <c r="G197">
        <v>0.5</v>
      </c>
      <c r="H197">
        <v>0.5</v>
      </c>
      <c r="I197">
        <v>3753</v>
      </c>
      <c r="J197">
        <v>7436</v>
      </c>
      <c r="K197"/>
      <c r="L197">
        <v>3912</v>
      </c>
      <c r="M197">
        <v>3.294</v>
      </c>
      <c r="N197">
        <v>6.5780000000000003</v>
      </c>
      <c r="O197">
        <v>3.2839999999999998</v>
      </c>
      <c r="P197"/>
      <c r="Q197">
        <v>0.29299999999999998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1">
        <v>45149</v>
      </c>
      <c r="Z197" s="6">
        <v>0.89679398148148148</v>
      </c>
      <c r="AA197"/>
      <c r="AB197" s="19">
        <v>1</v>
      </c>
      <c r="AC197" s="8"/>
      <c r="AD197" s="3">
        <v>3.4890987203655581</v>
      </c>
      <c r="AE197" s="3">
        <v>7.1468442689810683</v>
      </c>
      <c r="AF197" s="3">
        <v>3.6577455486155102</v>
      </c>
      <c r="AG197" s="3">
        <v>0.3485845178665305</v>
      </c>
      <c r="AH197" s="8"/>
      <c r="AI197" s="8"/>
      <c r="AJ197" s="8"/>
      <c r="AK197" s="8">
        <v>1.2989131223101729</v>
      </c>
      <c r="AL197" s="8"/>
      <c r="AM197" s="8"/>
      <c r="AN197" s="8"/>
      <c r="AO197" s="8"/>
      <c r="AP197" s="8"/>
      <c r="AQ197" s="8">
        <v>0.58515865928918187</v>
      </c>
      <c r="AR197" s="8"/>
      <c r="AS197" s="8"/>
      <c r="AT197" s="8"/>
      <c r="AU197" s="8"/>
      <c r="AV197" s="8"/>
      <c r="AW197" s="8">
        <v>2.3497862706656321</v>
      </c>
      <c r="AX197" s="8"/>
      <c r="AY197" s="8"/>
      <c r="AZ197" s="8"/>
      <c r="BA197" s="8"/>
      <c r="BB197" s="8"/>
      <c r="BC197" s="8">
        <v>1.6020112545803205</v>
      </c>
      <c r="BD197" s="8"/>
      <c r="BE197" s="8"/>
      <c r="BF197" s="8"/>
      <c r="BG197" s="20">
        <v>3.466584758205391</v>
      </c>
      <c r="BH197" s="20">
        <v>7.1678158164469874</v>
      </c>
      <c r="BI197" s="20">
        <v>3.7012310582415968</v>
      </c>
      <c r="BJ197" s="20">
        <v>0.34581452406875313</v>
      </c>
      <c r="BK197" s="8"/>
      <c r="BL197" s="15">
        <v>54</v>
      </c>
      <c r="BM197" s="21"/>
      <c r="BN197" s="21"/>
      <c r="BO197" s="21"/>
      <c r="BP197" s="21"/>
      <c r="BQ197" s="2">
        <f t="shared" si="27"/>
        <v>2.9732408325074333</v>
      </c>
      <c r="BR197" s="2">
        <f t="shared" si="28"/>
        <v>5.9464816650148666</v>
      </c>
      <c r="BS197" s="2">
        <f t="shared" si="29"/>
        <v>2.9732408325074333</v>
      </c>
      <c r="BT197" s="2">
        <f t="shared" si="30"/>
        <v>0.29732408325074333</v>
      </c>
      <c r="BU197" s="56">
        <f t="shared" si="41"/>
        <v>2524.518</v>
      </c>
      <c r="BV197" s="56">
        <f t="shared" si="41"/>
        <v>2500.9746666666665</v>
      </c>
      <c r="BW197" s="56">
        <f t="shared" si="46"/>
        <v>2477.431333333333</v>
      </c>
      <c r="BX197" s="56">
        <f t="shared" si="47"/>
        <v>26314.719999999998</v>
      </c>
      <c r="BY197" s="57">
        <f t="shared" si="42"/>
        <v>1.4866204162537167</v>
      </c>
      <c r="BZ197" s="54">
        <f t="shared" si="42"/>
        <v>2.9732408325074333</v>
      </c>
      <c r="CA197" s="54">
        <f t="shared" si="48"/>
        <v>1.4866204162537167</v>
      </c>
      <c r="CB197" s="54">
        <f t="shared" si="49"/>
        <v>0.14866204162537167</v>
      </c>
      <c r="CC197" s="54">
        <f t="shared" si="43"/>
        <v>1.7445493601827791</v>
      </c>
      <c r="CD197" s="54">
        <f t="shared" si="43"/>
        <v>3.5734221344905341</v>
      </c>
      <c r="CE197" s="54">
        <f t="shared" si="50"/>
        <v>1.8288727743077551</v>
      </c>
      <c r="CF197" s="54">
        <f t="shared" si="51"/>
        <v>0.17429225893326525</v>
      </c>
      <c r="CG197" s="3">
        <f t="shared" ref="CG197" si="52">AVERAGE(CC197:CC198)</f>
        <v>1.7332923791026955</v>
      </c>
      <c r="CH197" s="3">
        <f t="shared" ref="CH197" si="53">AVERAGE(CD197:CD198)</f>
        <v>3.5839079082234937</v>
      </c>
      <c r="CI197" s="3">
        <f t="shared" ref="CI197" si="54">AVERAGE(CE197:CE198)</f>
        <v>1.8506155291207984</v>
      </c>
      <c r="CJ197" s="3">
        <f t="shared" ref="CJ197" si="55">AVERAGE(CF197:CF198)</f>
        <v>0.17290726203437656</v>
      </c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</row>
    <row r="198" spans="1:134" s="19" customFormat="1" ht="15.65" customHeight="1" x14ac:dyDescent="0.35">
      <c r="A198">
        <v>142</v>
      </c>
      <c r="B198">
        <v>2</v>
      </c>
      <c r="C198" t="s">
        <v>242</v>
      </c>
      <c r="D198" t="s">
        <v>27</v>
      </c>
      <c r="E198"/>
      <c r="F198"/>
      <c r="G198">
        <v>0.5</v>
      </c>
      <c r="H198">
        <v>0.5</v>
      </c>
      <c r="I198">
        <v>3704</v>
      </c>
      <c r="J198">
        <v>7481</v>
      </c>
      <c r="K198"/>
      <c r="L198">
        <v>3849</v>
      </c>
      <c r="M198">
        <v>3.2570000000000001</v>
      </c>
      <c r="N198">
        <v>6.617</v>
      </c>
      <c r="O198">
        <v>3.36</v>
      </c>
      <c r="P198"/>
      <c r="Q198">
        <v>0.28599999999999998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1">
        <v>45149</v>
      </c>
      <c r="Z198" s="6">
        <v>0.90438657407407408</v>
      </c>
      <c r="AA198"/>
      <c r="AB198" s="19">
        <v>1</v>
      </c>
      <c r="AC198" s="8"/>
      <c r="AD198" s="3">
        <v>3.4440707960452239</v>
      </c>
      <c r="AE198" s="3">
        <v>7.1887873639129074</v>
      </c>
      <c r="AF198" s="3">
        <v>3.7447165678676835</v>
      </c>
      <c r="AG198" s="3">
        <v>0.3430445302709757</v>
      </c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20"/>
      <c r="BH198" s="20"/>
      <c r="BI198" s="20"/>
      <c r="BJ198" s="20"/>
      <c r="BK198" s="8"/>
      <c r="BL198" s="15"/>
      <c r="BM198" s="21"/>
      <c r="BN198" s="21"/>
      <c r="BO198" s="21"/>
      <c r="BP198" s="21"/>
      <c r="BQ198" s="2">
        <f t="shared" si="27"/>
        <v>2.9732408325074333</v>
      </c>
      <c r="BR198" s="2">
        <f t="shared" si="28"/>
        <v>5.9464816650148666</v>
      </c>
      <c r="BS198" s="2">
        <f t="shared" si="29"/>
        <v>2.9732408325074333</v>
      </c>
      <c r="BT198" s="2">
        <f t="shared" si="30"/>
        <v>0.29732408325074333</v>
      </c>
      <c r="BU198" s="56">
        <f t="shared" si="41"/>
        <v>2491.5573333333332</v>
      </c>
      <c r="BV198" s="56">
        <f t="shared" si="41"/>
        <v>2516.1096666666663</v>
      </c>
      <c r="BW198" s="56">
        <f t="shared" si="46"/>
        <v>2540.6619999999998</v>
      </c>
      <c r="BX198" s="56">
        <f t="shared" si="47"/>
        <v>25890.94</v>
      </c>
      <c r="BY198" s="57">
        <f t="shared" si="42"/>
        <v>1.4866204162537167</v>
      </c>
      <c r="BZ198" s="54">
        <f t="shared" si="42"/>
        <v>2.9732408325074333</v>
      </c>
      <c r="CA198" s="54">
        <f t="shared" si="48"/>
        <v>1.4866204162537167</v>
      </c>
      <c r="CB198" s="54">
        <f t="shared" si="49"/>
        <v>0.14866204162537167</v>
      </c>
      <c r="CC198" s="54">
        <f t="shared" si="43"/>
        <v>1.722035398022612</v>
      </c>
      <c r="CD198" s="54">
        <f t="shared" si="43"/>
        <v>3.5943936819564537</v>
      </c>
      <c r="CE198" s="54">
        <f t="shared" si="50"/>
        <v>1.8723582839338417</v>
      </c>
      <c r="CF198" s="54">
        <f t="shared" si="51"/>
        <v>0.17152226513548785</v>
      </c>
      <c r="CG198"/>
      <c r="CH198"/>
      <c r="CI198"/>
      <c r="CJ198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</row>
    <row r="199" spans="1:134" s="19" customFormat="1" ht="15.65" customHeight="1" x14ac:dyDescent="0.35">
      <c r="A199">
        <v>29</v>
      </c>
      <c r="B199">
        <v>2</v>
      </c>
      <c r="C199" t="s">
        <v>68</v>
      </c>
      <c r="D199" t="s">
        <v>27</v>
      </c>
      <c r="E199"/>
      <c r="F199"/>
      <c r="G199">
        <v>0.5</v>
      </c>
      <c r="H199">
        <v>0.5</v>
      </c>
      <c r="I199">
        <v>5245</v>
      </c>
      <c r="J199">
        <v>7587</v>
      </c>
      <c r="K199"/>
      <c r="L199">
        <v>3687</v>
      </c>
      <c r="M199">
        <v>4.4390000000000001</v>
      </c>
      <c r="N199">
        <v>6.7060000000000004</v>
      </c>
      <c r="O199">
        <v>2.2679999999999998</v>
      </c>
      <c r="P199"/>
      <c r="Q199">
        <v>0.27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1">
        <v>45152</v>
      </c>
      <c r="Z199" s="6">
        <v>0.79222222222222216</v>
      </c>
      <c r="AA199"/>
      <c r="AB199" s="19">
        <v>1</v>
      </c>
      <c r="AC199" s="8"/>
      <c r="AD199" s="3">
        <v>4.7091679553399333</v>
      </c>
      <c r="AE199" s="3">
        <v>7.176231316174758</v>
      </c>
      <c r="AF199" s="3">
        <v>2.4670633608348247</v>
      </c>
      <c r="AG199" s="3">
        <v>0.3292739007049692</v>
      </c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20"/>
      <c r="BH199" s="20"/>
      <c r="BI199" s="20"/>
      <c r="BJ199" s="20"/>
      <c r="BK199" s="8"/>
      <c r="BL199" s="15"/>
      <c r="BM199" s="21"/>
      <c r="BN199" s="21"/>
      <c r="BO199" s="21"/>
      <c r="BP199" s="21"/>
      <c r="BQ199" s="2">
        <f t="shared" si="27"/>
        <v>2.9732408325074333</v>
      </c>
      <c r="BR199" s="2">
        <f t="shared" si="28"/>
        <v>5.9464816650148666</v>
      </c>
      <c r="BS199" s="2">
        <f t="shared" si="29"/>
        <v>2.9732408325074333</v>
      </c>
      <c r="BT199" s="2">
        <f t="shared" si="30"/>
        <v>0.29732408325074333</v>
      </c>
      <c r="BU199" s="56">
        <f t="shared" ref="BU199:BU204" si="56">I199/(BQ199*G199)</f>
        <v>3528.1366666666663</v>
      </c>
      <c r="BV199" s="56">
        <f t="shared" ref="BV199:BV204" si="57">J199/(BR199*H199)</f>
        <v>2551.761</v>
      </c>
      <c r="BW199" s="56">
        <f t="shared" si="46"/>
        <v>1575.3853333333332</v>
      </c>
      <c r="BX199" s="56">
        <f t="shared" si="47"/>
        <v>24801.219999999998</v>
      </c>
      <c r="BY199" s="57">
        <f t="shared" ref="BY199:BY204" si="58">G199*BQ199</f>
        <v>1.4866204162537167</v>
      </c>
      <c r="BZ199" s="54">
        <f t="shared" ref="BZ199:BZ204" si="59">H199*BR199</f>
        <v>2.9732408325074333</v>
      </c>
      <c r="CA199" s="54">
        <f t="shared" si="48"/>
        <v>1.4866204162537167</v>
      </c>
      <c r="CB199" s="54">
        <f t="shared" si="49"/>
        <v>0.14866204162537167</v>
      </c>
      <c r="CC199" s="54">
        <f t="shared" ref="CC199:CC204" si="60">AD199*G199</f>
        <v>2.3545839776699666</v>
      </c>
      <c r="CD199" s="54">
        <f t="shared" ref="CD199:CD204" si="61">AE199*H199</f>
        <v>3.588115658087379</v>
      </c>
      <c r="CE199" s="54">
        <f t="shared" si="50"/>
        <v>1.2335316804174123</v>
      </c>
      <c r="CF199" s="54">
        <f t="shared" si="51"/>
        <v>0.1646369503524846</v>
      </c>
      <c r="CG199"/>
      <c r="CH199"/>
      <c r="CI199"/>
      <c r="CJ199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</row>
    <row r="200" spans="1:134" s="19" customFormat="1" ht="15.65" customHeight="1" x14ac:dyDescent="0.35">
      <c r="A200">
        <v>30</v>
      </c>
      <c r="B200">
        <v>2</v>
      </c>
      <c r="C200" t="s">
        <v>68</v>
      </c>
      <c r="D200" t="s">
        <v>27</v>
      </c>
      <c r="E200"/>
      <c r="F200"/>
      <c r="G200">
        <v>0.5</v>
      </c>
      <c r="H200">
        <v>0.5</v>
      </c>
      <c r="I200">
        <v>3839</v>
      </c>
      <c r="J200">
        <v>7560</v>
      </c>
      <c r="K200"/>
      <c r="L200">
        <v>3760</v>
      </c>
      <c r="M200">
        <v>3.36</v>
      </c>
      <c r="N200">
        <v>6.6829999999999998</v>
      </c>
      <c r="O200">
        <v>3.323</v>
      </c>
      <c r="P200"/>
      <c r="Q200">
        <v>0.27700000000000002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1">
        <v>45152</v>
      </c>
      <c r="Z200" s="6">
        <v>0.79943287037037036</v>
      </c>
      <c r="AA200"/>
      <c r="AB200" s="19">
        <v>1</v>
      </c>
      <c r="AC200" s="8"/>
      <c r="AD200" s="3">
        <v>3.4540732506374963</v>
      </c>
      <c r="AE200" s="3">
        <v>7.1513902603683981</v>
      </c>
      <c r="AF200" s="3">
        <v>3.6973170097309018</v>
      </c>
      <c r="AG200" s="3">
        <v>0.33564224308615354</v>
      </c>
      <c r="AH200" s="8"/>
      <c r="AI200" s="8"/>
      <c r="AJ200" s="8"/>
      <c r="AK200" s="8">
        <v>1.1562562215787739</v>
      </c>
      <c r="AL200" s="8"/>
      <c r="AM200" s="8"/>
      <c r="AN200" s="8"/>
      <c r="AO200" s="8"/>
      <c r="AP200" s="8"/>
      <c r="AQ200" s="8">
        <v>0.91761854612809757</v>
      </c>
      <c r="AR200" s="8"/>
      <c r="AS200" s="8"/>
      <c r="AT200" s="8"/>
      <c r="AU200" s="8"/>
      <c r="AV200" s="8"/>
      <c r="AW200" s="8">
        <v>2.8945234360009255</v>
      </c>
      <c r="AX200" s="8"/>
      <c r="AY200" s="8"/>
      <c r="AZ200" s="8"/>
      <c r="BA200" s="8"/>
      <c r="BB200" s="8"/>
      <c r="BC200" s="8">
        <v>2.0215540923800823</v>
      </c>
      <c r="BD200" s="8"/>
      <c r="BE200" s="8"/>
      <c r="BF200" s="8"/>
      <c r="BG200" s="20">
        <v>3.4741583365946829</v>
      </c>
      <c r="BH200" s="20">
        <v>7.1187288721785551</v>
      </c>
      <c r="BI200" s="20">
        <v>3.6445705355838722</v>
      </c>
      <c r="BJ200" s="20">
        <v>0.33228359676183028</v>
      </c>
      <c r="BK200" s="8"/>
      <c r="BL200" s="15">
        <v>55</v>
      </c>
      <c r="BM200" s="21"/>
      <c r="BN200" s="21"/>
      <c r="BO200" s="21"/>
      <c r="BP200" s="21"/>
      <c r="BQ200" s="2">
        <f t="shared" si="27"/>
        <v>2.9732408325074333</v>
      </c>
      <c r="BR200" s="2">
        <f t="shared" si="28"/>
        <v>5.9464816650148666</v>
      </c>
      <c r="BS200" s="2">
        <f t="shared" si="29"/>
        <v>2.9732408325074333</v>
      </c>
      <c r="BT200" s="2">
        <f t="shared" si="30"/>
        <v>0.29732408325074333</v>
      </c>
      <c r="BU200" s="56">
        <f t="shared" si="56"/>
        <v>2582.3673333333331</v>
      </c>
      <c r="BV200" s="56">
        <f t="shared" si="57"/>
        <v>2542.6799999999998</v>
      </c>
      <c r="BW200" s="56">
        <f t="shared" si="46"/>
        <v>2502.9926666666665</v>
      </c>
      <c r="BX200" s="56">
        <f t="shared" si="47"/>
        <v>25292.266666666666</v>
      </c>
      <c r="BY200" s="57">
        <f t="shared" si="58"/>
        <v>1.4866204162537167</v>
      </c>
      <c r="BZ200" s="54">
        <f t="shared" si="59"/>
        <v>2.9732408325074333</v>
      </c>
      <c r="CA200" s="54">
        <f t="shared" si="48"/>
        <v>1.4866204162537167</v>
      </c>
      <c r="CB200" s="54">
        <f t="shared" si="49"/>
        <v>0.14866204162537167</v>
      </c>
      <c r="CC200" s="54">
        <f t="shared" si="60"/>
        <v>1.7270366253187481</v>
      </c>
      <c r="CD200" s="54">
        <f t="shared" si="61"/>
        <v>3.575695130184199</v>
      </c>
      <c r="CE200" s="54">
        <f t="shared" si="50"/>
        <v>1.8486585048654509</v>
      </c>
      <c r="CF200" s="54">
        <f t="shared" si="51"/>
        <v>0.16782112154307677</v>
      </c>
      <c r="CG200" s="3">
        <f t="shared" ref="CG200" si="62">AVERAGE(CC200:CC201)</f>
        <v>1.7370791682973414</v>
      </c>
      <c r="CH200" s="3">
        <f t="shared" ref="CH200" si="63">AVERAGE(CD200:CD201)</f>
        <v>3.5593644360892776</v>
      </c>
      <c r="CI200" s="3">
        <f t="shared" ref="CI200" si="64">AVERAGE(CE200:CE201)</f>
        <v>1.8222852677919361</v>
      </c>
      <c r="CJ200" s="3">
        <f t="shared" ref="CJ200" si="65">AVERAGE(CF200:CF201)</f>
        <v>0.16614179838091514</v>
      </c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</row>
    <row r="201" spans="1:134" s="19" customFormat="1" ht="15.65" customHeight="1" x14ac:dyDescent="0.35">
      <c r="A201">
        <v>31</v>
      </c>
      <c r="B201">
        <v>2</v>
      </c>
      <c r="C201" t="s">
        <v>68</v>
      </c>
      <c r="D201" t="s">
        <v>27</v>
      </c>
      <c r="E201"/>
      <c r="F201"/>
      <c r="G201">
        <v>0.5</v>
      </c>
      <c r="H201">
        <v>0.5</v>
      </c>
      <c r="I201">
        <v>3884</v>
      </c>
      <c r="J201">
        <v>7489</v>
      </c>
      <c r="K201"/>
      <c r="L201">
        <v>3683</v>
      </c>
      <c r="M201">
        <v>3.395</v>
      </c>
      <c r="N201">
        <v>6.6230000000000002</v>
      </c>
      <c r="O201">
        <v>3.2280000000000002</v>
      </c>
      <c r="P201"/>
      <c r="Q201">
        <v>0.26900000000000002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1">
        <v>45152</v>
      </c>
      <c r="Z201" s="6">
        <v>0.80721064814814814</v>
      </c>
      <c r="AA201"/>
      <c r="AB201" s="19">
        <v>1</v>
      </c>
      <c r="AC201" s="8"/>
      <c r="AD201" s="3">
        <v>3.4942434225518699</v>
      </c>
      <c r="AE201" s="3">
        <v>7.0860674839887121</v>
      </c>
      <c r="AF201" s="3">
        <v>3.5918240614368422</v>
      </c>
      <c r="AG201" s="3">
        <v>0.32892495043750702</v>
      </c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20"/>
      <c r="BH201" s="20"/>
      <c r="BI201" s="20"/>
      <c r="BJ201" s="20"/>
      <c r="BK201" s="8"/>
      <c r="BL201" s="15"/>
      <c r="BM201" s="21"/>
      <c r="BN201" s="21"/>
      <c r="BO201" s="21"/>
      <c r="BP201" s="21"/>
      <c r="BQ201" s="2">
        <f t="shared" si="27"/>
        <v>2.9732408325074333</v>
      </c>
      <c r="BR201" s="2">
        <f t="shared" si="28"/>
        <v>5.9464816650148666</v>
      </c>
      <c r="BS201" s="2">
        <f t="shared" si="29"/>
        <v>2.9732408325074333</v>
      </c>
      <c r="BT201" s="2">
        <f t="shared" si="30"/>
        <v>0.29732408325074333</v>
      </c>
      <c r="BU201" s="56">
        <f t="shared" si="56"/>
        <v>2612.6373333333331</v>
      </c>
      <c r="BV201" s="56">
        <f t="shared" si="57"/>
        <v>2518.8003333333331</v>
      </c>
      <c r="BW201" s="56">
        <f t="shared" si="46"/>
        <v>2424.9633333333331</v>
      </c>
      <c r="BX201" s="56">
        <f t="shared" si="47"/>
        <v>24774.313333333332</v>
      </c>
      <c r="BY201" s="57">
        <f t="shared" si="58"/>
        <v>1.4866204162537167</v>
      </c>
      <c r="BZ201" s="54">
        <f t="shared" si="59"/>
        <v>2.9732408325074333</v>
      </c>
      <c r="CA201" s="54">
        <f t="shared" si="48"/>
        <v>1.4866204162537167</v>
      </c>
      <c r="CB201" s="54">
        <f t="shared" si="49"/>
        <v>0.14866204162537167</v>
      </c>
      <c r="CC201" s="54">
        <f t="shared" si="60"/>
        <v>1.747121711275935</v>
      </c>
      <c r="CD201" s="54">
        <f t="shared" si="61"/>
        <v>3.5430337419943561</v>
      </c>
      <c r="CE201" s="54">
        <f t="shared" si="50"/>
        <v>1.7959120307184211</v>
      </c>
      <c r="CF201" s="54">
        <f t="shared" si="51"/>
        <v>0.16446247521875351</v>
      </c>
      <c r="CG201"/>
      <c r="CH201"/>
      <c r="CI201"/>
      <c r="CJ20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</row>
    <row r="202" spans="1:134" s="19" customFormat="1" ht="15.65" customHeight="1" x14ac:dyDescent="0.35">
      <c r="A202">
        <v>103</v>
      </c>
      <c r="B202">
        <v>30</v>
      </c>
      <c r="C202" t="s">
        <v>291</v>
      </c>
      <c r="D202" t="s">
        <v>27</v>
      </c>
      <c r="E202"/>
      <c r="F202"/>
      <c r="G202">
        <v>0.5</v>
      </c>
      <c r="H202">
        <v>0.5</v>
      </c>
      <c r="I202">
        <v>3851</v>
      </c>
      <c r="J202">
        <v>6868</v>
      </c>
      <c r="K202"/>
      <c r="L202">
        <v>3279</v>
      </c>
      <c r="M202">
        <v>3.37</v>
      </c>
      <c r="N202">
        <v>6.0970000000000004</v>
      </c>
      <c r="O202">
        <v>2.7280000000000002</v>
      </c>
      <c r="P202"/>
      <c r="Q202">
        <v>0.22700000000000001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1">
        <v>45153</v>
      </c>
      <c r="Z202" s="6">
        <v>0.47539351851851852</v>
      </c>
      <c r="AA202"/>
      <c r="AB202" s="19">
        <v>1</v>
      </c>
      <c r="AC202" s="8"/>
      <c r="AD202" s="3">
        <v>3.4647852964813293</v>
      </c>
      <c r="AE202" s="3">
        <v>6.5147232004424467</v>
      </c>
      <c r="AF202" s="3">
        <v>3.0499379039611174</v>
      </c>
      <c r="AG202" s="3">
        <v>0.29368097342382937</v>
      </c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20"/>
      <c r="BH202" s="20"/>
      <c r="BI202" s="20"/>
      <c r="BJ202" s="20"/>
      <c r="BK202" s="8"/>
      <c r="BL202" s="15"/>
      <c r="BM202" s="21"/>
      <c r="BN202" s="21"/>
      <c r="BO202" s="21"/>
      <c r="BP202" s="21"/>
      <c r="BQ202" s="2">
        <f t="shared" si="27"/>
        <v>2.9732408325074333</v>
      </c>
      <c r="BR202" s="2">
        <f t="shared" si="28"/>
        <v>5.9464816650148666</v>
      </c>
      <c r="BS202" s="2">
        <f t="shared" si="29"/>
        <v>2.9732408325074333</v>
      </c>
      <c r="BT202" s="2">
        <f t="shared" si="30"/>
        <v>0.29732408325074333</v>
      </c>
      <c r="BU202" s="56">
        <f t="shared" si="56"/>
        <v>2590.4393333333333</v>
      </c>
      <c r="BV202" s="56">
        <f t="shared" si="57"/>
        <v>2309.9373333333333</v>
      </c>
      <c r="BW202" s="56">
        <f t="shared" si="46"/>
        <v>2029.4353333333331</v>
      </c>
      <c r="BX202" s="56">
        <f t="shared" si="47"/>
        <v>22056.739999999998</v>
      </c>
      <c r="BY202" s="57">
        <f t="shared" si="58"/>
        <v>1.4866204162537167</v>
      </c>
      <c r="BZ202" s="54">
        <f t="shared" si="59"/>
        <v>2.9732408325074333</v>
      </c>
      <c r="CA202" s="54">
        <f t="shared" si="48"/>
        <v>1.4866204162537167</v>
      </c>
      <c r="CB202" s="54">
        <f t="shared" si="49"/>
        <v>0.14866204162537167</v>
      </c>
      <c r="CC202" s="54">
        <f t="shared" si="60"/>
        <v>1.7323926482406646</v>
      </c>
      <c r="CD202" s="54">
        <f t="shared" si="61"/>
        <v>3.2573616002212233</v>
      </c>
      <c r="CE202" s="54">
        <f t="shared" si="50"/>
        <v>1.5249689519805587</v>
      </c>
      <c r="CF202" s="54">
        <f t="shared" si="51"/>
        <v>0.14684048671191469</v>
      </c>
      <c r="CG202"/>
      <c r="CH202"/>
      <c r="CI202"/>
      <c r="CJ202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</row>
    <row r="203" spans="1:134" s="19" customFormat="1" ht="15.65" customHeight="1" x14ac:dyDescent="0.35">
      <c r="A203">
        <v>104</v>
      </c>
      <c r="B203">
        <v>30</v>
      </c>
      <c r="C203" t="s">
        <v>291</v>
      </c>
      <c r="D203" t="s">
        <v>27</v>
      </c>
      <c r="E203"/>
      <c r="F203"/>
      <c r="G203">
        <v>0.5</v>
      </c>
      <c r="H203">
        <v>0.5</v>
      </c>
      <c r="I203">
        <v>3816</v>
      </c>
      <c r="J203">
        <v>6847</v>
      </c>
      <c r="K203"/>
      <c r="L203">
        <v>3278</v>
      </c>
      <c r="M203">
        <v>3.343</v>
      </c>
      <c r="N203">
        <v>6.0789999999999997</v>
      </c>
      <c r="O203">
        <v>2.7370000000000001</v>
      </c>
      <c r="P203"/>
      <c r="Q203">
        <v>0.22700000000000001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1">
        <v>45153</v>
      </c>
      <c r="Z203" s="6">
        <v>0.48265046296296293</v>
      </c>
      <c r="AA203"/>
      <c r="AB203" s="19">
        <v>1</v>
      </c>
      <c r="AC203" s="8"/>
      <c r="AD203" s="3">
        <v>3.4335418294368161</v>
      </c>
      <c r="AE203" s="3">
        <v>6.4954023792597226</v>
      </c>
      <c r="AF203" s="3">
        <v>3.0618605498229066</v>
      </c>
      <c r="AG203" s="3">
        <v>0.29359373585696386</v>
      </c>
      <c r="AH203" s="8"/>
      <c r="AI203" s="8"/>
      <c r="AJ203" s="8"/>
      <c r="AK203" s="8">
        <v>1.0860090883054265</v>
      </c>
      <c r="AL203" s="8"/>
      <c r="AM203" s="8"/>
      <c r="AN203" s="8"/>
      <c r="AO203" s="8"/>
      <c r="AP203" s="8"/>
      <c r="AQ203" s="8">
        <v>0.95856734996328052</v>
      </c>
      <c r="AR203" s="8"/>
      <c r="AS203" s="8"/>
      <c r="AT203" s="8"/>
      <c r="AU203" s="8"/>
      <c r="AV203" s="8"/>
      <c r="AW203" s="8">
        <v>0.81546099632150915</v>
      </c>
      <c r="AX203" s="8"/>
      <c r="AY203" s="8"/>
      <c r="AZ203" s="8"/>
      <c r="BA203" s="8"/>
      <c r="BB203" s="8"/>
      <c r="BC203" s="8">
        <v>1.1815265622072995</v>
      </c>
      <c r="BD203" s="8"/>
      <c r="BE203" s="8"/>
      <c r="BF203" s="8"/>
      <c r="BG203" s="20">
        <v>3.4522879096635237</v>
      </c>
      <c r="BH203" s="20">
        <v>6.5266837087936569</v>
      </c>
      <c r="BI203" s="20">
        <v>3.0743957991301332</v>
      </c>
      <c r="BJ203" s="20">
        <v>0.29533848719427463</v>
      </c>
      <c r="BK203" s="8"/>
      <c r="BL203" s="15">
        <v>56</v>
      </c>
      <c r="BM203" s="21"/>
      <c r="BN203" s="21"/>
      <c r="BO203" s="21"/>
      <c r="BP203" s="21"/>
      <c r="BQ203" s="2">
        <f t="shared" si="27"/>
        <v>2.9732408325074333</v>
      </c>
      <c r="BR203" s="2">
        <f t="shared" si="28"/>
        <v>5.9464816650148666</v>
      </c>
      <c r="BS203" s="2">
        <f t="shared" si="29"/>
        <v>2.9732408325074333</v>
      </c>
      <c r="BT203" s="2">
        <f t="shared" si="30"/>
        <v>0.29732408325074333</v>
      </c>
      <c r="BU203" s="56">
        <f t="shared" si="56"/>
        <v>2566.8959999999997</v>
      </c>
      <c r="BV203" s="56">
        <f t="shared" si="57"/>
        <v>2302.8743333333332</v>
      </c>
      <c r="BW203" s="56">
        <f t="shared" si="46"/>
        <v>2038.8526666666664</v>
      </c>
      <c r="BX203" s="56">
        <f t="shared" si="47"/>
        <v>22050.013333333332</v>
      </c>
      <c r="BY203" s="57">
        <f t="shared" si="58"/>
        <v>1.4866204162537167</v>
      </c>
      <c r="BZ203" s="54">
        <f t="shared" si="59"/>
        <v>2.9732408325074333</v>
      </c>
      <c r="CA203" s="54">
        <f t="shared" si="48"/>
        <v>1.4866204162537167</v>
      </c>
      <c r="CB203" s="54">
        <f t="shared" si="49"/>
        <v>0.14866204162537167</v>
      </c>
      <c r="CC203" s="54">
        <f t="shared" si="60"/>
        <v>1.716770914718408</v>
      </c>
      <c r="CD203" s="54">
        <f t="shared" si="61"/>
        <v>3.2477011896298613</v>
      </c>
      <c r="CE203" s="54">
        <f t="shared" si="50"/>
        <v>1.5309302749114533</v>
      </c>
      <c r="CF203" s="54">
        <f t="shared" si="51"/>
        <v>0.14679686792848193</v>
      </c>
      <c r="CG203" s="3">
        <f t="shared" ref="CG203" si="66">AVERAGE(CC203:CC204)</f>
        <v>1.7261439548317619</v>
      </c>
      <c r="CH203" s="3">
        <f t="shared" ref="CH203" si="67">AVERAGE(CD203:CD204)</f>
        <v>3.2633418543968284</v>
      </c>
      <c r="CI203" s="3">
        <f t="shared" ref="CI203" si="68">AVERAGE(CE203:CE204)</f>
        <v>1.5371978995650666</v>
      </c>
      <c r="CJ203" s="3">
        <f t="shared" ref="CJ203" si="69">AVERAGE(CF203:CF204)</f>
        <v>0.14766924359713732</v>
      </c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</row>
    <row r="204" spans="1:134" s="19" customFormat="1" ht="15.65" customHeight="1" x14ac:dyDescent="0.35">
      <c r="A204">
        <v>105</v>
      </c>
      <c r="B204">
        <v>30</v>
      </c>
      <c r="C204" t="s">
        <v>291</v>
      </c>
      <c r="D204" t="s">
        <v>27</v>
      </c>
      <c r="E204"/>
      <c r="F204"/>
      <c r="G204">
        <v>0.5</v>
      </c>
      <c r="H204">
        <v>0.5</v>
      </c>
      <c r="I204">
        <v>3858</v>
      </c>
      <c r="J204">
        <v>6915</v>
      </c>
      <c r="K204"/>
      <c r="L204">
        <v>3318</v>
      </c>
      <c r="M204">
        <v>3.375</v>
      </c>
      <c r="N204">
        <v>6.1369999999999996</v>
      </c>
      <c r="O204">
        <v>2.7629999999999999</v>
      </c>
      <c r="P204"/>
      <c r="Q204">
        <v>0.23100000000000001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1">
        <v>45153</v>
      </c>
      <c r="Z204" s="6">
        <v>0.4904513888888889</v>
      </c>
      <c r="AA204"/>
      <c r="AB204" s="19">
        <v>1</v>
      </c>
      <c r="AC204" s="8"/>
      <c r="AD204" s="3">
        <v>3.4710339898902314</v>
      </c>
      <c r="AE204" s="3">
        <v>6.5579650383275911</v>
      </c>
      <c r="AF204" s="3">
        <v>3.0869310484373598</v>
      </c>
      <c r="AG204" s="3">
        <v>0.29708323853158541</v>
      </c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20"/>
      <c r="BH204" s="20"/>
      <c r="BI204" s="20"/>
      <c r="BJ204" s="20"/>
      <c r="BK204" s="8"/>
      <c r="BL204" s="15"/>
      <c r="BM204" s="21"/>
      <c r="BN204" s="21"/>
      <c r="BO204" s="21"/>
      <c r="BP204" s="21"/>
      <c r="BQ204" s="2">
        <f t="shared" si="27"/>
        <v>2.9732408325074333</v>
      </c>
      <c r="BR204" s="2">
        <f t="shared" si="28"/>
        <v>5.9464816650148666</v>
      </c>
      <c r="BS204" s="2">
        <f t="shared" si="29"/>
        <v>2.9732408325074333</v>
      </c>
      <c r="BT204" s="2">
        <f t="shared" si="30"/>
        <v>0.29732408325074333</v>
      </c>
      <c r="BU204" s="56">
        <f t="shared" si="56"/>
        <v>2595.1479999999997</v>
      </c>
      <c r="BV204" s="56">
        <f t="shared" si="57"/>
        <v>2325.7449999999999</v>
      </c>
      <c r="BW204" s="56">
        <f t="shared" si="46"/>
        <v>2056.3419999999996</v>
      </c>
      <c r="BX204" s="56">
        <f t="shared" si="47"/>
        <v>22319.079999999998</v>
      </c>
      <c r="BY204" s="57">
        <f t="shared" si="58"/>
        <v>1.4866204162537167</v>
      </c>
      <c r="BZ204" s="54">
        <f t="shared" si="59"/>
        <v>2.9732408325074333</v>
      </c>
      <c r="CA204" s="54">
        <f t="shared" si="48"/>
        <v>1.4866204162537167</v>
      </c>
      <c r="CB204" s="54">
        <f t="shared" si="49"/>
        <v>0.14866204162537167</v>
      </c>
      <c r="CC204" s="54">
        <f t="shared" si="60"/>
        <v>1.7355169949451157</v>
      </c>
      <c r="CD204" s="54">
        <f t="shared" si="61"/>
        <v>3.2789825191637956</v>
      </c>
      <c r="CE204" s="54">
        <f t="shared" si="50"/>
        <v>1.5434655242186799</v>
      </c>
      <c r="CF204" s="54">
        <f t="shared" si="51"/>
        <v>0.14854161926579271</v>
      </c>
      <c r="CG204"/>
      <c r="CH204"/>
      <c r="CI204"/>
      <c r="CJ204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</row>
    <row r="205" spans="1:134" s="19" customFormat="1" ht="15.65" customHeight="1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 s="1"/>
      <c r="Z205" s="6"/>
      <c r="AA205"/>
      <c r="AC205" s="8"/>
      <c r="AD205" s="3"/>
      <c r="AE205" s="3"/>
      <c r="AF205" s="3"/>
      <c r="AG205" s="3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20"/>
      <c r="BH205" s="20"/>
      <c r="BI205" s="20"/>
      <c r="BJ205" s="20"/>
      <c r="BK205" s="8"/>
      <c r="BL205" s="15"/>
      <c r="BM205" s="21"/>
      <c r="BN205" s="21"/>
      <c r="BO205" s="21"/>
      <c r="BP205" s="21"/>
      <c r="BQ205" s="2"/>
      <c r="BR205" s="2"/>
      <c r="BS205" s="2"/>
      <c r="BT205" s="2"/>
      <c r="BU205" s="56"/>
      <c r="BV205" s="56"/>
      <c r="BW205" s="56"/>
      <c r="BX205" s="56"/>
      <c r="BY205" s="57"/>
      <c r="BZ205" s="54"/>
      <c r="CA205" s="54"/>
      <c r="CB205" s="54"/>
      <c r="CC205" s="54"/>
      <c r="CD205" s="54"/>
      <c r="CE205" s="54"/>
      <c r="CF205" s="54"/>
      <c r="CG205"/>
      <c r="CH205"/>
      <c r="CI205"/>
      <c r="CJ205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</row>
    <row r="206" spans="1:134" s="19" customFormat="1" ht="15.65" customHeight="1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 s="1"/>
      <c r="Z206" s="6"/>
      <c r="AA206"/>
      <c r="AC206" s="8"/>
      <c r="AD206" s="3"/>
      <c r="AE206" s="3"/>
      <c r="AF206" s="3"/>
      <c r="AG206" s="3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20"/>
      <c r="BH206" s="20"/>
      <c r="BI206" s="20"/>
      <c r="BJ206" s="20"/>
      <c r="BK206" s="8"/>
      <c r="BL206" s="15"/>
      <c r="BM206" s="21"/>
      <c r="BN206" s="21"/>
      <c r="BO206" s="21"/>
      <c r="BP206" s="21"/>
      <c r="BQ206" s="2"/>
      <c r="BR206" s="2"/>
      <c r="BS206" s="2"/>
      <c r="BT206" s="2"/>
      <c r="BU206" s="56"/>
      <c r="BV206" s="56"/>
      <c r="BW206" s="56"/>
      <c r="BX206" s="56"/>
      <c r="BY206" s="57"/>
      <c r="BZ206" s="54"/>
      <c r="CA206" s="54"/>
      <c r="CB206" s="54"/>
      <c r="CC206" s="54"/>
      <c r="CD206" s="54"/>
      <c r="CE206" s="54"/>
      <c r="CF206" s="54"/>
      <c r="CG206"/>
      <c r="CH206"/>
      <c r="CI206"/>
      <c r="CJ206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</row>
    <row r="207" spans="1:134" s="19" customFormat="1" ht="15.65" customHeight="1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 s="1"/>
      <c r="Z207" s="6"/>
      <c r="AA207"/>
      <c r="AC207" s="8"/>
      <c r="AD207" s="3"/>
      <c r="AE207" s="3"/>
      <c r="AF207" s="3"/>
      <c r="AG207" s="3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20"/>
      <c r="BH207" s="20"/>
      <c r="BI207" s="20"/>
      <c r="BJ207" s="20"/>
      <c r="BK207" s="8"/>
      <c r="BL207" s="15"/>
      <c r="BM207" s="21"/>
      <c r="BN207" s="21"/>
      <c r="BO207" s="21"/>
      <c r="BP207" s="21"/>
      <c r="BQ207" s="2"/>
      <c r="BR207" s="2"/>
      <c r="BS207" s="2"/>
      <c r="BT207" s="2"/>
      <c r="BU207" s="56"/>
      <c r="BV207" s="56"/>
      <c r="BW207" s="56"/>
      <c r="BX207" s="56"/>
      <c r="BY207" s="57"/>
      <c r="BZ207" s="54"/>
      <c r="CA207" s="54"/>
      <c r="CB207" s="54"/>
      <c r="CC207" s="54"/>
      <c r="CD207" s="54"/>
      <c r="CE207" s="54"/>
      <c r="CF207" s="54"/>
      <c r="CG207"/>
      <c r="CH207"/>
      <c r="CI207"/>
      <c r="CJ207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</row>
    <row r="208" spans="1:134" s="19" customFormat="1" ht="15.65" customHeight="1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 s="1"/>
      <c r="Z208" s="6"/>
      <c r="AA208"/>
      <c r="AC208" s="8"/>
      <c r="AD208" s="3"/>
      <c r="AE208" s="3"/>
      <c r="AF208" s="3"/>
      <c r="AG208" s="3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20"/>
      <c r="BH208" s="20"/>
      <c r="BI208" s="20"/>
      <c r="BJ208" s="20"/>
      <c r="BK208" s="8"/>
      <c r="BL208" s="15"/>
      <c r="BM208" s="21"/>
      <c r="BN208" s="21"/>
      <c r="BO208" s="21"/>
      <c r="BP208" s="21"/>
      <c r="BQ208" s="2"/>
      <c r="BR208" s="2"/>
      <c r="BS208" s="2"/>
      <c r="BT208" s="2"/>
      <c r="BU208" s="56"/>
      <c r="BV208" s="56"/>
      <c r="BW208" s="56"/>
      <c r="BX208" s="56"/>
      <c r="BY208" s="57"/>
      <c r="BZ208" s="54"/>
      <c r="CA208" s="54"/>
      <c r="CB208" s="54"/>
      <c r="CC208" s="54"/>
      <c r="CD208" s="54"/>
      <c r="CE208" s="54"/>
      <c r="CF208" s="54"/>
      <c r="CG208"/>
      <c r="CH208"/>
      <c r="CI208"/>
      <c r="CJ208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</row>
    <row r="209" spans="1:134" s="19" customFormat="1" ht="15.65" customHeight="1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 s="1"/>
      <c r="Z209" s="6"/>
      <c r="AA209"/>
      <c r="AC209" s="8"/>
      <c r="AD209" s="3"/>
      <c r="AE209" s="3"/>
      <c r="AF209" s="3"/>
      <c r="AG209" s="3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20"/>
      <c r="BH209" s="20"/>
      <c r="BI209" s="20"/>
      <c r="BJ209" s="20"/>
      <c r="BK209" s="8"/>
      <c r="BL209" s="15"/>
      <c r="BM209" s="21"/>
      <c r="BN209" s="21"/>
      <c r="BO209" s="21"/>
      <c r="BP209" s="21"/>
      <c r="BQ209" s="2"/>
      <c r="BR209" s="2"/>
      <c r="BS209" s="2"/>
      <c r="BT209" s="2"/>
      <c r="BU209" s="56"/>
      <c r="BV209" s="56"/>
      <c r="BW209" s="56"/>
      <c r="BX209" s="56"/>
      <c r="BY209" s="57"/>
      <c r="BZ209" s="54"/>
      <c r="CA209" s="54"/>
      <c r="CB209" s="54"/>
      <c r="CC209" s="54"/>
      <c r="CD209" s="54"/>
      <c r="CE209" s="54"/>
      <c r="CF209" s="54"/>
      <c r="CG209"/>
      <c r="CH209"/>
      <c r="CI209"/>
      <c r="CJ209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</row>
    <row r="210" spans="1:134" s="19" customFormat="1" ht="15.65" customHeight="1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 s="1"/>
      <c r="Z210" s="6"/>
      <c r="AA210"/>
      <c r="AC210" s="8"/>
      <c r="AD210" s="3"/>
      <c r="AE210" s="3"/>
      <c r="AF210" s="3"/>
      <c r="AG210" s="3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20"/>
      <c r="BH210" s="20"/>
      <c r="BI210" s="20"/>
      <c r="BJ210" s="20"/>
      <c r="BK210" s="8"/>
      <c r="BL210" s="15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/>
      <c r="CH210"/>
      <c r="CI210"/>
      <c r="CJ210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</row>
    <row r="211" spans="1:134" s="19" customFormat="1" ht="15.65" customHeight="1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 s="1"/>
      <c r="Z211" s="6"/>
      <c r="AA211"/>
      <c r="AC211" s="8"/>
      <c r="AD211" s="3"/>
      <c r="AE211" s="3"/>
      <c r="AF211" s="3"/>
      <c r="AG211" s="3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20"/>
      <c r="BH211" s="20"/>
      <c r="BI211" s="20"/>
      <c r="BJ211" s="20"/>
      <c r="BK211" s="8"/>
      <c r="BL211" s="15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3"/>
      <c r="CH211" s="3"/>
      <c r="CI211" s="3"/>
      <c r="CJ211" s="3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</row>
    <row r="212" spans="1:134" s="19" customFormat="1" ht="15.65" customHeight="1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 s="1"/>
      <c r="Z212" s="6"/>
      <c r="AA212"/>
      <c r="AC212" s="8"/>
      <c r="AD212" s="3"/>
      <c r="AE212" s="3"/>
      <c r="AF212" s="3"/>
      <c r="AG212" s="3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20"/>
      <c r="BH212" s="20"/>
      <c r="BI212" s="20"/>
      <c r="BJ212" s="20"/>
      <c r="BK212" s="8"/>
      <c r="BL212" s="15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/>
      <c r="CH212"/>
      <c r="CI212"/>
      <c r="CJ212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</row>
    <row r="213" spans="1:134" s="19" customFormat="1" ht="15.65" customHeight="1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 s="1"/>
      <c r="Z213" s="6"/>
      <c r="AA213"/>
      <c r="AC213" s="8"/>
      <c r="AD213" s="3"/>
      <c r="AE213" s="3"/>
      <c r="AF213" s="3"/>
      <c r="AG213" s="3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20"/>
      <c r="BH213" s="20"/>
      <c r="BI213" s="20"/>
      <c r="BJ213" s="20"/>
      <c r="BK213" s="8"/>
      <c r="BL213" s="2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</row>
    <row r="214" spans="1:134" s="19" customFormat="1" ht="15.65" customHeight="1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 s="1"/>
      <c r="Z214" s="6"/>
      <c r="AA214"/>
      <c r="AC214" s="8"/>
      <c r="AD214" s="3"/>
      <c r="AE214" s="3"/>
      <c r="AF214" s="3"/>
      <c r="AG214" s="3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20"/>
      <c r="BH214" s="20"/>
      <c r="BI214" s="20"/>
      <c r="BJ214" s="20"/>
      <c r="BK214" s="8"/>
      <c r="BL214" s="2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</row>
    <row r="215" spans="1:134" s="19" customFormat="1" ht="15.65" customHeight="1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 s="1"/>
      <c r="Z215" s="6"/>
      <c r="AA215"/>
      <c r="AC215" s="8"/>
      <c r="AD215" s="3"/>
      <c r="AE215" s="3"/>
      <c r="AF215" s="3"/>
      <c r="AG215" s="3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20"/>
      <c r="BH215" s="20"/>
      <c r="BI215" s="20"/>
      <c r="BJ215" s="20"/>
      <c r="BK215" s="8"/>
      <c r="BL215" s="2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</row>
    <row r="216" spans="1:134" s="19" customFormat="1" ht="15.65" customHeight="1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 s="1"/>
      <c r="Z216" s="6"/>
      <c r="AA216"/>
      <c r="AC216" s="8"/>
      <c r="AD216" s="3"/>
      <c r="AE216" s="3"/>
      <c r="AF216" s="3"/>
      <c r="AG216" s="3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20"/>
      <c r="BH216" s="20"/>
      <c r="BI216" s="20"/>
      <c r="BJ216" s="20"/>
      <c r="BK216" s="8"/>
      <c r="BL216" s="2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</row>
    <row r="217" spans="1:134" s="19" customFormat="1" ht="15.65" customHeight="1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 s="1"/>
      <c r="Z217" s="6"/>
      <c r="AA217"/>
      <c r="AC217" s="8"/>
      <c r="AD217" s="3"/>
      <c r="AE217" s="3"/>
      <c r="AF217" s="3"/>
      <c r="AG217" s="3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20"/>
      <c r="BH217" s="20"/>
      <c r="BI217" s="20"/>
      <c r="BJ217" s="20"/>
      <c r="BK217" s="8"/>
      <c r="BL217" s="2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</row>
    <row r="218" spans="1:134" s="19" customFormat="1" ht="15.65" customHeight="1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 s="1"/>
      <c r="Z218" s="6"/>
      <c r="AA218"/>
      <c r="AC218" s="8"/>
      <c r="AD218" s="3"/>
      <c r="AE218" s="3"/>
      <c r="AF218" s="3"/>
      <c r="AG218" s="3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20"/>
      <c r="BH218" s="20"/>
      <c r="BI218" s="20"/>
      <c r="BJ218" s="20"/>
      <c r="BK218" s="8"/>
      <c r="BL218" s="2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</row>
    <row r="219" spans="1:134" s="19" customFormat="1" ht="15.65" customHeight="1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 s="1"/>
      <c r="Z219" s="6"/>
      <c r="AA219"/>
      <c r="AC219" s="8"/>
      <c r="AD219" s="3"/>
      <c r="AE219" s="3"/>
      <c r="AF219" s="3"/>
      <c r="AG219" s="3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20"/>
      <c r="BH219" s="20"/>
      <c r="BI219" s="20"/>
      <c r="BJ219" s="20"/>
      <c r="BK219" s="8"/>
      <c r="BL219" s="2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</row>
    <row r="220" spans="1:134" s="19" customFormat="1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 s="10"/>
      <c r="AA220" s="22"/>
      <c r="AC220" s="8"/>
      <c r="AD220" s="3"/>
      <c r="AE220" s="3"/>
      <c r="AF220" s="3"/>
      <c r="AG220" s="3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2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</row>
    <row r="221" spans="1:134" s="2" customFormat="1" ht="174" x14ac:dyDescent="0.35">
      <c r="A221" s="2" t="s">
        <v>0</v>
      </c>
      <c r="B221" s="2" t="s">
        <v>1</v>
      </c>
      <c r="C221" s="2" t="s">
        <v>2</v>
      </c>
      <c r="D221" s="2" t="s">
        <v>3</v>
      </c>
      <c r="E221" s="2" t="s">
        <v>4</v>
      </c>
      <c r="F221" s="2" t="s">
        <v>5</v>
      </c>
      <c r="G221" s="2" t="s">
        <v>6</v>
      </c>
      <c r="H221" s="2" t="s">
        <v>7</v>
      </c>
      <c r="I221" s="2" t="s">
        <v>8</v>
      </c>
      <c r="J221" s="2" t="s">
        <v>9</v>
      </c>
      <c r="K221" s="2" t="s">
        <v>10</v>
      </c>
      <c r="L221" s="2" t="s">
        <v>11</v>
      </c>
      <c r="M221" s="2" t="s">
        <v>101</v>
      </c>
      <c r="N221" s="2" t="s">
        <v>102</v>
      </c>
      <c r="O221" s="2" t="s">
        <v>103</v>
      </c>
      <c r="P221" s="2" t="s">
        <v>104</v>
      </c>
      <c r="Q221" s="2" t="s">
        <v>105</v>
      </c>
      <c r="R221" s="2" t="s">
        <v>17</v>
      </c>
      <c r="S221" s="2" t="s">
        <v>18</v>
      </c>
      <c r="T221" s="2" t="s">
        <v>19</v>
      </c>
      <c r="U221" s="2" t="s">
        <v>20</v>
      </c>
      <c r="V221" s="2" t="s">
        <v>21</v>
      </c>
      <c r="W221" s="2" t="s">
        <v>22</v>
      </c>
      <c r="X221" s="2" t="s">
        <v>23</v>
      </c>
      <c r="Y221" s="2" t="s">
        <v>24</v>
      </c>
      <c r="Z221" s="2" t="s">
        <v>25</v>
      </c>
      <c r="AA221" s="2" t="s">
        <v>36</v>
      </c>
      <c r="AB221" s="2" t="s">
        <v>37</v>
      </c>
      <c r="AC221" s="2" t="s">
        <v>38</v>
      </c>
      <c r="AD221" s="2" t="s">
        <v>39</v>
      </c>
      <c r="AE221" s="2" t="s">
        <v>40</v>
      </c>
      <c r="AF221" s="2" t="s">
        <v>41</v>
      </c>
      <c r="AG221" s="2" t="s">
        <v>42</v>
      </c>
      <c r="AJ221" s="2" t="s">
        <v>106</v>
      </c>
      <c r="AK221" s="2" t="s">
        <v>43</v>
      </c>
      <c r="AL221" s="2" t="s">
        <v>44</v>
      </c>
      <c r="AM221" s="2" t="s">
        <v>45</v>
      </c>
      <c r="AP221" s="2" t="s">
        <v>107</v>
      </c>
      <c r="AQ221" s="2" t="s">
        <v>46</v>
      </c>
      <c r="AR221" s="2" t="s">
        <v>47</v>
      </c>
      <c r="AS221" s="2" t="s">
        <v>48</v>
      </c>
      <c r="AV221" s="2" t="s">
        <v>49</v>
      </c>
      <c r="AW221" s="2" t="s">
        <v>50</v>
      </c>
      <c r="AX221" s="2" t="s">
        <v>51</v>
      </c>
      <c r="AY221" s="2" t="s">
        <v>52</v>
      </c>
      <c r="BB221" s="2" t="s">
        <v>53</v>
      </c>
      <c r="BC221" s="2" t="s">
        <v>54</v>
      </c>
      <c r="BD221" s="2" t="s">
        <v>55</v>
      </c>
      <c r="BE221" s="2" t="s">
        <v>56</v>
      </c>
      <c r="BG221" s="2" t="s">
        <v>57</v>
      </c>
      <c r="BH221" s="2" t="s">
        <v>58</v>
      </c>
      <c r="BI221" s="2" t="s">
        <v>59</v>
      </c>
      <c r="BJ221" s="2" t="s">
        <v>60</v>
      </c>
      <c r="BL221" s="2" t="s">
        <v>88</v>
      </c>
    </row>
    <row r="222" spans="1:134" s="2" customFormat="1" ht="14.5" x14ac:dyDescent="0.35">
      <c r="AB222" s="2" t="s">
        <v>108</v>
      </c>
      <c r="BE222" s="23" t="s">
        <v>108</v>
      </c>
      <c r="BF222" s="23" t="s">
        <v>203</v>
      </c>
      <c r="BG222" s="2">
        <f>(300*1000)/100900</f>
        <v>2.9732408325074333</v>
      </c>
      <c r="BH222" s="2">
        <f>(600*1000)/100900</f>
        <v>5.9464816650148666</v>
      </c>
      <c r="BI222" s="2">
        <f>(300*1000)/100900</f>
        <v>2.9732408325074333</v>
      </c>
      <c r="BJ222" s="2">
        <f>(300*100)/100900</f>
        <v>0.29732408325074333</v>
      </c>
      <c r="CE222" s="23" t="s">
        <v>204</v>
      </c>
      <c r="CG222" s="57">
        <f>2.973*0.5</f>
        <v>1.4864999999999999</v>
      </c>
      <c r="CH222" s="57">
        <f>5.945*0.5</f>
        <v>2.9725000000000001</v>
      </c>
      <c r="CI222" s="57">
        <f t="shared" ref="CI222" si="70">2.973*0.5</f>
        <v>1.4864999999999999</v>
      </c>
      <c r="CJ222" s="57">
        <f>0.2973*0.5</f>
        <v>0.14865</v>
      </c>
    </row>
    <row r="223" spans="1:134" s="28" customFormat="1" ht="14.5" x14ac:dyDescent="0.35">
      <c r="A223" s="24"/>
      <c r="B223" s="25"/>
      <c r="C223" s="24"/>
      <c r="D223" s="26"/>
      <c r="E223" s="27"/>
      <c r="F223" s="23" t="s">
        <v>109</v>
      </c>
      <c r="I223" s="29">
        <f>AVERAGE(I37:I220)</f>
        <v>3332.8451612903227</v>
      </c>
      <c r="J223" s="29">
        <f>AVERAGE(J37:J220)</f>
        <v>7042.2258064516127</v>
      </c>
      <c r="K223" s="29"/>
      <c r="L223" s="29">
        <f>AVERAGE(L37:L220)</f>
        <v>3318.9548387096775</v>
      </c>
      <c r="M223" s="30">
        <f>AVERAGE(M37:M220)</f>
        <v>2.9718387096774199</v>
      </c>
      <c r="N223" s="31">
        <f>AVERAGE(N37:N220)</f>
        <v>6.2446322580645148</v>
      </c>
      <c r="O223" s="31">
        <f>AVERAGE(O37:O220)</f>
        <v>3.2728000000000006</v>
      </c>
      <c r="P223" s="31"/>
      <c r="Q223" s="31">
        <f>AVERAGE(Q37:Q220)</f>
        <v>0.23110322580645157</v>
      </c>
      <c r="S223" s="31"/>
      <c r="T223" s="31"/>
      <c r="U223" s="31"/>
      <c r="V223" s="32"/>
      <c r="W223" s="32"/>
      <c r="X223" s="33"/>
      <c r="Y223" s="34"/>
      <c r="Z223" s="34"/>
      <c r="AA223" s="27"/>
      <c r="AB223" s="23" t="s">
        <v>109</v>
      </c>
      <c r="AD223" s="30">
        <f>AVERAGE(AD37:AD220)</f>
        <v>3.4617008724086578</v>
      </c>
      <c r="AE223" s="30">
        <f>AVERAGE(AE37:AE220)</f>
        <v>6.6762630031979491</v>
      </c>
      <c r="AF223" s="30">
        <f>AVERAGE(AF37:AF220)</f>
        <v>3.2145621307892882</v>
      </c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27"/>
      <c r="BE223" s="23" t="s">
        <v>109</v>
      </c>
      <c r="BF223" s="23" t="s">
        <v>203</v>
      </c>
      <c r="BG223" s="30">
        <f>AVERAGE(BG37:BG220)</f>
        <v>3.2529950751052223</v>
      </c>
      <c r="BH223" s="30">
        <f>AVERAGE(BH37:BH220)</f>
        <v>6.5725736465925637</v>
      </c>
      <c r="BI223" s="30">
        <f>AVERAGE(BI37:BI220)</f>
        <v>3.3195785714873409</v>
      </c>
      <c r="BJ223" s="30">
        <f>AVERAGE(BJ37:BJ220)</f>
        <v>0.31879113541887322</v>
      </c>
      <c r="BK223" s="27" t="s">
        <v>110</v>
      </c>
      <c r="BL223" s="27">
        <f>MIN(BL37:BL220)</f>
        <v>1</v>
      </c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Z223" s="23"/>
      <c r="CA223" s="23"/>
      <c r="CB223"/>
      <c r="CC223" s="30"/>
      <c r="CD223" s="37"/>
      <c r="CE223" s="23" t="s">
        <v>109</v>
      </c>
      <c r="CF223" s="30"/>
      <c r="CG223" s="30">
        <f>AVERAGE(CG37:CG220)</f>
        <v>1.5956826128489101</v>
      </c>
      <c r="CH223" s="30">
        <f>AVERAGE(CH19:CH162)</f>
        <v>3.1292579584810389</v>
      </c>
      <c r="CI223" s="30">
        <f>AVERAGE(CI19:CI162)</f>
        <v>1.5728799314861663</v>
      </c>
      <c r="CJ223" s="30">
        <f>AVERAGE(CJ19:CJ162)</f>
        <v>0.15131927314649482</v>
      </c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  <c r="DB223" s="37"/>
      <c r="DC223" s="37"/>
      <c r="DD223" s="37"/>
      <c r="DE223" s="37"/>
      <c r="DF223" s="37"/>
      <c r="DG223" s="37"/>
      <c r="DH223" s="37"/>
      <c r="DI223" s="37"/>
      <c r="DJ223" s="37"/>
      <c r="DK223" s="37"/>
      <c r="DL223" s="37"/>
      <c r="DM223" s="37"/>
      <c r="DN223" s="37"/>
      <c r="DO223" s="37"/>
      <c r="DP223" s="37"/>
      <c r="DQ223" s="37"/>
      <c r="DR223" s="37"/>
      <c r="DS223" s="37"/>
      <c r="DT223" s="37"/>
      <c r="DU223" s="37"/>
      <c r="DV223" s="37"/>
      <c r="DW223" s="37"/>
      <c r="DX223" s="37"/>
      <c r="DY223" s="37"/>
      <c r="DZ223" s="37"/>
      <c r="EA223" s="37"/>
      <c r="EB223" s="37"/>
      <c r="EC223" s="37"/>
      <c r="ED223" s="37"/>
    </row>
    <row r="224" spans="1:134" s="28" customFormat="1" ht="14.5" x14ac:dyDescent="0.35">
      <c r="A224" s="24"/>
      <c r="B224" s="25"/>
      <c r="C224" s="24"/>
      <c r="D224" s="26"/>
      <c r="E224" s="27"/>
      <c r="F224" s="23" t="s">
        <v>111</v>
      </c>
      <c r="I224" s="29">
        <f>STDEV(I37:I220)</f>
        <v>1178.2704810520556</v>
      </c>
      <c r="J224" s="29">
        <f>STDEV(J37:J220)</f>
        <v>569.29034826563145</v>
      </c>
      <c r="K224" s="29"/>
      <c r="L224" s="29">
        <f>STDEV(L37:L220)</f>
        <v>303.42367494749436</v>
      </c>
      <c r="M224" s="31">
        <f>STDEV(M37:M220)</f>
        <v>0.90399564333416427</v>
      </c>
      <c r="N224" s="31">
        <f>STDEV(N37:N220)</f>
        <v>0.48231998888697658</v>
      </c>
      <c r="O224" s="31">
        <f>STDEV(O37:O220)</f>
        <v>0.77962950241698481</v>
      </c>
      <c r="P224" s="31"/>
      <c r="Q224" s="31">
        <f>STDEV(Q37:Q220)</f>
        <v>3.1700746476841769E-2</v>
      </c>
      <c r="S224" s="31"/>
      <c r="T224" s="31"/>
      <c r="U224" s="31"/>
      <c r="V224" s="32"/>
      <c r="W224" s="32"/>
      <c r="X224" s="33"/>
      <c r="Y224" s="34"/>
      <c r="Z224" s="34"/>
      <c r="AA224" s="27"/>
      <c r="AB224" s="23" t="s">
        <v>111</v>
      </c>
      <c r="AD224" s="30">
        <f>STDEV(AD37:AD220)</f>
        <v>0.72477318241054423</v>
      </c>
      <c r="AE224" s="30">
        <f>STDEV(AE37:AE220)</f>
        <v>0.73095495397993726</v>
      </c>
      <c r="AF224" s="30">
        <f>STDEV(AF37:AF220)</f>
        <v>0.52254275424102337</v>
      </c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27"/>
      <c r="BE224" s="23" t="s">
        <v>111</v>
      </c>
      <c r="BF224" s="30"/>
      <c r="BG224" s="30">
        <f>STDEV(BG37:BG220)</f>
        <v>0.40924725958218494</v>
      </c>
      <c r="BH224" s="30">
        <f>STDEV(BH37:BH220)</f>
        <v>0.73109017201074733</v>
      </c>
      <c r="BI224" s="30">
        <f>STDEV(BI37:BI220)</f>
        <v>0.43183292213990965</v>
      </c>
      <c r="BJ224" s="30">
        <f>STDEV(BJ37:BJ220)</f>
        <v>4.0074236467026889E-2</v>
      </c>
      <c r="BK224" s="27" t="s">
        <v>112</v>
      </c>
      <c r="BL224" s="27">
        <f>MAX(BL37:BL220)</f>
        <v>56</v>
      </c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Z224" s="23"/>
      <c r="CA224" s="23"/>
      <c r="CB224"/>
      <c r="CC224" s="30"/>
      <c r="CD224" s="37"/>
      <c r="CE224" s="23" t="s">
        <v>111</v>
      </c>
      <c r="CF224" s="30"/>
      <c r="CG224" s="30">
        <f>STDEV(CG37:CG220)</f>
        <v>0.29831387243143637</v>
      </c>
      <c r="CH224" s="30">
        <f>STDEV(CH19:CH162)</f>
        <v>0.61828954269829017</v>
      </c>
      <c r="CI224" s="30">
        <f>STDEV(CI19:CI162)</f>
        <v>0.32010179445693138</v>
      </c>
      <c r="CJ224" s="30">
        <f>STDEV(CJ19:CJ162)</f>
        <v>3.1464291453656812E-2</v>
      </c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  <c r="DS224" s="37"/>
      <c r="DT224" s="37"/>
      <c r="DU224" s="37"/>
      <c r="DV224" s="37"/>
      <c r="DW224" s="37"/>
      <c r="DX224" s="37"/>
      <c r="DY224" s="37"/>
      <c r="DZ224" s="37"/>
      <c r="EA224" s="37"/>
      <c r="EB224" s="37"/>
      <c r="EC224" s="37"/>
      <c r="ED224" s="37"/>
    </row>
    <row r="225" spans="1:134" s="28" customFormat="1" x14ac:dyDescent="0.35">
      <c r="A225" s="24"/>
      <c r="B225" s="25"/>
      <c r="C225" s="24"/>
      <c r="D225" s="26"/>
      <c r="E225" s="27"/>
      <c r="F225" s="23" t="s">
        <v>113</v>
      </c>
      <c r="I225" s="29">
        <f>100*I224/I223</f>
        <v>35.353291978193312</v>
      </c>
      <c r="J225" s="29">
        <f t="shared" ref="J225:Q225" si="71">100*J224/J223</f>
        <v>8.0839547596455379</v>
      </c>
      <c r="K225" s="29"/>
      <c r="L225" s="29">
        <f t="shared" si="71"/>
        <v>9.1421453346878785</v>
      </c>
      <c r="M225" s="29">
        <f t="shared" si="71"/>
        <v>30.418731689254056</v>
      </c>
      <c r="N225" s="29">
        <f t="shared" si="71"/>
        <v>7.7237532804929128</v>
      </c>
      <c r="O225" s="29">
        <f t="shared" si="71"/>
        <v>23.821483207558806</v>
      </c>
      <c r="P225" s="29"/>
      <c r="Q225" s="29">
        <f t="shared" si="71"/>
        <v>13.717137165100013</v>
      </c>
      <c r="S225" s="31"/>
      <c r="T225" s="31"/>
      <c r="U225" s="31"/>
      <c r="V225" s="32"/>
      <c r="W225" s="32"/>
      <c r="X225" s="33"/>
      <c r="Y225" s="34"/>
      <c r="Z225" s="34"/>
      <c r="AA225" s="27"/>
      <c r="AB225" s="23" t="s">
        <v>113</v>
      </c>
      <c r="AD225" s="30">
        <f>100*AD224/AD223</f>
        <v>20.936909603811195</v>
      </c>
      <c r="AE225" s="30">
        <f t="shared" ref="AE225:AF225" si="72">100*AE224/AE223</f>
        <v>10.948564393430992</v>
      </c>
      <c r="AF225" s="30">
        <f t="shared" si="72"/>
        <v>16.255487776580033</v>
      </c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27"/>
      <c r="BE225" s="23" t="s">
        <v>113</v>
      </c>
      <c r="BF225" s="30"/>
      <c r="BG225" s="30">
        <f t="shared" ref="BG225:BJ225" si="73">100*BG224/BG223</f>
        <v>12.580629547032048</v>
      </c>
      <c r="BH225" s="30">
        <f t="shared" si="73"/>
        <v>11.123346976716926</v>
      </c>
      <c r="BI225" s="30">
        <f t="shared" si="73"/>
        <v>13.008666999149426</v>
      </c>
      <c r="BJ225" s="30">
        <f t="shared" si="73"/>
        <v>12.570687203824425</v>
      </c>
      <c r="BK225" s="35"/>
      <c r="BL225" s="36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Z225" s="23"/>
      <c r="CA225" s="23"/>
      <c r="CB225"/>
      <c r="CC225" s="30"/>
      <c r="CD225" s="37"/>
      <c r="CE225" s="23" t="s">
        <v>113</v>
      </c>
      <c r="CF225" s="30"/>
      <c r="CG225" s="30">
        <f t="shared" ref="CG225:CJ225" si="74">100*CG224/CG223</f>
        <v>18.695063167908486</v>
      </c>
      <c r="CH225" s="30">
        <f t="shared" si="74"/>
        <v>19.758343700064017</v>
      </c>
      <c r="CI225" s="30">
        <f t="shared" si="74"/>
        <v>20.351317862799416</v>
      </c>
      <c r="CJ225" s="30">
        <f t="shared" si="74"/>
        <v>20.793313898088634</v>
      </c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7"/>
      <c r="DE225" s="37"/>
      <c r="DF225" s="37"/>
      <c r="DG225" s="37"/>
      <c r="DH225" s="37"/>
      <c r="DI225" s="37"/>
      <c r="DJ225" s="37"/>
      <c r="DK225" s="37"/>
      <c r="DL225" s="37"/>
      <c r="DM225" s="37"/>
      <c r="DN225" s="37"/>
      <c r="DO225" s="37"/>
      <c r="DP225" s="37"/>
      <c r="DQ225" s="37"/>
      <c r="DR225" s="37"/>
      <c r="DS225" s="37"/>
      <c r="DT225" s="37"/>
      <c r="DU225" s="37"/>
      <c r="DV225" s="37"/>
      <c r="DW225" s="37"/>
      <c r="DX225" s="37"/>
      <c r="DY225" s="37"/>
      <c r="DZ225" s="37"/>
      <c r="EA225" s="37"/>
      <c r="EB225" s="37"/>
      <c r="EC225" s="37"/>
      <c r="ED225" s="37"/>
    </row>
    <row r="226" spans="1:134" s="28" customFormat="1" x14ac:dyDescent="0.35">
      <c r="A226" s="24"/>
      <c r="B226" s="25"/>
      <c r="C226" s="24"/>
      <c r="D226" s="26"/>
      <c r="E226" s="27"/>
      <c r="F226" s="23"/>
      <c r="I226" s="29"/>
      <c r="J226" s="29"/>
      <c r="K226" s="29"/>
      <c r="L226" s="29"/>
      <c r="M226" s="29"/>
      <c r="N226" s="29"/>
      <c r="O226" s="29"/>
      <c r="P226" s="29"/>
      <c r="Q226" s="29"/>
      <c r="S226" s="31"/>
      <c r="T226" s="31"/>
      <c r="U226" s="31"/>
      <c r="V226" s="32"/>
      <c r="W226" s="32"/>
      <c r="X226" s="33"/>
      <c r="Y226" s="34"/>
      <c r="Z226" s="34"/>
      <c r="AA226" s="27"/>
      <c r="AB226" s="23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27"/>
      <c r="BE226" s="23"/>
      <c r="BF226" s="30"/>
      <c r="BG226" s="30"/>
      <c r="BH226" s="30"/>
      <c r="BI226" s="30"/>
      <c r="BJ226" s="30"/>
      <c r="BK226" s="35"/>
      <c r="BL226" s="36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Z226" s="23"/>
      <c r="CA226" s="23"/>
      <c r="CB226"/>
      <c r="CC226" s="58"/>
      <c r="CD226" s="37"/>
      <c r="CE226" s="23"/>
      <c r="CF226" s="58"/>
      <c r="CG226" s="58"/>
      <c r="CH226" s="58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  <c r="DL226" s="37"/>
      <c r="DM226" s="37"/>
      <c r="DN226" s="37"/>
      <c r="DO226" s="37"/>
      <c r="DP226" s="37"/>
      <c r="DQ226" s="37"/>
      <c r="DR226" s="37"/>
      <c r="DS226" s="37"/>
      <c r="DT226" s="37"/>
      <c r="DU226" s="37"/>
      <c r="DV226" s="37"/>
      <c r="DW226" s="37"/>
      <c r="DX226" s="37"/>
      <c r="DY226" s="37"/>
      <c r="DZ226" s="37"/>
      <c r="EA226" s="37"/>
      <c r="EB226" s="37"/>
      <c r="EC226" s="37"/>
      <c r="ED226" s="37"/>
    </row>
    <row r="227" spans="1:134" s="28" customFormat="1" x14ac:dyDescent="0.35">
      <c r="A227" s="24"/>
      <c r="B227" s="25"/>
      <c r="C227" s="24"/>
      <c r="D227" s="26"/>
      <c r="E227" s="27" t="s">
        <v>114</v>
      </c>
      <c r="F227" s="23" t="s">
        <v>115</v>
      </c>
      <c r="I227" s="29">
        <f t="shared" ref="I227:L227" si="75">I223+(2*I224)</f>
        <v>5689.3861233944335</v>
      </c>
      <c r="J227" s="29">
        <f t="shared" si="75"/>
        <v>8180.8065029828758</v>
      </c>
      <c r="K227" s="29"/>
      <c r="L227" s="29">
        <f t="shared" si="75"/>
        <v>3925.8021886046663</v>
      </c>
      <c r="M227" s="31">
        <f>M223+(2*M224)</f>
        <v>4.7798299963457485</v>
      </c>
      <c r="N227" s="31">
        <f>N223+(2*N224)</f>
        <v>7.2092722358384682</v>
      </c>
      <c r="O227" s="31">
        <f>O223+(2*O224)</f>
        <v>4.8320590048339707</v>
      </c>
      <c r="P227" s="31"/>
      <c r="Q227" s="31">
        <f>Q223+(2*Q224)</f>
        <v>0.29450471876013512</v>
      </c>
      <c r="S227" s="31"/>
      <c r="T227" s="31"/>
      <c r="U227" s="31"/>
      <c r="V227" s="31"/>
      <c r="W227" s="31"/>
      <c r="X227" s="33"/>
      <c r="Y227" s="34"/>
      <c r="Z227" s="34"/>
      <c r="AA227" s="27" t="s">
        <v>114</v>
      </c>
      <c r="AB227" s="23" t="s">
        <v>115</v>
      </c>
      <c r="AD227" s="30">
        <f t="shared" ref="AD227:AF227" si="76">AD223+(2*AD224)</f>
        <v>4.9112472372297464</v>
      </c>
      <c r="AE227" s="30">
        <f t="shared" si="76"/>
        <v>8.1381729111578238</v>
      </c>
      <c r="AF227" s="30">
        <f t="shared" si="76"/>
        <v>4.2596476392713347</v>
      </c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27" t="s">
        <v>114</v>
      </c>
      <c r="BE227" s="23" t="s">
        <v>115</v>
      </c>
      <c r="BF227" s="30"/>
      <c r="BG227" s="30">
        <f t="shared" ref="BG227:BJ227" si="77">BG223+(2*BG224)</f>
        <v>4.0714895942695923</v>
      </c>
      <c r="BH227" s="30">
        <f t="shared" si="77"/>
        <v>8.0347539906140586</v>
      </c>
      <c r="BI227" s="30">
        <f t="shared" si="77"/>
        <v>4.1832444157671604</v>
      </c>
      <c r="BJ227" s="30">
        <f t="shared" si="77"/>
        <v>0.39893960835292697</v>
      </c>
      <c r="BK227" s="35"/>
      <c r="BL227" s="35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Z227" s="23"/>
      <c r="CA227" s="23"/>
      <c r="CB227"/>
      <c r="CC227" s="30"/>
      <c r="CD227" s="27" t="s">
        <v>114</v>
      </c>
      <c r="CE227" s="23" t="s">
        <v>115</v>
      </c>
      <c r="CF227" s="30"/>
      <c r="CG227" s="30">
        <f t="shared" ref="CG227:CJ227" si="78">CG223+(2*CG224)</f>
        <v>2.1923103577117828</v>
      </c>
      <c r="CH227" s="30">
        <f t="shared" si="78"/>
        <v>4.3658370438776188</v>
      </c>
      <c r="CI227" s="30">
        <f t="shared" si="78"/>
        <v>2.213083520400029</v>
      </c>
      <c r="CJ227" s="30">
        <f t="shared" si="78"/>
        <v>0.21424785605380844</v>
      </c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  <c r="DD227" s="37"/>
      <c r="DE227" s="37"/>
      <c r="DF227" s="37"/>
      <c r="DG227" s="37"/>
      <c r="DH227" s="37"/>
      <c r="DI227" s="37"/>
      <c r="DJ227" s="37"/>
      <c r="DK227" s="37"/>
      <c r="DL227" s="37"/>
      <c r="DM227" s="37"/>
      <c r="DN227" s="37"/>
      <c r="DO227" s="37"/>
      <c r="DP227" s="37"/>
      <c r="DQ227" s="37"/>
      <c r="DR227" s="37"/>
      <c r="DS227" s="37"/>
      <c r="DT227" s="37"/>
      <c r="DU227" s="37"/>
      <c r="DV227" s="37"/>
      <c r="DW227" s="37"/>
      <c r="DX227" s="37"/>
      <c r="DY227" s="37"/>
      <c r="DZ227" s="37"/>
      <c r="EA227" s="37"/>
      <c r="EB227" s="37"/>
      <c r="EC227" s="37"/>
      <c r="ED227" s="37"/>
    </row>
    <row r="228" spans="1:134" s="28" customFormat="1" x14ac:dyDescent="0.35">
      <c r="A228" s="24"/>
      <c r="B228" s="25"/>
      <c r="C228" s="24"/>
      <c r="D228" s="26"/>
      <c r="E228" s="27"/>
      <c r="F228" s="23" t="s">
        <v>116</v>
      </c>
      <c r="I228" s="29">
        <f t="shared" ref="I228:L228" si="79">I223-(2*I224)</f>
        <v>976.30419918621146</v>
      </c>
      <c r="J228" s="29">
        <f t="shared" si="79"/>
        <v>5903.6451099203496</v>
      </c>
      <c r="K228" s="29"/>
      <c r="L228" s="29">
        <f t="shared" si="79"/>
        <v>2712.1074888146886</v>
      </c>
      <c r="M228" s="31">
        <f>M223-(2*M224)</f>
        <v>1.1638474230090914</v>
      </c>
      <c r="N228" s="31">
        <f>N223-(2*N224)</f>
        <v>5.2799922802905614</v>
      </c>
      <c r="O228" s="31">
        <f>O223-(2*O224)</f>
        <v>1.713540995166031</v>
      </c>
      <c r="P228" s="31"/>
      <c r="Q228" s="31">
        <f>Q223-(2*Q224)</f>
        <v>0.16770173285276802</v>
      </c>
      <c r="S228" s="31"/>
      <c r="T228" s="31"/>
      <c r="U228" s="31"/>
      <c r="V228" s="31"/>
      <c r="W228" s="31"/>
      <c r="X228" s="33"/>
      <c r="Y228" s="34"/>
      <c r="Z228" s="34"/>
      <c r="AA228" s="27"/>
      <c r="AB228" s="23" t="s">
        <v>116</v>
      </c>
      <c r="AD228" s="30">
        <f t="shared" ref="AD228:AF228" si="80">AD223-(2*AD224)</f>
        <v>2.0121545075875691</v>
      </c>
      <c r="AE228" s="30">
        <f t="shared" si="80"/>
        <v>5.2143530952380743</v>
      </c>
      <c r="AF228" s="30">
        <f t="shared" si="80"/>
        <v>2.1694766223072417</v>
      </c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27"/>
      <c r="BE228" s="23" t="s">
        <v>116</v>
      </c>
      <c r="BF228" s="30"/>
      <c r="BG228" s="30">
        <f t="shared" ref="BG228:BJ228" si="81">BG223-(2*BG224)</f>
        <v>2.4345005559408524</v>
      </c>
      <c r="BH228" s="30">
        <f t="shared" si="81"/>
        <v>5.1103933025710688</v>
      </c>
      <c r="BI228" s="30">
        <f t="shared" si="81"/>
        <v>2.4559127272075214</v>
      </c>
      <c r="BJ228" s="30">
        <f t="shared" si="81"/>
        <v>0.23864266248481944</v>
      </c>
      <c r="BK228" s="35"/>
      <c r="BL228" s="35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Z228" s="23"/>
      <c r="CA228" s="23"/>
      <c r="CB228"/>
      <c r="CC228" s="30"/>
      <c r="CD228" s="27"/>
      <c r="CE228" s="23" t="s">
        <v>116</v>
      </c>
      <c r="CF228" s="30"/>
      <c r="CG228" s="30">
        <f t="shared" ref="CG228:CJ228" si="82">CG223-(2*CG224)</f>
        <v>0.99905486798603738</v>
      </c>
      <c r="CH228" s="30">
        <f t="shared" si="82"/>
        <v>1.8926788730844586</v>
      </c>
      <c r="CI228" s="30">
        <f t="shared" si="82"/>
        <v>0.93267634257230358</v>
      </c>
      <c r="CJ228" s="30">
        <f t="shared" si="82"/>
        <v>8.8390690239181197E-2</v>
      </c>
      <c r="CK228" s="37"/>
      <c r="CL228" s="37"/>
      <c r="CM228" s="37"/>
      <c r="CN228" s="37"/>
      <c r="CO228" s="37"/>
      <c r="CP228" s="37"/>
      <c r="CQ228" s="37"/>
      <c r="CR228" s="37"/>
      <c r="CS228" s="37"/>
      <c r="CT228" s="37"/>
      <c r="CU228" s="37"/>
      <c r="CV228" s="37"/>
      <c r="CW228" s="37"/>
      <c r="CX228" s="37"/>
      <c r="CY228" s="37"/>
      <c r="CZ228" s="37"/>
      <c r="DA228" s="37"/>
      <c r="DB228" s="37"/>
      <c r="DC228" s="37"/>
      <c r="DD228" s="37"/>
      <c r="DE228" s="37"/>
      <c r="DF228" s="37"/>
      <c r="DG228" s="37"/>
      <c r="DH228" s="37"/>
      <c r="DI228" s="37"/>
      <c r="DJ228" s="37"/>
      <c r="DK228" s="37"/>
      <c r="DL228" s="37"/>
      <c r="DM228" s="37"/>
      <c r="DN228" s="37"/>
      <c r="DO228" s="37"/>
      <c r="DP228" s="37"/>
      <c r="DQ228" s="37"/>
      <c r="DR228" s="37"/>
      <c r="DS228" s="37"/>
      <c r="DT228" s="37"/>
      <c r="DU228" s="37"/>
      <c r="DV228" s="37"/>
      <c r="DW228" s="37"/>
      <c r="DX228" s="37"/>
      <c r="DY228" s="37"/>
      <c r="DZ228" s="37"/>
      <c r="EA228" s="37"/>
      <c r="EB228" s="37"/>
      <c r="EC228" s="37"/>
      <c r="ED228" s="37"/>
    </row>
    <row r="229" spans="1:134" s="28" customFormat="1" x14ac:dyDescent="0.35">
      <c r="A229" s="24"/>
      <c r="B229" s="25"/>
      <c r="C229" s="24"/>
      <c r="D229" s="26"/>
      <c r="E229" s="27" t="s">
        <v>117</v>
      </c>
      <c r="F229" s="23" t="s">
        <v>118</v>
      </c>
      <c r="I229" s="29">
        <f t="shared" ref="I229:L229" si="83">I223+(3*I224)</f>
        <v>6867.6566044464898</v>
      </c>
      <c r="J229" s="29">
        <f t="shared" si="83"/>
        <v>8750.0968512485069</v>
      </c>
      <c r="K229" s="29"/>
      <c r="L229" s="29">
        <f t="shared" si="83"/>
        <v>4229.2258635521603</v>
      </c>
      <c r="M229" s="31">
        <f>M223+(3*M224)</f>
        <v>5.6838256396799132</v>
      </c>
      <c r="N229" s="31">
        <f>N223+(3*N224)</f>
        <v>7.6915922247254445</v>
      </c>
      <c r="O229" s="31">
        <f>O223+(3*O224)</f>
        <v>5.611688507250955</v>
      </c>
      <c r="P229" s="31"/>
      <c r="Q229" s="31">
        <f>Q223+(3*Q224)</f>
        <v>0.32620546523697691</v>
      </c>
      <c r="S229" s="31"/>
      <c r="T229" s="31"/>
      <c r="U229" s="31"/>
      <c r="V229" s="31"/>
      <c r="W229" s="31"/>
      <c r="X229" s="33"/>
      <c r="Y229" s="34"/>
      <c r="Z229" s="34"/>
      <c r="AA229" s="27" t="s">
        <v>117</v>
      </c>
      <c r="AB229" s="23" t="s">
        <v>118</v>
      </c>
      <c r="AD229" s="30">
        <f t="shared" ref="AD229:AF229" si="84">AD223+(3*AD224)</f>
        <v>5.6360204196402908</v>
      </c>
      <c r="AE229" s="30">
        <f t="shared" si="84"/>
        <v>8.8691278651377612</v>
      </c>
      <c r="AF229" s="30">
        <f t="shared" si="84"/>
        <v>4.7821903935123586</v>
      </c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27" t="s">
        <v>117</v>
      </c>
      <c r="BE229" s="23" t="s">
        <v>118</v>
      </c>
      <c r="BF229" s="30"/>
      <c r="BG229" s="30">
        <f t="shared" ref="BG229:BJ229" si="85">BG223+(3*BG224)</f>
        <v>4.4807368538517771</v>
      </c>
      <c r="BH229" s="30">
        <f t="shared" si="85"/>
        <v>8.7658441626248056</v>
      </c>
      <c r="BI229" s="30">
        <f t="shared" si="85"/>
        <v>4.6150773379070698</v>
      </c>
      <c r="BJ229" s="30">
        <f t="shared" si="85"/>
        <v>0.43901384481995387</v>
      </c>
      <c r="BK229" s="35"/>
      <c r="BL229" s="35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Z229" s="23"/>
      <c r="CA229" s="23"/>
      <c r="CB229"/>
      <c r="CC229" s="30"/>
      <c r="CD229" s="27" t="s">
        <v>117</v>
      </c>
      <c r="CE229" s="23" t="s">
        <v>118</v>
      </c>
      <c r="CF229" s="30"/>
      <c r="CG229" s="30">
        <f t="shared" ref="CG229:CJ229" si="86">CG223+(3*CG224)</f>
        <v>2.4906242301432191</v>
      </c>
      <c r="CH229" s="30">
        <f t="shared" si="86"/>
        <v>4.9841265865759095</v>
      </c>
      <c r="CI229" s="30">
        <f t="shared" si="86"/>
        <v>2.5331853148569605</v>
      </c>
      <c r="CJ229" s="30">
        <f t="shared" si="86"/>
        <v>0.24571214750746526</v>
      </c>
      <c r="CK229" s="37"/>
      <c r="CL229" s="37"/>
      <c r="CM229" s="37"/>
      <c r="CN229" s="37"/>
      <c r="CO229" s="37"/>
      <c r="CP229" s="37"/>
      <c r="CQ229" s="37"/>
      <c r="CR229" s="37"/>
      <c r="CS229" s="37"/>
      <c r="CT229" s="37"/>
      <c r="CU229" s="37"/>
      <c r="CV229" s="37"/>
      <c r="CW229" s="37"/>
      <c r="CX229" s="37"/>
      <c r="CY229" s="37"/>
      <c r="CZ229" s="37"/>
      <c r="DA229" s="37"/>
      <c r="DB229" s="37"/>
      <c r="DC229" s="37"/>
      <c r="DD229" s="37"/>
      <c r="DE229" s="37"/>
      <c r="DF229" s="37"/>
      <c r="DG229" s="37"/>
      <c r="DH229" s="37"/>
      <c r="DI229" s="37"/>
      <c r="DJ229" s="37"/>
      <c r="DK229" s="37"/>
      <c r="DL229" s="37"/>
      <c r="DM229" s="37"/>
      <c r="DN229" s="37"/>
      <c r="DO229" s="37"/>
      <c r="DP229" s="37"/>
      <c r="DQ229" s="37"/>
      <c r="DR229" s="37"/>
      <c r="DS229" s="37"/>
      <c r="DT229" s="37"/>
      <c r="DU229" s="37"/>
      <c r="DV229" s="37"/>
      <c r="DW229" s="37"/>
      <c r="DX229" s="37"/>
      <c r="DY229" s="37"/>
      <c r="DZ229" s="37"/>
      <c r="EA229" s="37"/>
      <c r="EB229" s="37"/>
      <c r="EC229" s="37"/>
      <c r="ED229" s="37"/>
    </row>
    <row r="230" spans="1:134" s="28" customFormat="1" x14ac:dyDescent="0.35">
      <c r="A230" s="24"/>
      <c r="B230" s="25"/>
      <c r="C230" s="24"/>
      <c r="D230" s="26"/>
      <c r="E230" s="26"/>
      <c r="F230" s="23" t="s">
        <v>119</v>
      </c>
      <c r="G230" s="24"/>
      <c r="I230" s="29">
        <f t="shared" ref="I230:L230" si="87">I223-(3*I224)</f>
        <v>-201.96628186584439</v>
      </c>
      <c r="J230" s="29">
        <f t="shared" si="87"/>
        <v>5334.3547616547185</v>
      </c>
      <c r="K230" s="29"/>
      <c r="L230" s="29">
        <f t="shared" si="87"/>
        <v>2408.6838138671947</v>
      </c>
      <c r="M230" s="31">
        <f>M223-(3*M224)</f>
        <v>0.25985177967492712</v>
      </c>
      <c r="N230" s="31">
        <f>N223-(3*N224)</f>
        <v>4.7976722914035852</v>
      </c>
      <c r="O230" s="31">
        <f>O223-(3*O224)</f>
        <v>0.93391149274904617</v>
      </c>
      <c r="P230" s="31"/>
      <c r="Q230" s="31">
        <f>Q223-(3*Q224)</f>
        <v>0.13600098637592625</v>
      </c>
      <c r="R230" s="31"/>
      <c r="S230" s="31"/>
      <c r="T230" s="31"/>
      <c r="U230" s="31"/>
      <c r="V230" s="31"/>
      <c r="W230" s="31"/>
      <c r="X230" s="33"/>
      <c r="AA230" s="26"/>
      <c r="AB230" s="23" t="s">
        <v>119</v>
      </c>
      <c r="AC230" s="24"/>
      <c r="AD230" s="30">
        <f t="shared" ref="AD230:AF230" si="88">AD223-(3*AD224)</f>
        <v>1.2873813251770252</v>
      </c>
      <c r="AE230" s="30">
        <f t="shared" si="88"/>
        <v>4.483398141258137</v>
      </c>
      <c r="AF230" s="30">
        <f t="shared" si="88"/>
        <v>1.6469338680662182</v>
      </c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26"/>
      <c r="BE230" s="23" t="s">
        <v>119</v>
      </c>
      <c r="BF230" s="30"/>
      <c r="BG230" s="30">
        <f t="shared" ref="BG230:BJ230" si="89">BG223-(3*BG224)</f>
        <v>2.0252532963586676</v>
      </c>
      <c r="BH230" s="30">
        <f t="shared" si="89"/>
        <v>4.3793031305603218</v>
      </c>
      <c r="BI230" s="30">
        <f t="shared" si="89"/>
        <v>2.0240798050676121</v>
      </c>
      <c r="BJ230" s="30">
        <f t="shared" si="89"/>
        <v>0.19856842601779257</v>
      </c>
      <c r="BK230" s="35"/>
      <c r="BL230" s="35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Z230" s="23"/>
      <c r="CA230" s="23"/>
      <c r="CB230"/>
      <c r="CC230" s="30"/>
      <c r="CD230" s="26"/>
      <c r="CE230" s="23" t="s">
        <v>119</v>
      </c>
      <c r="CF230" s="30"/>
      <c r="CG230" s="30">
        <f t="shared" ref="CG230:CJ230" si="90">CG223-(3*CG224)</f>
        <v>0.70074099555460101</v>
      </c>
      <c r="CH230" s="30">
        <f t="shared" si="90"/>
        <v>1.2743893303861684</v>
      </c>
      <c r="CI230" s="30">
        <f t="shared" si="90"/>
        <v>0.61257454811537215</v>
      </c>
      <c r="CJ230" s="30">
        <f t="shared" si="90"/>
        <v>5.6926398785524385E-2</v>
      </c>
      <c r="CK230" s="37"/>
      <c r="CL230" s="37"/>
      <c r="CM230" s="37"/>
      <c r="CN230" s="37"/>
      <c r="CO230" s="37"/>
      <c r="CP230" s="37"/>
      <c r="CQ230" s="37"/>
      <c r="CR230" s="37"/>
      <c r="CS230" s="37"/>
      <c r="CT230" s="37"/>
      <c r="CU230" s="37"/>
      <c r="CV230" s="37"/>
      <c r="CW230" s="37"/>
      <c r="CX230" s="37"/>
      <c r="CY230" s="37"/>
      <c r="CZ230" s="37"/>
      <c r="DA230" s="37"/>
      <c r="DB230" s="37"/>
      <c r="DC230" s="37"/>
      <c r="DD230" s="37"/>
      <c r="DE230" s="37"/>
      <c r="DF230" s="37"/>
      <c r="DG230" s="37"/>
      <c r="DH230" s="37"/>
      <c r="DI230" s="37"/>
      <c r="DJ230" s="37"/>
      <c r="DK230" s="37"/>
      <c r="DL230" s="37"/>
      <c r="DM230" s="37"/>
      <c r="DN230" s="37"/>
      <c r="DO230" s="37"/>
      <c r="DP230" s="37"/>
      <c r="DQ230" s="37"/>
      <c r="DR230" s="37"/>
      <c r="DS230" s="37"/>
      <c r="DT230" s="37"/>
      <c r="DU230" s="37"/>
      <c r="DV230" s="37"/>
      <c r="DW230" s="37"/>
      <c r="DX230" s="37"/>
      <c r="DY230" s="37"/>
      <c r="DZ230" s="37"/>
      <c r="EA230" s="37"/>
      <c r="EB230" s="37"/>
      <c r="EC230" s="37"/>
    </row>
    <row r="231" spans="1:134" s="28" customFormat="1" x14ac:dyDescent="0.35">
      <c r="A231" s="24"/>
      <c r="B231" s="25"/>
      <c r="C231" s="24"/>
      <c r="D231" s="26"/>
      <c r="E231" s="27"/>
      <c r="F231" s="23"/>
      <c r="G231" s="24"/>
      <c r="I231" s="24"/>
      <c r="J231" s="24"/>
      <c r="L231" s="26"/>
      <c r="M231" s="31"/>
      <c r="N231" s="31"/>
      <c r="O231" s="31"/>
      <c r="P231" s="31"/>
      <c r="Q231" s="31"/>
      <c r="R231" s="31"/>
      <c r="S231" s="31"/>
      <c r="T231" s="31"/>
      <c r="U231" s="32"/>
      <c r="V231" s="32"/>
      <c r="W231" s="31"/>
      <c r="AC231" s="35"/>
      <c r="AD231" s="36"/>
      <c r="AE231" s="36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F231" s="35"/>
      <c r="BG231" s="35"/>
      <c r="BH231" s="35"/>
      <c r="BI231" s="35"/>
      <c r="BJ231" s="35"/>
      <c r="BK231" s="35"/>
      <c r="BL231" s="35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5"/>
      <c r="BZ231" s="35"/>
      <c r="CA231" s="35"/>
      <c r="CB231"/>
      <c r="CC231" s="37"/>
      <c r="CD231" s="37"/>
      <c r="CE231" s="37"/>
      <c r="CF231" s="37"/>
      <c r="CG231" s="37"/>
      <c r="CH231" s="37"/>
      <c r="CJ231" s="37"/>
      <c r="CK231" s="37"/>
      <c r="CL231" s="37"/>
      <c r="CM231" s="37"/>
      <c r="CN231" s="37"/>
      <c r="CO231" s="37"/>
      <c r="CP231" s="37"/>
      <c r="CQ231" s="37"/>
      <c r="CR231" s="37"/>
      <c r="CS231" s="37"/>
      <c r="CT231" s="37"/>
      <c r="CU231" s="37"/>
      <c r="CV231" s="37"/>
      <c r="CW231" s="37"/>
      <c r="CX231" s="37"/>
      <c r="CY231" s="37"/>
      <c r="CZ231" s="37"/>
      <c r="DA231" s="37"/>
      <c r="DB231" s="37"/>
      <c r="DC231" s="37"/>
      <c r="DD231" s="37"/>
      <c r="DE231" s="37"/>
      <c r="DF231" s="37"/>
      <c r="DG231" s="37"/>
      <c r="DH231" s="37"/>
      <c r="DI231" s="37"/>
      <c r="DJ231" s="37"/>
      <c r="DK231" s="37"/>
      <c r="DL231" s="37"/>
      <c r="DM231" s="37"/>
      <c r="DN231" s="37"/>
      <c r="DO231" s="37"/>
      <c r="DP231" s="37"/>
      <c r="DQ231" s="37"/>
      <c r="DR231" s="37"/>
      <c r="DS231" s="37"/>
      <c r="DT231" s="37"/>
      <c r="DU231" s="37"/>
      <c r="DV231" s="37"/>
      <c r="DW231" s="37"/>
      <c r="DX231" s="37"/>
      <c r="DY231" s="37"/>
      <c r="DZ231" s="37"/>
      <c r="EA231" s="37"/>
      <c r="EB231" s="37"/>
      <c r="EC231" s="37"/>
    </row>
    <row r="232" spans="1:134" s="28" customFormat="1" x14ac:dyDescent="0.35">
      <c r="A232" s="24"/>
      <c r="B232" s="25"/>
      <c r="C232" s="24"/>
      <c r="D232" s="26"/>
      <c r="E232" s="26"/>
      <c r="F232" s="23"/>
      <c r="G232" s="24"/>
      <c r="I232" s="24"/>
      <c r="J232" s="24"/>
      <c r="L232" s="26"/>
      <c r="M232" s="31"/>
      <c r="N232" s="31"/>
      <c r="O232" s="31"/>
      <c r="P232" s="31"/>
      <c r="Q232" s="31"/>
      <c r="R232" s="31"/>
      <c r="S232" s="31"/>
      <c r="T232" s="31"/>
      <c r="U232" s="32"/>
      <c r="V232" s="32"/>
      <c r="W232" s="31"/>
      <c r="AA232" s="28" t="s">
        <v>120</v>
      </c>
      <c r="AB232" s="23" t="s">
        <v>115</v>
      </c>
      <c r="AC232" s="35"/>
      <c r="AD232" s="38">
        <f t="shared" ref="AD232:AF232" si="91">100*AD227/AD223</f>
        <v>141.8738192076224</v>
      </c>
      <c r="AE232" s="38">
        <f t="shared" si="91"/>
        <v>121.89712878686198</v>
      </c>
      <c r="AF232" s="38">
        <f t="shared" si="91"/>
        <v>132.51097555316005</v>
      </c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E232" s="23"/>
      <c r="BF232" s="38"/>
      <c r="BG232" s="38"/>
      <c r="BH232" s="38"/>
      <c r="BI232" s="38"/>
      <c r="BJ232" s="38"/>
      <c r="BK232" s="35"/>
      <c r="BL232" s="35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CA232" s="23"/>
      <c r="CB232"/>
      <c r="CC232" s="38"/>
      <c r="CD232" s="28" t="s">
        <v>205</v>
      </c>
      <c r="CE232" s="23"/>
      <c r="CF232" s="38"/>
      <c r="CG232" s="38">
        <f>COUNT(CG37:CG220)</f>
        <v>56</v>
      </c>
      <c r="CH232" s="38">
        <f>COUNT(CH37:CH220)</f>
        <v>56</v>
      </c>
      <c r="CI232" s="38">
        <f>COUNT(CI37:CI220)</f>
        <v>56</v>
      </c>
      <c r="CJ232" s="38">
        <f>COUNT(CJ37:CJ220)</f>
        <v>56</v>
      </c>
      <c r="CK232" s="37"/>
      <c r="CL232" s="37"/>
      <c r="CM232" s="37"/>
      <c r="CN232" s="37"/>
      <c r="CO232" s="37"/>
      <c r="CP232" s="37"/>
      <c r="CQ232" s="37"/>
      <c r="CR232" s="37"/>
      <c r="CS232" s="37"/>
      <c r="CT232" s="37"/>
      <c r="CU232" s="37"/>
      <c r="CV232" s="37"/>
      <c r="CW232" s="37"/>
      <c r="CX232" s="37"/>
      <c r="CY232" s="37"/>
      <c r="CZ232" s="37"/>
      <c r="DA232" s="37"/>
      <c r="DB232" s="37"/>
      <c r="DC232" s="37"/>
      <c r="DD232" s="37"/>
      <c r="DE232" s="37"/>
      <c r="DF232" s="37"/>
      <c r="DG232" s="37"/>
      <c r="DH232" s="37"/>
      <c r="DI232" s="37"/>
      <c r="DJ232" s="37"/>
      <c r="DK232" s="37"/>
      <c r="DL232" s="37"/>
      <c r="DM232" s="37"/>
      <c r="DN232" s="37"/>
      <c r="DO232" s="37"/>
      <c r="DP232" s="37"/>
      <c r="DQ232" s="37"/>
      <c r="DR232" s="37"/>
      <c r="DS232" s="37"/>
      <c r="DT232" s="37"/>
      <c r="DU232" s="37"/>
      <c r="DV232" s="37"/>
      <c r="DW232" s="37"/>
      <c r="DX232" s="37"/>
      <c r="DY232" s="37"/>
      <c r="DZ232" s="37"/>
      <c r="EA232" s="37"/>
      <c r="EB232" s="37"/>
      <c r="EC232" s="37"/>
    </row>
    <row r="233" spans="1:134" s="28" customFormat="1" x14ac:dyDescent="0.35">
      <c r="A233" s="24"/>
      <c r="B233" s="25"/>
      <c r="C233" s="24"/>
      <c r="D233" s="26"/>
      <c r="E233" s="26"/>
      <c r="F233" s="23"/>
      <c r="G233" s="24"/>
      <c r="I233" s="24"/>
      <c r="J233" s="24"/>
      <c r="L233" s="26"/>
      <c r="M233" s="31"/>
      <c r="N233" s="31"/>
      <c r="O233" s="31"/>
      <c r="P233" s="31"/>
      <c r="Q233" s="31"/>
      <c r="R233" s="31"/>
      <c r="S233" s="31"/>
      <c r="T233" s="31"/>
      <c r="U233" s="32"/>
      <c r="V233" s="32"/>
      <c r="W233" s="31"/>
      <c r="AB233" s="23" t="s">
        <v>116</v>
      </c>
      <c r="AC233" s="35"/>
      <c r="AD233" s="38">
        <f t="shared" ref="AD233:AF233" si="92">100*AD228/AD223</f>
        <v>58.126180792377596</v>
      </c>
      <c r="AE233" s="38">
        <f t="shared" si="92"/>
        <v>78.102871213138002</v>
      </c>
      <c r="AF233" s="38">
        <f t="shared" si="92"/>
        <v>67.489024446839949</v>
      </c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E233" s="23"/>
      <c r="BF233" s="38"/>
      <c r="BG233" s="38"/>
      <c r="BH233" s="38"/>
      <c r="BI233" s="38"/>
      <c r="BJ233" s="38"/>
      <c r="BK233" s="35"/>
      <c r="BL233" s="35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CA233" s="23"/>
      <c r="CB233"/>
      <c r="CC233" s="38"/>
      <c r="CD233" s="28" t="s">
        <v>206</v>
      </c>
      <c r="CE233" s="23"/>
      <c r="CF233" s="38"/>
      <c r="CG233" s="38">
        <f t="shared" ref="CG233:CJ233" si="93">TINV(0.02, (CG232-1))</f>
        <v>2.3960810525533165</v>
      </c>
      <c r="CH233" s="38">
        <f t="shared" si="93"/>
        <v>2.3960810525533165</v>
      </c>
      <c r="CI233" s="38">
        <f t="shared" si="93"/>
        <v>2.3960810525533165</v>
      </c>
      <c r="CJ233" s="38">
        <f t="shared" si="93"/>
        <v>2.3960810525533165</v>
      </c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  <c r="DD233" s="37"/>
      <c r="DE233" s="37"/>
      <c r="DF233" s="37"/>
      <c r="DG233" s="37"/>
      <c r="DH233" s="37"/>
      <c r="DI233" s="37"/>
      <c r="DJ233" s="37"/>
      <c r="DK233" s="37"/>
      <c r="DL233" s="37"/>
      <c r="DM233" s="37"/>
      <c r="DN233" s="37"/>
      <c r="DO233" s="37"/>
      <c r="DP233" s="37"/>
      <c r="DQ233" s="37"/>
      <c r="DR233" s="37"/>
      <c r="DS233" s="37"/>
      <c r="DT233" s="37"/>
      <c r="DU233" s="37"/>
      <c r="DV233" s="37"/>
      <c r="DW233" s="37"/>
      <c r="DX233" s="37"/>
      <c r="DY233" s="37"/>
      <c r="DZ233" s="37"/>
      <c r="EA233" s="37"/>
      <c r="EB233" s="37"/>
      <c r="EC233" s="37"/>
    </row>
    <row r="234" spans="1:134" s="19" customFormat="1" x14ac:dyDescent="0.35">
      <c r="A234" s="39"/>
      <c r="B234" s="22"/>
      <c r="C234" s="39"/>
      <c r="D234" s="40"/>
      <c r="E234" s="40"/>
      <c r="F234" s="39"/>
      <c r="G234" s="39"/>
      <c r="H234" s="39"/>
      <c r="I234" s="39"/>
      <c r="J234" s="39"/>
      <c r="K234" s="39"/>
      <c r="L234" s="40"/>
      <c r="M234" s="40"/>
      <c r="N234" s="8"/>
      <c r="O234" s="41"/>
      <c r="P234" s="23"/>
      <c r="R234" s="42"/>
      <c r="S234" s="42"/>
      <c r="T234" s="42"/>
      <c r="U234" s="43"/>
      <c r="V234" s="43"/>
      <c r="W234" s="42"/>
      <c r="Y234" s="44"/>
      <c r="Z234" s="45"/>
      <c r="AA234" s="19" t="s">
        <v>121</v>
      </c>
      <c r="AB234" s="23" t="s">
        <v>118</v>
      </c>
      <c r="AC234" s="8"/>
      <c r="AD234" s="38">
        <f t="shared" ref="AD234:AF234" si="94">100*AD229/AD223</f>
        <v>162.81072881143362</v>
      </c>
      <c r="AE234" s="38">
        <f t="shared" si="94"/>
        <v>132.84569318029298</v>
      </c>
      <c r="AF234" s="38">
        <f t="shared" si="94"/>
        <v>148.76646332974011</v>
      </c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E234" s="23"/>
      <c r="BF234" s="38"/>
      <c r="BG234" s="38"/>
      <c r="BH234" s="38"/>
      <c r="BI234" s="38"/>
      <c r="BJ234" s="38"/>
      <c r="BK234" s="8"/>
      <c r="BL234" s="8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CA234" s="23"/>
      <c r="CB234"/>
      <c r="CC234" s="38"/>
      <c r="CD234" s="19" t="s">
        <v>127</v>
      </c>
      <c r="CE234" s="23" t="s">
        <v>207</v>
      </c>
      <c r="CF234" s="38"/>
      <c r="CG234" s="38">
        <f>CG233*CG224</f>
        <v>0.71478421744677179</v>
      </c>
      <c r="CH234" s="38">
        <f t="shared" ref="CH234:CJ234" si="95">CH233*CH224</f>
        <v>1.4814718582512278</v>
      </c>
      <c r="CI234" s="38">
        <f t="shared" si="95"/>
        <v>0.76698984458656949</v>
      </c>
      <c r="CJ234" s="38">
        <f t="shared" si="95"/>
        <v>7.5390992584122338E-2</v>
      </c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/>
      <c r="EB234" s="21"/>
      <c r="EC234" s="21"/>
    </row>
    <row r="235" spans="1:134" s="19" customFormat="1" x14ac:dyDescent="0.35">
      <c r="A235" s="8"/>
      <c r="B235" s="9"/>
      <c r="C235" s="39"/>
      <c r="D235" s="40"/>
      <c r="E235" s="40"/>
      <c r="F235" s="39"/>
      <c r="G235" s="39"/>
      <c r="H235" s="39"/>
      <c r="I235" s="39"/>
      <c r="J235" s="39"/>
      <c r="K235" s="39"/>
      <c r="L235" s="40"/>
      <c r="M235" s="40"/>
      <c r="N235" s="8"/>
      <c r="O235" s="41"/>
      <c r="P235" s="41"/>
      <c r="R235" s="42"/>
      <c r="S235" s="42"/>
      <c r="T235" s="42"/>
      <c r="U235" s="43"/>
      <c r="V235" s="43"/>
      <c r="Y235" s="44"/>
      <c r="Z235" s="45"/>
      <c r="AB235" s="23" t="s">
        <v>119</v>
      </c>
      <c r="AC235" s="8"/>
      <c r="AD235" s="38">
        <f t="shared" ref="AD235:AF235" si="96">100*AD230/AD223</f>
        <v>37.189271188566416</v>
      </c>
      <c r="AE235" s="38">
        <f t="shared" si="96"/>
        <v>67.154306819707017</v>
      </c>
      <c r="AF235" s="38">
        <f t="shared" si="96"/>
        <v>51.233536670259909</v>
      </c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E235" s="23"/>
      <c r="BF235" s="38"/>
      <c r="BG235" s="38"/>
      <c r="BH235" s="38"/>
      <c r="BI235" s="38"/>
      <c r="BJ235" s="38"/>
      <c r="BK235" s="8"/>
      <c r="BL235" s="8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CA235" s="23"/>
      <c r="CB235"/>
      <c r="CC235" s="38"/>
      <c r="CE235" s="23" t="s">
        <v>208</v>
      </c>
      <c r="CF235" s="38"/>
      <c r="CG235" s="59">
        <f t="shared" ref="CG235:CJ235" si="97">(CG234*1)/1</f>
        <v>0.71478421744677179</v>
      </c>
      <c r="CH235" s="59">
        <f t="shared" si="97"/>
        <v>1.4814718582512278</v>
      </c>
      <c r="CI235" s="59">
        <f t="shared" si="97"/>
        <v>0.76698984458656949</v>
      </c>
      <c r="CJ235" s="59">
        <f t="shared" si="97"/>
        <v>7.5390992584122338E-2</v>
      </c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</row>
    <row r="236" spans="1:134" s="19" customFormat="1" x14ac:dyDescent="0.35">
      <c r="A236" s="8"/>
      <c r="B236" s="9"/>
      <c r="C236" s="39"/>
      <c r="D236" s="40"/>
      <c r="E236" s="40"/>
      <c r="F236" s="39"/>
      <c r="G236" s="39"/>
      <c r="H236" s="39"/>
      <c r="I236" s="39"/>
      <c r="J236" s="39"/>
      <c r="K236" s="39"/>
      <c r="L236" s="40"/>
      <c r="M236" s="40"/>
      <c r="N236" s="8"/>
      <c r="O236" s="41"/>
      <c r="P236" s="41"/>
      <c r="R236" s="42"/>
      <c r="S236" s="42"/>
      <c r="T236" s="42"/>
      <c r="U236" s="43"/>
      <c r="V236" s="43"/>
      <c r="Y236" s="44"/>
      <c r="Z236" s="45"/>
      <c r="AB236" s="23"/>
      <c r="AC236" s="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E236" s="23"/>
      <c r="BF236" s="38"/>
      <c r="BG236" s="38"/>
      <c r="BH236" s="38"/>
      <c r="BI236" s="38"/>
      <c r="BJ236" s="38"/>
      <c r="BK236" s="8"/>
      <c r="BL236" s="8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CA236" s="23"/>
      <c r="CB236"/>
      <c r="CC236" s="38"/>
      <c r="CD236" s="23"/>
      <c r="CE236" s="23" t="s">
        <v>209</v>
      </c>
      <c r="CF236" s="38"/>
      <c r="CG236" s="59">
        <f>((CG234*1000)/1000)/0.5</f>
        <v>1.4295684348935436</v>
      </c>
      <c r="CH236" s="59">
        <f t="shared" ref="CH236:CJ236" si="98">((CH234*1000)/1000)/0.5</f>
        <v>2.9629437165024557</v>
      </c>
      <c r="CI236" s="59">
        <f t="shared" si="98"/>
        <v>1.533979689173139</v>
      </c>
      <c r="CJ236" s="59">
        <f t="shared" si="98"/>
        <v>0.15078198516824468</v>
      </c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/>
      <c r="EC236" s="21"/>
    </row>
    <row r="237" spans="1:134" s="19" customFormat="1" x14ac:dyDescent="0.35">
      <c r="A237" s="8"/>
      <c r="B237" s="9"/>
      <c r="C237" s="39"/>
      <c r="D237" s="40"/>
      <c r="E237" s="40"/>
      <c r="F237" s="39"/>
      <c r="G237" s="39"/>
      <c r="H237" s="39"/>
      <c r="I237" s="39"/>
      <c r="J237" s="39"/>
      <c r="K237" s="39"/>
      <c r="L237" s="40"/>
      <c r="M237" s="40"/>
      <c r="N237" s="8"/>
      <c r="O237" s="41"/>
      <c r="P237" s="41"/>
      <c r="R237" s="42"/>
      <c r="S237" s="42"/>
      <c r="T237" s="42"/>
      <c r="U237" s="43"/>
      <c r="V237" s="43"/>
      <c r="Y237" s="44"/>
      <c r="Z237" s="45"/>
      <c r="AA237" s="45" t="s">
        <v>122</v>
      </c>
      <c r="AC237" s="8"/>
      <c r="AD237" s="38">
        <f t="shared" ref="AD237:AF237" si="99">100*AD224/AD223</f>
        <v>20.936909603811195</v>
      </c>
      <c r="AE237" s="38">
        <f t="shared" si="99"/>
        <v>10.948564393430992</v>
      </c>
      <c r="AF237" s="38">
        <f t="shared" si="99"/>
        <v>16.255487776580033</v>
      </c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45"/>
      <c r="BF237" s="38"/>
      <c r="BG237" s="38"/>
      <c r="BH237" s="38"/>
      <c r="BI237" s="38"/>
      <c r="BJ237" s="38"/>
      <c r="BK237" s="8"/>
      <c r="BL237" s="8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CA237" s="23"/>
      <c r="CB237"/>
      <c r="CC237" s="38"/>
      <c r="CD237" s="8"/>
      <c r="CE237" s="23" t="s">
        <v>210</v>
      </c>
      <c r="CF237" s="38"/>
      <c r="CG237" s="59">
        <f>(CG234*1)/0.3</f>
        <v>2.3826140581559061</v>
      </c>
      <c r="CH237" s="59">
        <f t="shared" ref="CH237:CJ237" si="100">(CH234*1)/0.3</f>
        <v>4.9382395275040931</v>
      </c>
      <c r="CI237" s="59">
        <f t="shared" si="100"/>
        <v>2.5566328152885651</v>
      </c>
      <c r="CJ237" s="59">
        <f t="shared" si="100"/>
        <v>0.25130330861374112</v>
      </c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</row>
    <row r="238" spans="1:134" s="19" customFormat="1" x14ac:dyDescent="0.35">
      <c r="A238" s="39"/>
      <c r="B238" s="46"/>
      <c r="C238" s="39"/>
      <c r="D238" s="40"/>
      <c r="E238" s="40"/>
      <c r="F238" s="39"/>
      <c r="G238" s="39"/>
      <c r="H238" s="39"/>
      <c r="I238" s="39"/>
      <c r="J238" s="39"/>
      <c r="K238" s="39"/>
      <c r="L238" s="40"/>
      <c r="M238" s="40"/>
      <c r="N238" s="8"/>
      <c r="O238" s="41"/>
      <c r="P238" s="41"/>
      <c r="R238" s="42"/>
      <c r="S238" s="42"/>
      <c r="T238" s="42"/>
      <c r="U238" s="43"/>
      <c r="V238" s="43"/>
      <c r="Y238" s="44"/>
      <c r="Z238" s="45"/>
      <c r="AA238" s="45" t="s">
        <v>123</v>
      </c>
      <c r="AC238" s="8"/>
      <c r="AD238" s="38">
        <f t="shared" ref="AD238:AF238" si="101">3*AD237</f>
        <v>62.810728811433584</v>
      </c>
      <c r="AE238" s="38">
        <f t="shared" si="101"/>
        <v>32.845693180292976</v>
      </c>
      <c r="AF238" s="38">
        <f t="shared" si="101"/>
        <v>48.766463329740098</v>
      </c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45"/>
      <c r="BF238" s="38"/>
      <c r="BG238" s="38"/>
      <c r="BH238" s="38"/>
      <c r="BI238" s="38"/>
      <c r="BJ238" s="38"/>
      <c r="BK238" s="8"/>
      <c r="BL238" s="8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CA238" s="8"/>
      <c r="CB238"/>
      <c r="CC238" s="38"/>
      <c r="CD238" s="27" t="s">
        <v>211</v>
      </c>
      <c r="CE238" s="8"/>
      <c r="CF238" s="38"/>
      <c r="CG238" s="38">
        <f>CG223/CG234</f>
        <v>2.2323976577836748</v>
      </c>
      <c r="CH238" s="38">
        <f t="shared" ref="CH238:CJ238" si="102">CH223/CH234</f>
        <v>2.1122628425590921</v>
      </c>
      <c r="CI238" s="38">
        <f t="shared" si="102"/>
        <v>2.0507180669830065</v>
      </c>
      <c r="CJ238" s="38">
        <f t="shared" si="102"/>
        <v>2.0071266866217559</v>
      </c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</row>
    <row r="239" spans="1:134" s="19" customFormat="1" x14ac:dyDescent="0.35">
      <c r="A239" s="39"/>
      <c r="B239" s="46"/>
      <c r="C239" s="39"/>
      <c r="D239" s="40"/>
      <c r="E239" s="40"/>
      <c r="F239" s="39"/>
      <c r="G239" s="39"/>
      <c r="H239" s="39"/>
      <c r="I239" s="39"/>
      <c r="J239" s="39"/>
      <c r="K239" s="39"/>
      <c r="L239" s="40"/>
      <c r="M239" s="40"/>
      <c r="N239" s="8"/>
      <c r="O239" s="41"/>
      <c r="P239" s="41"/>
      <c r="R239" s="42"/>
      <c r="S239" s="42"/>
      <c r="T239" s="42"/>
      <c r="U239" s="43"/>
      <c r="V239" s="43"/>
      <c r="Y239" s="44"/>
      <c r="Z239" s="45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CA239" s="23"/>
      <c r="CB239"/>
      <c r="CC239" s="38"/>
      <c r="CD239" s="27" t="s">
        <v>212</v>
      </c>
      <c r="CE239" s="23" t="s">
        <v>213</v>
      </c>
      <c r="CF239" s="38"/>
      <c r="CG239" s="38">
        <f>10*CG224</f>
        <v>2.9831387243143634</v>
      </c>
      <c r="CH239" s="38">
        <f t="shared" ref="CH239:CJ239" si="103">10*CH224</f>
        <v>6.1828954269829017</v>
      </c>
      <c r="CI239" s="38">
        <f t="shared" si="103"/>
        <v>3.2010179445693137</v>
      </c>
      <c r="CJ239" s="38">
        <f t="shared" si="103"/>
        <v>0.31464291453656812</v>
      </c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  <c r="EA239" s="21"/>
      <c r="EB239" s="21"/>
      <c r="EC239" s="21"/>
    </row>
    <row r="240" spans="1:134" s="19" customFormat="1" x14ac:dyDescent="0.35">
      <c r="A240" s="39"/>
      <c r="B240" s="46"/>
      <c r="C240" s="39"/>
      <c r="D240" s="40"/>
      <c r="E240" s="40"/>
      <c r="F240" s="39"/>
      <c r="G240" s="39"/>
      <c r="H240" s="39"/>
      <c r="I240" s="39"/>
      <c r="J240" s="39"/>
      <c r="K240" s="39"/>
      <c r="L240" s="40"/>
      <c r="M240" s="40"/>
      <c r="N240" s="8"/>
      <c r="O240" s="41"/>
      <c r="P240" s="41"/>
      <c r="R240" s="42"/>
      <c r="S240" s="42"/>
      <c r="T240" s="42"/>
      <c r="U240" s="43"/>
      <c r="V240" s="43"/>
      <c r="Y240" s="44"/>
      <c r="Z240" s="45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t="s">
        <v>124</v>
      </c>
      <c r="BF240"/>
      <c r="BG240">
        <f>COUNT(BG37:BG220)</f>
        <v>56</v>
      </c>
      <c r="BH240">
        <f>COUNT(BH37:BH220)</f>
        <v>56</v>
      </c>
      <c r="BI240">
        <f>COUNT(BI37:BI220)</f>
        <v>56</v>
      </c>
      <c r="BJ240">
        <f>COUNT(BJ37:BJ220)</f>
        <v>56</v>
      </c>
      <c r="BK240" s="8"/>
      <c r="BL240" s="8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CA240" s="23"/>
      <c r="CB240"/>
      <c r="CC240" s="38"/>
      <c r="CD240" s="8"/>
      <c r="CE240" s="23" t="s">
        <v>214</v>
      </c>
      <c r="CF240" s="38"/>
      <c r="CG240" s="59">
        <f t="shared" ref="CG240:CJ240" si="104">(CG239*1)/0.5</f>
        <v>5.9662774486287269</v>
      </c>
      <c r="CH240" s="59">
        <f t="shared" si="104"/>
        <v>12.365790853965803</v>
      </c>
      <c r="CI240" s="59">
        <f t="shared" si="104"/>
        <v>6.4020358891386273</v>
      </c>
      <c r="CJ240" s="59">
        <f t="shared" si="104"/>
        <v>0.62928582907313624</v>
      </c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/>
      <c r="EB240" s="21"/>
      <c r="EC240" s="21"/>
    </row>
    <row r="241" spans="1:133" s="19" customFormat="1" x14ac:dyDescent="0.35">
      <c r="A241" s="39"/>
      <c r="B241" s="46"/>
      <c r="C241" s="39"/>
      <c r="D241" s="40"/>
      <c r="E241" s="40"/>
      <c r="F241" s="39"/>
      <c r="G241" s="39"/>
      <c r="H241" s="39"/>
      <c r="I241" s="39"/>
      <c r="J241" s="39"/>
      <c r="K241" s="39"/>
      <c r="L241" s="40"/>
      <c r="M241" s="40"/>
      <c r="N241" s="8"/>
      <c r="O241" s="41"/>
      <c r="P241" s="41"/>
      <c r="R241" s="42"/>
      <c r="S241" s="42"/>
      <c r="T241" s="42"/>
      <c r="U241" s="43"/>
      <c r="V241" s="43"/>
      <c r="Y241" s="44"/>
      <c r="Z241" s="45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27" t="s">
        <v>125</v>
      </c>
      <c r="BE241" s="45"/>
      <c r="BG241" s="3">
        <f>_xlfn.PERCENTILE.INC(BG37:BG220,0.99)</f>
        <v>4.1020943922758848</v>
      </c>
      <c r="BH241" s="3">
        <f>_xlfn.PERCENTILE.INC(BH37:BH220,0.99)</f>
        <v>7.809184208379417</v>
      </c>
      <c r="BI241" s="3">
        <f>_xlfn.PERCENTILE.INC(BI37:BI220,0.99)</f>
        <v>4.3272294225394257</v>
      </c>
      <c r="BJ241" s="3">
        <f>_xlfn.PERCENTILE.INC(BJ37:BJ220,0.99)</f>
        <v>0.40046655129682496</v>
      </c>
      <c r="BK241" s="8"/>
      <c r="BL241" s="8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CA241" s="23"/>
      <c r="CB241"/>
      <c r="CC241" s="38"/>
      <c r="CD241" s="8"/>
      <c r="CE241" s="23" t="s">
        <v>215</v>
      </c>
      <c r="CF241" s="38"/>
      <c r="CG241" s="59">
        <f>(CG239*1)/0.3</f>
        <v>9.943795747714546</v>
      </c>
      <c r="CH241" s="59">
        <f t="shared" ref="CH241:CJ241" si="105">(CH239*1)/0.3</f>
        <v>20.60965142327634</v>
      </c>
      <c r="CI241" s="59">
        <f t="shared" si="105"/>
        <v>10.670059815231046</v>
      </c>
      <c r="CJ241" s="59">
        <f t="shared" si="105"/>
        <v>1.0488097151218938</v>
      </c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</row>
    <row r="242" spans="1:133" s="19" customFormat="1" x14ac:dyDescent="0.35">
      <c r="A242" s="39"/>
      <c r="B242" s="46"/>
      <c r="C242" s="39"/>
      <c r="D242" s="40"/>
      <c r="E242" s="40"/>
      <c r="F242" s="39"/>
      <c r="G242" s="39"/>
      <c r="H242" s="39"/>
      <c r="I242" s="39"/>
      <c r="J242" s="39"/>
      <c r="K242" s="39"/>
      <c r="L242" s="40"/>
      <c r="M242" s="40"/>
      <c r="N242" s="8"/>
      <c r="O242" s="41"/>
      <c r="P242" s="41"/>
      <c r="R242" s="42"/>
      <c r="S242" s="42"/>
      <c r="T242" s="42"/>
      <c r="U242" s="43"/>
      <c r="V242" s="43"/>
      <c r="Y242" s="44"/>
      <c r="Z242" s="45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27" t="s">
        <v>126</v>
      </c>
      <c r="BE242" s="45"/>
      <c r="BG242" s="3">
        <f>MAX(BG37:BG220)</f>
        <v>4.2350407064701052</v>
      </c>
      <c r="BH242" s="3">
        <f>MAX(BH37:BH220)</f>
        <v>7.852708385873413</v>
      </c>
      <c r="BI242" s="3">
        <f>MAX(BI37:BI220)</f>
        <v>4.4564101104712091</v>
      </c>
      <c r="BJ242" s="3">
        <f>MAX(BJ37:BJ220)</f>
        <v>0.42658878582848048</v>
      </c>
      <c r="BK242" s="8"/>
      <c r="BL242" s="8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/>
      <c r="BZ242"/>
      <c r="CA242"/>
      <c r="CB242"/>
      <c r="CC242"/>
      <c r="CD242"/>
      <c r="CE242"/>
      <c r="CF242"/>
      <c r="CG242"/>
      <c r="CH242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/>
      <c r="EB242" s="21"/>
      <c r="EC242" s="21"/>
    </row>
    <row r="243" spans="1:133" s="19" customFormat="1" x14ac:dyDescent="0.35">
      <c r="A243" s="39"/>
      <c r="B243" s="46"/>
      <c r="C243" s="39"/>
      <c r="D243" s="40"/>
      <c r="E243" s="40"/>
      <c r="F243" s="39"/>
      <c r="G243" s="39"/>
      <c r="H243" s="39"/>
      <c r="I243" s="39"/>
      <c r="J243" s="39"/>
      <c r="K243" s="39"/>
      <c r="L243" s="40"/>
      <c r="M243" s="40"/>
      <c r="N243" s="8"/>
      <c r="O243" s="41"/>
      <c r="P243" s="41"/>
      <c r="R243" s="42"/>
      <c r="S243" s="42"/>
      <c r="T243" s="42"/>
      <c r="U243" s="43"/>
      <c r="V243" s="43"/>
      <c r="Y243" s="44"/>
      <c r="Z243" s="45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27" t="s">
        <v>108</v>
      </c>
      <c r="BG243" s="47">
        <f>BG222</f>
        <v>2.9732408325074333</v>
      </c>
      <c r="BH243" s="47">
        <f t="shared" ref="BH243:BJ243" si="106">BH222</f>
        <v>5.9464816650148666</v>
      </c>
      <c r="BI243" s="47">
        <f t="shared" si="106"/>
        <v>2.9732408325074333</v>
      </c>
      <c r="BJ243" s="47">
        <f t="shared" si="106"/>
        <v>0.29732408325074333</v>
      </c>
      <c r="BK243" s="8"/>
      <c r="BL243" s="8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/>
      <c r="BZ243"/>
      <c r="CA243"/>
      <c r="CB243"/>
      <c r="CC243"/>
      <c r="CD243"/>
      <c r="CE243"/>
      <c r="CF243"/>
      <c r="CG243"/>
      <c r="CH243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/>
      <c r="EB243" s="21"/>
      <c r="EC243" s="21"/>
    </row>
    <row r="244" spans="1:133" s="19" customFormat="1" x14ac:dyDescent="0.35">
      <c r="A244" s="39"/>
      <c r="B244" s="46"/>
      <c r="C244" s="39"/>
      <c r="D244" s="40"/>
      <c r="E244" s="40"/>
      <c r="F244" s="39"/>
      <c r="G244" s="39"/>
      <c r="H244" s="39"/>
      <c r="I244" s="39"/>
      <c r="J244" s="39"/>
      <c r="K244" s="39"/>
      <c r="L244" s="40"/>
      <c r="M244" s="40"/>
      <c r="N244" s="8"/>
      <c r="O244" s="41"/>
      <c r="P244" s="41"/>
      <c r="R244" s="42"/>
      <c r="S244" s="42"/>
      <c r="T244" s="42"/>
      <c r="U244" s="43"/>
      <c r="V244" s="43"/>
      <c r="Y244" s="44"/>
      <c r="Z244" s="45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19" t="s">
        <v>127</v>
      </c>
      <c r="BG244" s="48">
        <f>BG224*TINV(0.02,(BG240-1))</f>
        <v>0.98058960449424204</v>
      </c>
      <c r="BH244" s="48">
        <f t="shared" ref="BH244:BJ244" si="107">BH224*TINV(0.02,(BH240-1))</f>
        <v>1.7517513088628966</v>
      </c>
      <c r="BI244" s="48">
        <f t="shared" si="107"/>
        <v>1.034706682608169</v>
      </c>
      <c r="BJ244" s="48">
        <f t="shared" si="107"/>
        <v>9.6021118694184282E-2</v>
      </c>
      <c r="BK244" s="8"/>
      <c r="BL244" s="8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/>
      <c r="BZ244"/>
      <c r="CA244"/>
      <c r="CB244"/>
      <c r="CC244"/>
      <c r="CD244"/>
      <c r="CE244"/>
      <c r="CF244"/>
      <c r="CG244"/>
      <c r="CH244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/>
      <c r="EB244" s="21"/>
      <c r="EC244" s="21"/>
    </row>
    <row r="245" spans="1:133" s="19" customFormat="1" x14ac:dyDescent="0.35">
      <c r="A245" s="39"/>
      <c r="B245" s="46"/>
      <c r="C245" s="39"/>
      <c r="D245" s="40"/>
      <c r="E245" s="40"/>
      <c r="F245" s="39"/>
      <c r="G245" s="39"/>
      <c r="H245" s="39"/>
      <c r="I245" s="39"/>
      <c r="J245" s="39"/>
      <c r="K245" s="39"/>
      <c r="L245" s="40"/>
      <c r="M245" s="40"/>
      <c r="N245" s="8"/>
      <c r="O245" s="41"/>
      <c r="P245" s="41"/>
      <c r="R245" s="42"/>
      <c r="S245" s="42"/>
      <c r="T245" s="42"/>
      <c r="U245" s="43"/>
      <c r="V245" s="43"/>
      <c r="Y245" s="44"/>
      <c r="Z245" s="45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19" t="s">
        <v>128</v>
      </c>
      <c r="BG245" s="49">
        <f>BG224*10</f>
        <v>4.0924725958218495</v>
      </c>
      <c r="BH245" s="49">
        <f t="shared" ref="BH245:BJ245" si="108">BH224*10</f>
        <v>7.3109017201074735</v>
      </c>
      <c r="BI245" s="49">
        <f t="shared" si="108"/>
        <v>4.3183292213990967</v>
      </c>
      <c r="BJ245" s="49">
        <f t="shared" si="108"/>
        <v>0.40074236467026891</v>
      </c>
      <c r="BK245" s="8"/>
      <c r="BL245" s="8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</row>
    <row r="246" spans="1:133" s="19" customFormat="1" x14ac:dyDescent="0.35">
      <c r="A246" s="39"/>
      <c r="B246" s="46"/>
      <c r="C246" s="39"/>
      <c r="D246" s="40"/>
      <c r="E246" s="40"/>
      <c r="F246" s="39"/>
      <c r="G246" s="39"/>
      <c r="H246" s="39"/>
      <c r="I246" s="39"/>
      <c r="J246" s="39"/>
      <c r="K246" s="39"/>
      <c r="L246" s="40"/>
      <c r="M246" s="40"/>
      <c r="N246" s="8"/>
      <c r="O246" s="41"/>
      <c r="P246" s="41"/>
      <c r="R246" s="42"/>
      <c r="S246" s="42"/>
      <c r="T246" s="42"/>
      <c r="U246" s="43"/>
      <c r="V246" s="43"/>
      <c r="Y246" s="44"/>
      <c r="Z246" s="45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19" t="s">
        <v>129</v>
      </c>
      <c r="BG246" s="47">
        <f>BG223/BG244</f>
        <v>3.3173868662242421</v>
      </c>
      <c r="BH246" s="47">
        <f t="shared" ref="BH246:BJ246" si="109">BH223/BH244</f>
        <v>3.7520015617165301</v>
      </c>
      <c r="BI246" s="47">
        <f t="shared" si="109"/>
        <v>3.208231499114059</v>
      </c>
      <c r="BJ246" s="47">
        <f t="shared" si="109"/>
        <v>3.3200106367661122</v>
      </c>
      <c r="BK246" s="8"/>
      <c r="BL246" s="8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/>
      <c r="EB246" s="21"/>
      <c r="EC246" s="21"/>
    </row>
    <row r="247" spans="1:133" s="19" customFormat="1" x14ac:dyDescent="0.35">
      <c r="A247" s="39"/>
      <c r="B247" s="46"/>
      <c r="C247" s="39"/>
      <c r="D247" s="40"/>
      <c r="E247" s="40"/>
      <c r="F247" s="39"/>
      <c r="G247" s="39"/>
      <c r="H247" s="39"/>
      <c r="I247" s="39"/>
      <c r="J247" s="39"/>
      <c r="K247" s="39"/>
      <c r="L247" s="40"/>
      <c r="M247" s="40"/>
      <c r="N247" s="8"/>
      <c r="O247" s="41"/>
      <c r="P247" s="41"/>
      <c r="R247" s="42"/>
      <c r="S247" s="42"/>
      <c r="T247" s="42"/>
      <c r="U247" s="43"/>
      <c r="V247" s="43"/>
      <c r="Y247" s="44"/>
      <c r="Z247" s="45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G247" s="45"/>
      <c r="BH247" s="21"/>
      <c r="BI247" s="8"/>
      <c r="BJ247" s="8"/>
      <c r="BK247" s="8"/>
      <c r="BL247" s="8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</row>
    <row r="248" spans="1:133" s="19" customFormat="1" x14ac:dyDescent="0.35">
      <c r="A248" s="39"/>
      <c r="B248" s="46"/>
      <c r="C248" s="39"/>
      <c r="D248" s="40"/>
      <c r="E248" s="40"/>
      <c r="F248" s="39"/>
      <c r="G248" s="39"/>
      <c r="H248" s="39"/>
      <c r="I248" s="39"/>
      <c r="J248" s="39"/>
      <c r="K248" s="39"/>
      <c r="L248" s="40"/>
      <c r="M248" s="40"/>
      <c r="N248" s="8"/>
      <c r="O248" s="41"/>
      <c r="P248" s="41"/>
      <c r="R248" s="42"/>
      <c r="S248" s="42"/>
      <c r="T248" s="42"/>
      <c r="U248" s="43"/>
      <c r="V248" s="43"/>
      <c r="Y248" s="44"/>
      <c r="Z248" s="45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/>
      <c r="EB248" s="21"/>
      <c r="EC248" s="21"/>
    </row>
    <row r="249" spans="1:133" s="19" customFormat="1" x14ac:dyDescent="0.35">
      <c r="A249" s="39"/>
      <c r="B249" s="46"/>
      <c r="C249" s="39"/>
      <c r="D249" s="40"/>
      <c r="E249" s="40"/>
      <c r="F249" s="39"/>
      <c r="G249" s="39"/>
      <c r="H249" s="39"/>
      <c r="I249" s="39"/>
      <c r="J249" s="39"/>
      <c r="K249" s="39"/>
      <c r="L249" s="40"/>
      <c r="M249" s="40"/>
      <c r="N249" s="8"/>
      <c r="O249" s="41"/>
      <c r="P249" s="41"/>
      <c r="R249" s="42"/>
      <c r="S249" s="42"/>
      <c r="T249" s="42"/>
      <c r="U249" s="43"/>
      <c r="V249" s="43"/>
      <c r="Y249" s="45"/>
      <c r="Z249" s="45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 t="s">
        <v>130</v>
      </c>
      <c r="BE249" s="8"/>
      <c r="BF249" s="8"/>
      <c r="BG249" s="8"/>
      <c r="BH249" s="8" t="s">
        <v>131</v>
      </c>
      <c r="BI249" s="8"/>
      <c r="BJ249" s="8"/>
      <c r="BK249" s="8"/>
      <c r="BL249" s="8"/>
      <c r="BM249" s="21" t="s">
        <v>216</v>
      </c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8" t="s">
        <v>130</v>
      </c>
      <c r="CE249" s="8"/>
      <c r="CF249" s="8"/>
      <c r="CG249" s="8"/>
      <c r="CH249" s="8" t="s">
        <v>131</v>
      </c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Y249" s="21"/>
      <c r="DZ249" s="21"/>
      <c r="EA249" s="21"/>
      <c r="EB249" s="21"/>
      <c r="EC249" s="21"/>
    </row>
    <row r="250" spans="1:133" s="19" customFormat="1" x14ac:dyDescent="0.35">
      <c r="A250" s="39"/>
      <c r="B250" s="46"/>
      <c r="C250" s="39"/>
      <c r="D250" s="40"/>
      <c r="E250" s="40"/>
      <c r="F250" s="39"/>
      <c r="G250" s="39"/>
      <c r="H250" s="39"/>
      <c r="I250" s="39"/>
      <c r="J250" s="39"/>
      <c r="K250" s="39"/>
      <c r="L250" s="40"/>
      <c r="M250" s="40"/>
      <c r="N250" s="8"/>
      <c r="O250" s="41"/>
      <c r="P250" s="41"/>
      <c r="R250" s="42"/>
      <c r="S250" s="42"/>
      <c r="T250" s="42"/>
      <c r="U250" s="43"/>
      <c r="V250" s="43"/>
      <c r="Y250" s="45"/>
      <c r="Z250" s="45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t="s">
        <v>132</v>
      </c>
      <c r="BG250">
        <f>BM250+(300*1000)/100900</f>
        <v>3.1840158092212225</v>
      </c>
      <c r="BH250">
        <f>BN250+(600*1000)/100900</f>
        <v>6.3630310457178485</v>
      </c>
      <c r="BI250">
        <f>BO250+(300*1000)/100900</f>
        <v>3.1790152364966264</v>
      </c>
      <c r="BJ250">
        <f>BP250+(30*1000)/100900</f>
        <v>0.32597491347438518</v>
      </c>
      <c r="BK250"/>
      <c r="BL250" s="8"/>
      <c r="BM250" s="21">
        <v>0.21077497671378922</v>
      </c>
      <c r="BN250" s="21">
        <v>0.41654938070298231</v>
      </c>
      <c r="BO250" s="21">
        <v>0.205774403989193</v>
      </c>
      <c r="BP250" s="21">
        <v>2.8650830223641819E-2</v>
      </c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t="s">
        <v>132</v>
      </c>
      <c r="CE250" s="23" t="s">
        <v>204</v>
      </c>
      <c r="CF250" s="2"/>
      <c r="CG250" s="57">
        <f>2.973*0.5</f>
        <v>1.4864999999999999</v>
      </c>
      <c r="CH250" s="57">
        <f>5.945*0.5</f>
        <v>2.9725000000000001</v>
      </c>
      <c r="CI250" s="57">
        <f t="shared" ref="CI250" si="110">2.973*0.5</f>
        <v>1.4864999999999999</v>
      </c>
      <c r="CJ250" s="57">
        <f>0.2973*0.5</f>
        <v>0.14865</v>
      </c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  <c r="EA250" s="21"/>
      <c r="EB250" s="21"/>
      <c r="EC250" s="21"/>
    </row>
    <row r="251" spans="1:133" s="19" customFormat="1" x14ac:dyDescent="0.35">
      <c r="A251" s="39"/>
      <c r="B251" s="46"/>
      <c r="C251" s="39"/>
      <c r="D251" s="40"/>
      <c r="E251" s="40"/>
      <c r="F251" s="39"/>
      <c r="G251" s="39"/>
      <c r="H251" s="39"/>
      <c r="I251" s="39"/>
      <c r="J251" s="39"/>
      <c r="K251" s="39"/>
      <c r="L251" s="40"/>
      <c r="M251" s="40"/>
      <c r="N251" s="8"/>
      <c r="O251" s="41"/>
      <c r="P251" s="41"/>
      <c r="R251" s="42"/>
      <c r="S251" s="42"/>
      <c r="T251" s="42"/>
      <c r="U251" s="43"/>
      <c r="V251" s="43"/>
      <c r="Y251" s="45"/>
      <c r="Z251" s="45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t="s">
        <v>124</v>
      </c>
      <c r="BG251">
        <f>COUNT(BG116:BG220)</f>
        <v>30</v>
      </c>
      <c r="BH251">
        <f>COUNT(BH116:BH220)</f>
        <v>30</v>
      </c>
      <c r="BI251">
        <f>COUNT(BI116:BI220)</f>
        <v>30</v>
      </c>
      <c r="BJ251">
        <f>COUNT(BJ116:BJ220)</f>
        <v>30</v>
      </c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t="s">
        <v>124</v>
      </c>
      <c r="CE251" s="60"/>
      <c r="CF251" s="60"/>
      <c r="CG251">
        <f>COUNT(CG116:CG220)</f>
        <v>30</v>
      </c>
      <c r="CH251">
        <f>COUNT(CH116:CH220)</f>
        <v>30</v>
      </c>
      <c r="CI251">
        <f>COUNT(CI116:CI220)</f>
        <v>30</v>
      </c>
      <c r="CJ251">
        <f>COUNT(CJ116:CJ220)</f>
        <v>30</v>
      </c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</row>
    <row r="252" spans="1:133" s="19" customFormat="1" x14ac:dyDescent="0.35">
      <c r="A252" s="39"/>
      <c r="B252" s="46"/>
      <c r="C252" s="39"/>
      <c r="D252" s="40"/>
      <c r="E252" s="40"/>
      <c r="F252" s="39"/>
      <c r="G252" s="39"/>
      <c r="H252" s="39"/>
      <c r="I252" s="39"/>
      <c r="J252" s="39"/>
      <c r="K252" s="39"/>
      <c r="L252" s="40"/>
      <c r="M252" s="40"/>
      <c r="N252" s="8"/>
      <c r="O252" s="41"/>
      <c r="P252" s="41"/>
      <c r="R252" s="42"/>
      <c r="S252" s="42"/>
      <c r="T252" s="42"/>
      <c r="U252" s="43"/>
      <c r="V252" s="43"/>
      <c r="Y252" s="45"/>
      <c r="Z252" s="45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t="s">
        <v>109</v>
      </c>
      <c r="BG252" s="50">
        <f>AVERAGE(BG116:BG220)</f>
        <v>3.5270139868305193</v>
      </c>
      <c r="BH252" s="50">
        <f>AVERAGE(BH116:BH220)</f>
        <v>7.1560154535928442</v>
      </c>
      <c r="BI252" s="50">
        <f>AVERAGE(BI116:BI220)</f>
        <v>3.6290014667623232</v>
      </c>
      <c r="BJ252" s="50">
        <f>AVERAGE(BJ116:BJ220)</f>
        <v>0.34494101712564784</v>
      </c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t="s">
        <v>109</v>
      </c>
      <c r="CE252" s="52"/>
      <c r="CF252" s="52"/>
      <c r="CG252" s="50">
        <f>AVERAGE(CG116:CG220)</f>
        <v>1.7635069934152596</v>
      </c>
      <c r="CH252" s="50">
        <f>AVERAGE(CH116:CH220)</f>
        <v>3.5780077267964221</v>
      </c>
      <c r="CI252" s="50">
        <f>AVERAGE(CI116:CI220)</f>
        <v>1.8145007333811616</v>
      </c>
      <c r="CJ252" s="50">
        <f>AVERAGE(CJ116:CJ220)</f>
        <v>0.17247050856282392</v>
      </c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</row>
    <row r="253" spans="1:133" x14ac:dyDescent="0.35">
      <c r="BD253" t="s">
        <v>133</v>
      </c>
      <c r="BG253" s="50">
        <f>STDEV(BG116:BG220)</f>
        <v>0.24586625340099227</v>
      </c>
      <c r="BH253" s="50">
        <f>STDEV(BH116:BH220)</f>
        <v>0.37679712817064953</v>
      </c>
      <c r="BI253" s="50">
        <f>STDEV(BI116:BI220)</f>
        <v>0.29721882585236048</v>
      </c>
      <c r="BJ253" s="50">
        <f>STDEV(BJ116:BJ220)</f>
        <v>2.0946935637754741E-2</v>
      </c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t="s">
        <v>133</v>
      </c>
      <c r="CE253" s="52"/>
      <c r="CF253" s="52"/>
      <c r="CG253" s="50">
        <f>STDEV(CG116:CG220)</f>
        <v>0.12293312670049614</v>
      </c>
      <c r="CH253" s="50">
        <f>STDEV(CH116:CH220)</f>
        <v>0.18839856408532477</v>
      </c>
      <c r="CI253" s="50">
        <f>STDEV(CI116:CI220)</f>
        <v>0.14860941292618024</v>
      </c>
      <c r="CJ253" s="50">
        <f>STDEV(CJ116:CJ220)</f>
        <v>1.0473467818877371E-2</v>
      </c>
    </row>
    <row r="254" spans="1:133" x14ac:dyDescent="0.35">
      <c r="BD254" t="s">
        <v>134</v>
      </c>
      <c r="BG254" s="50">
        <f t="shared" ref="BG254:BJ254" si="111">100*BG253/BG252</f>
        <v>6.9709463676364685</v>
      </c>
      <c r="BH254" s="50">
        <f t="shared" si="111"/>
        <v>5.2654599562312256</v>
      </c>
      <c r="BI254" s="50">
        <f t="shared" si="111"/>
        <v>8.1900993585855293</v>
      </c>
      <c r="BJ254" s="50">
        <f t="shared" si="111"/>
        <v>6.0726137506936828</v>
      </c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t="s">
        <v>134</v>
      </c>
      <c r="CE254" s="52"/>
      <c r="CF254" s="52"/>
      <c r="CG254" s="50">
        <f t="shared" ref="CG254:CJ254" si="112">100*CG253/CG252</f>
        <v>6.9709463676364685</v>
      </c>
      <c r="CH254" s="50">
        <f t="shared" si="112"/>
        <v>5.2654599562312256</v>
      </c>
      <c r="CI254" s="50">
        <f t="shared" si="112"/>
        <v>8.1900993585855293</v>
      </c>
      <c r="CJ254" s="50">
        <f t="shared" si="112"/>
        <v>6.0726137506936828</v>
      </c>
    </row>
    <row r="255" spans="1:133" x14ac:dyDescent="0.35">
      <c r="BD255" t="s">
        <v>135</v>
      </c>
      <c r="BG255" s="50">
        <f t="shared" ref="BG255:BJ255" si="113">TINV(0.02,(BG251-1))</f>
        <v>2.4620213601504126</v>
      </c>
      <c r="BH255" s="50">
        <f t="shared" si="113"/>
        <v>2.4620213601504126</v>
      </c>
      <c r="BI255" s="50">
        <f t="shared" si="113"/>
        <v>2.4620213601504126</v>
      </c>
      <c r="BJ255" s="50">
        <f t="shared" si="113"/>
        <v>2.4620213601504126</v>
      </c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t="s">
        <v>135</v>
      </c>
      <c r="CE255" s="52"/>
      <c r="CF255" s="52"/>
      <c r="CG255" s="50">
        <f t="shared" ref="CG255:CJ255" si="114">TINV(0.02,(CG251-1))</f>
        <v>2.4620213601504126</v>
      </c>
      <c r="CH255" s="50">
        <f t="shared" si="114"/>
        <v>2.4620213601504126</v>
      </c>
      <c r="CI255" s="50">
        <f t="shared" si="114"/>
        <v>2.4620213601504126</v>
      </c>
      <c r="CJ255" s="50">
        <f t="shared" si="114"/>
        <v>2.4620213601504126</v>
      </c>
    </row>
    <row r="256" spans="1:133" x14ac:dyDescent="0.35">
      <c r="BD256" t="s">
        <v>127</v>
      </c>
      <c r="BE256" s="23" t="s">
        <v>203</v>
      </c>
      <c r="BG256" s="53">
        <f t="shared" ref="BG256:BJ256" si="115">BG253*BG255</f>
        <v>0.60532796761339702</v>
      </c>
      <c r="BH256" s="53">
        <f t="shared" si="115"/>
        <v>0.92768257799947196</v>
      </c>
      <c r="BI256" s="53">
        <f t="shared" si="115"/>
        <v>0.73175909788733717</v>
      </c>
      <c r="BJ256" s="53">
        <f t="shared" si="115"/>
        <v>5.1571802969848077E-2</v>
      </c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t="s">
        <v>127</v>
      </c>
      <c r="CE256" s="23" t="s">
        <v>217</v>
      </c>
      <c r="CF256" s="52"/>
      <c r="CG256" s="61">
        <f t="shared" ref="CG256:CJ256" si="116">CG253*CG255</f>
        <v>0.30266398380669851</v>
      </c>
      <c r="CH256" s="61">
        <f t="shared" si="116"/>
        <v>0.46384128899973598</v>
      </c>
      <c r="CI256" s="61">
        <f t="shared" si="116"/>
        <v>0.36587954894366859</v>
      </c>
      <c r="CJ256" s="61">
        <f t="shared" si="116"/>
        <v>2.5785901484924038E-2</v>
      </c>
    </row>
    <row r="257" spans="56:88" x14ac:dyDescent="0.35">
      <c r="BD257" t="s">
        <v>128</v>
      </c>
      <c r="BE257" s="23" t="s">
        <v>203</v>
      </c>
      <c r="BG257" s="53">
        <f t="shared" ref="BG257:BJ257" si="117">10*BG253</f>
        <v>2.4586625340099229</v>
      </c>
      <c r="BH257" s="53">
        <f t="shared" si="117"/>
        <v>3.7679712817064952</v>
      </c>
      <c r="BI257" s="53">
        <f t="shared" si="117"/>
        <v>2.9721882585236048</v>
      </c>
      <c r="BJ257" s="53">
        <f t="shared" si="117"/>
        <v>0.20946935637754741</v>
      </c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t="s">
        <v>128</v>
      </c>
      <c r="CE257" s="23" t="s">
        <v>217</v>
      </c>
      <c r="CF257" s="52"/>
      <c r="CG257" s="61">
        <f t="shared" ref="CG257:CJ257" si="118">10*CG253</f>
        <v>1.2293312670049614</v>
      </c>
      <c r="CH257" s="61">
        <f t="shared" si="118"/>
        <v>1.8839856408532476</v>
      </c>
      <c r="CI257" s="61">
        <f t="shared" si="118"/>
        <v>1.4860941292618024</v>
      </c>
      <c r="CJ257" s="61">
        <f t="shared" si="118"/>
        <v>0.1047346781887737</v>
      </c>
    </row>
    <row r="258" spans="56:88" x14ac:dyDescent="0.35">
      <c r="BD258" t="s">
        <v>136</v>
      </c>
      <c r="BG258" s="52">
        <f t="shared" ref="BG258:BJ258" si="119">100*(BG252-BG250)/BG250</f>
        <v>10.772502341726454</v>
      </c>
      <c r="BH258" s="52">
        <f t="shared" si="119"/>
        <v>12.462368990147443</v>
      </c>
      <c r="BI258" s="52">
        <f t="shared" si="119"/>
        <v>14.15489378910922</v>
      </c>
      <c r="BJ258" s="52">
        <f t="shared" si="119"/>
        <v>5.818270936592489</v>
      </c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t="s">
        <v>136</v>
      </c>
      <c r="CE258" s="52"/>
      <c r="CF258" s="52"/>
      <c r="CG258" s="52">
        <f t="shared" ref="CG258:CJ258" si="120">100*(CG252-CG250)/CG250</f>
        <v>18.634846512967354</v>
      </c>
      <c r="CH258" s="52">
        <f t="shared" si="120"/>
        <v>20.370318815691235</v>
      </c>
      <c r="CI258" s="52">
        <f t="shared" si="120"/>
        <v>22.065303288339162</v>
      </c>
      <c r="CJ258" s="52">
        <f t="shared" si="120"/>
        <v>16.024560082626248</v>
      </c>
    </row>
    <row r="259" spans="56:88" x14ac:dyDescent="0.35">
      <c r="BD259" t="s">
        <v>137</v>
      </c>
      <c r="BG259" s="52">
        <f t="shared" ref="BG259:BJ259" si="121">BG250/BG256</f>
        <v>5.2599846357251883</v>
      </c>
      <c r="BH259" s="52">
        <f t="shared" si="121"/>
        <v>6.8590606276551958</v>
      </c>
      <c r="BI259" s="52">
        <f t="shared" si="121"/>
        <v>4.3443467196714964</v>
      </c>
      <c r="BJ259" s="52">
        <f t="shared" si="121"/>
        <v>6.3207973098200458</v>
      </c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t="s">
        <v>137</v>
      </c>
      <c r="CE259" s="52"/>
      <c r="CF259" s="52"/>
      <c r="CG259" s="52">
        <f t="shared" ref="CG259:CJ259" si="122">CG250/CG256</f>
        <v>4.9113871472377708</v>
      </c>
      <c r="CH259" s="52">
        <f t="shared" si="122"/>
        <v>6.4084420048291388</v>
      </c>
      <c r="CI259" s="52">
        <f t="shared" si="122"/>
        <v>4.0628124864909134</v>
      </c>
      <c r="CJ259" s="52">
        <f t="shared" si="122"/>
        <v>5.7647780934441863</v>
      </c>
    </row>
    <row r="260" spans="56:88" x14ac:dyDescent="0.35">
      <c r="BD260" t="s">
        <v>138</v>
      </c>
      <c r="BG260" s="52">
        <f t="shared" ref="BG260:BJ260" si="123">100*BG252/BG250</f>
        <v>110.77250234172647</v>
      </c>
      <c r="BH260" s="52">
        <f t="shared" si="123"/>
        <v>112.46236899014744</v>
      </c>
      <c r="BI260" s="52">
        <f t="shared" si="123"/>
        <v>114.15489378910922</v>
      </c>
      <c r="BJ260" s="52">
        <f t="shared" si="123"/>
        <v>105.81827093659248</v>
      </c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t="s">
        <v>138</v>
      </c>
      <c r="CE260" s="52"/>
      <c r="CF260" s="52"/>
      <c r="CG260" s="52">
        <f t="shared" ref="CG260:CJ260" si="124">100*CG252/CG250</f>
        <v>118.63484651296736</v>
      </c>
      <c r="CH260" s="52">
        <f t="shared" si="124"/>
        <v>120.37031881569123</v>
      </c>
      <c r="CI260" s="52">
        <f t="shared" si="124"/>
        <v>122.06530328833917</v>
      </c>
      <c r="CJ260" s="52">
        <f t="shared" si="124"/>
        <v>116.02456008262625</v>
      </c>
    </row>
    <row r="261" spans="56:88" x14ac:dyDescent="0.35">
      <c r="BD261" t="s">
        <v>139</v>
      </c>
      <c r="BG261" s="52">
        <f t="shared" ref="BG261:BJ261" si="125">BG252/BG253</f>
        <v>14.345254535921134</v>
      </c>
      <c r="BH261" s="52">
        <f t="shared" si="125"/>
        <v>18.991693191334306</v>
      </c>
      <c r="BI261" s="52">
        <f t="shared" si="125"/>
        <v>12.209864083659969</v>
      </c>
      <c r="BJ261" s="52">
        <f t="shared" si="125"/>
        <v>16.467373705198501</v>
      </c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t="s">
        <v>139</v>
      </c>
      <c r="CE261" s="52"/>
      <c r="CF261" s="52"/>
      <c r="CG261" s="52">
        <f t="shared" ref="CG261:CJ261" si="126">CG252/CG253</f>
        <v>14.345254535921134</v>
      </c>
      <c r="CH261" s="52">
        <f t="shared" si="126"/>
        <v>18.991693191334306</v>
      </c>
      <c r="CI261" s="52">
        <f t="shared" si="126"/>
        <v>12.209864083659969</v>
      </c>
      <c r="CJ261" s="52">
        <f t="shared" si="126"/>
        <v>16.467373705198501</v>
      </c>
    </row>
    <row r="262" spans="56:88" x14ac:dyDescent="0.35">
      <c r="BK262" s="62"/>
      <c r="BL262" s="62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23" t="s">
        <v>207</v>
      </c>
      <c r="CF262" s="63"/>
      <c r="CG262" s="64">
        <f>CG256</f>
        <v>0.30266398380669851</v>
      </c>
      <c r="CH262" s="64">
        <f t="shared" ref="CH262:CJ262" si="127">CH256</f>
        <v>0.46384128899973598</v>
      </c>
      <c r="CI262" s="64">
        <f t="shared" si="127"/>
        <v>0.36587954894366859</v>
      </c>
      <c r="CJ262" s="64">
        <f t="shared" si="127"/>
        <v>2.5785901484924038E-2</v>
      </c>
    </row>
    <row r="263" spans="56:88" x14ac:dyDescent="0.35">
      <c r="BK263" s="62"/>
      <c r="BL263" s="62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23" t="s">
        <v>208</v>
      </c>
      <c r="CF263" s="63"/>
      <c r="CG263" s="59">
        <f>(CG262*1)/1</f>
        <v>0.30266398380669851</v>
      </c>
      <c r="CH263" s="59">
        <f t="shared" ref="CH263:CJ263" si="128">(CH262*1)/1</f>
        <v>0.46384128899973598</v>
      </c>
      <c r="CI263" s="59">
        <f t="shared" si="128"/>
        <v>0.36587954894366859</v>
      </c>
      <c r="CJ263" s="59">
        <f t="shared" si="128"/>
        <v>2.5785901484924038E-2</v>
      </c>
    </row>
    <row r="264" spans="56:88" x14ac:dyDescent="0.35">
      <c r="BK264" s="62"/>
      <c r="BL264" s="62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23" t="s">
        <v>209</v>
      </c>
      <c r="CF264" s="63"/>
      <c r="CG264" s="59">
        <f>((CG262*1000)/1000)/0.5</f>
        <v>0.60532796761339702</v>
      </c>
      <c r="CH264" s="59">
        <f t="shared" ref="CH264:CJ264" si="129">((CH262*1000)/1000)/0.5</f>
        <v>0.92768257799947196</v>
      </c>
      <c r="CI264" s="59">
        <f t="shared" si="129"/>
        <v>0.73175909788733717</v>
      </c>
      <c r="CJ264" s="59">
        <f t="shared" si="129"/>
        <v>5.1571802969848077E-2</v>
      </c>
    </row>
    <row r="265" spans="56:88" x14ac:dyDescent="0.35">
      <c r="CE265" s="23" t="s">
        <v>210</v>
      </c>
      <c r="CG265" s="59">
        <f>(CG262*1)/0.3</f>
        <v>1.0088799460223283</v>
      </c>
      <c r="CH265" s="59">
        <f t="shared" ref="CH265:CJ265" si="130">(CH262*1)/0.3</f>
        <v>1.5461376299991201</v>
      </c>
      <c r="CI265" s="59">
        <f t="shared" si="130"/>
        <v>1.2195984964788953</v>
      </c>
      <c r="CJ265" s="59">
        <f t="shared" si="130"/>
        <v>8.5953004949746795E-2</v>
      </c>
    </row>
    <row r="266" spans="56:88" x14ac:dyDescent="0.35">
      <c r="CE266" s="8"/>
      <c r="CF266" s="38"/>
    </row>
    <row r="267" spans="56:88" x14ac:dyDescent="0.35">
      <c r="CE267" s="23" t="s">
        <v>213</v>
      </c>
      <c r="CF267" s="38"/>
      <c r="CG267" s="38">
        <f>10*CG253</f>
        <v>1.2293312670049614</v>
      </c>
      <c r="CH267" s="38">
        <f t="shared" ref="CH267:CJ267" si="131">10*CH253</f>
        <v>1.8839856408532476</v>
      </c>
      <c r="CI267" s="38">
        <f t="shared" si="131"/>
        <v>1.4860941292618024</v>
      </c>
      <c r="CJ267" s="38">
        <f t="shared" si="131"/>
        <v>0.1047346781887737</v>
      </c>
    </row>
    <row r="268" spans="56:88" x14ac:dyDescent="0.35">
      <c r="CE268" s="23" t="s">
        <v>294</v>
      </c>
      <c r="CF268" s="38"/>
      <c r="CG268" s="59">
        <f>(CG267*1)/1</f>
        <v>1.2293312670049614</v>
      </c>
      <c r="CH268" s="59">
        <f t="shared" ref="CH268:CJ268" si="132">(CH267*1)/1</f>
        <v>1.8839856408532476</v>
      </c>
      <c r="CI268" s="59">
        <f t="shared" si="132"/>
        <v>1.4860941292618024</v>
      </c>
      <c r="CJ268" s="59">
        <f t="shared" si="132"/>
        <v>0.1047346781887737</v>
      </c>
    </row>
    <row r="269" spans="56:88" x14ac:dyDescent="0.35">
      <c r="CE269" s="23" t="s">
        <v>214</v>
      </c>
      <c r="CF269" s="38"/>
      <c r="CG269" s="59">
        <f>(CG267*1)/0.5</f>
        <v>2.4586625340099229</v>
      </c>
      <c r="CH269" s="59">
        <f t="shared" ref="CH269:CJ269" si="133">(CH267*1)/0.5</f>
        <v>3.7679712817064952</v>
      </c>
      <c r="CI269" s="59">
        <f t="shared" si="133"/>
        <v>2.9721882585236048</v>
      </c>
      <c r="CJ269" s="59">
        <f t="shared" si="133"/>
        <v>0.20946935637754741</v>
      </c>
    </row>
    <row r="270" spans="56:88" x14ac:dyDescent="0.35">
      <c r="CE270" s="23" t="s">
        <v>215</v>
      </c>
      <c r="CG270" s="59">
        <f>(CG267*1)/0.3</f>
        <v>4.0977708900165384</v>
      </c>
      <c r="CH270" s="59">
        <f t="shared" ref="CH270:CJ270" si="134">(CH267*1)/0.3</f>
        <v>6.2799521361774922</v>
      </c>
      <c r="CI270" s="59">
        <f t="shared" si="134"/>
        <v>4.9536470975393412</v>
      </c>
      <c r="CJ270" s="59">
        <f t="shared" si="134"/>
        <v>0.34911559396257902</v>
      </c>
    </row>
  </sheetData>
  <conditionalFormatting sqref="BA39 AU39">
    <cfRule type="cellIs" dxfId="142" priority="143" operator="greaterThan">
      <formula>20</formula>
    </cfRule>
  </conditionalFormatting>
  <conditionalFormatting sqref="AS39:AT39 AY39:AZ39 BE39 AM39:AO39">
    <cfRule type="cellIs" dxfId="141" priority="142" operator="between">
      <formula>80</formula>
      <formula>120</formula>
    </cfRule>
  </conditionalFormatting>
  <conditionalFormatting sqref="BC39:BD39 AW39:AX39 AK39:AL39">
    <cfRule type="cellIs" dxfId="140" priority="141" operator="greaterThan">
      <formula>20</formula>
    </cfRule>
  </conditionalFormatting>
  <conditionalFormatting sqref="AK39">
    <cfRule type="cellIs" dxfId="139" priority="139" operator="greaterThan">
      <formula>20</formula>
    </cfRule>
  </conditionalFormatting>
  <conditionalFormatting sqref="BC39">
    <cfRule type="cellIs" dxfId="138" priority="136" operator="greaterThan">
      <formula>20</formula>
    </cfRule>
  </conditionalFormatting>
  <conditionalFormatting sqref="AQ39:AR39">
    <cfRule type="cellIs" dxfId="137" priority="140" operator="greaterThan">
      <formula>20</formula>
    </cfRule>
  </conditionalFormatting>
  <conditionalFormatting sqref="AQ39">
    <cfRule type="cellIs" dxfId="136" priority="138" operator="greaterThan">
      <formula>20</formula>
    </cfRule>
  </conditionalFormatting>
  <conditionalFormatting sqref="AW39">
    <cfRule type="cellIs" dxfId="135" priority="137" operator="greaterThan">
      <formula>20</formula>
    </cfRule>
  </conditionalFormatting>
  <conditionalFormatting sqref="BC39">
    <cfRule type="cellIs" dxfId="134" priority="134" operator="greaterThan">
      <formula>20</formula>
    </cfRule>
  </conditionalFormatting>
  <conditionalFormatting sqref="AW39">
    <cfRule type="cellIs" dxfId="133" priority="135" operator="greaterThan">
      <formula>20</formula>
    </cfRule>
  </conditionalFormatting>
  <conditionalFormatting sqref="AK37">
    <cfRule type="cellIs" dxfId="132" priority="133" operator="greaterThan">
      <formula>20</formula>
    </cfRule>
  </conditionalFormatting>
  <conditionalFormatting sqref="AQ37">
    <cfRule type="cellIs" dxfId="131" priority="132" operator="greaterThan">
      <formula>20</formula>
    </cfRule>
  </conditionalFormatting>
  <conditionalFormatting sqref="AW37">
    <cfRule type="cellIs" dxfId="130" priority="131" operator="greaterThan">
      <formula>20</formula>
    </cfRule>
  </conditionalFormatting>
  <conditionalFormatting sqref="BC37">
    <cfRule type="cellIs" dxfId="129" priority="130" operator="greaterThan">
      <formula>20</formula>
    </cfRule>
  </conditionalFormatting>
  <conditionalFormatting sqref="AK38">
    <cfRule type="cellIs" dxfId="128" priority="129" operator="greaterThan">
      <formula>20</formula>
    </cfRule>
  </conditionalFormatting>
  <conditionalFormatting sqref="AQ38">
    <cfRule type="cellIs" dxfId="127" priority="128" operator="greaterThan">
      <formula>20</formula>
    </cfRule>
  </conditionalFormatting>
  <conditionalFormatting sqref="AW38">
    <cfRule type="cellIs" dxfId="126" priority="127" operator="greaterThan">
      <formula>20</formula>
    </cfRule>
  </conditionalFormatting>
  <conditionalFormatting sqref="BC38">
    <cfRule type="cellIs" dxfId="125" priority="126" operator="greaterThan">
      <formula>20</formula>
    </cfRule>
  </conditionalFormatting>
  <conditionalFormatting sqref="AK41">
    <cfRule type="cellIs" dxfId="124" priority="125" operator="greaterThan">
      <formula>20</formula>
    </cfRule>
  </conditionalFormatting>
  <conditionalFormatting sqref="AQ41">
    <cfRule type="cellIs" dxfId="123" priority="124" operator="greaterThan">
      <formula>20</formula>
    </cfRule>
  </conditionalFormatting>
  <conditionalFormatting sqref="AW41">
    <cfRule type="cellIs" dxfId="122" priority="123" operator="greaterThan">
      <formula>20</formula>
    </cfRule>
  </conditionalFormatting>
  <conditionalFormatting sqref="BC41">
    <cfRule type="cellIs" dxfId="121" priority="122" operator="greaterThan">
      <formula>20</formula>
    </cfRule>
  </conditionalFormatting>
  <conditionalFormatting sqref="AK44">
    <cfRule type="cellIs" dxfId="120" priority="121" operator="greaterThan">
      <formula>20</formula>
    </cfRule>
  </conditionalFormatting>
  <conditionalFormatting sqref="AQ44">
    <cfRule type="cellIs" dxfId="119" priority="120" operator="greaterThan">
      <formula>20</formula>
    </cfRule>
  </conditionalFormatting>
  <conditionalFormatting sqref="AW44">
    <cfRule type="cellIs" dxfId="118" priority="119" operator="greaterThan">
      <formula>20</formula>
    </cfRule>
  </conditionalFormatting>
  <conditionalFormatting sqref="BC44">
    <cfRule type="cellIs" dxfId="117" priority="118" operator="greaterThan">
      <formula>20</formula>
    </cfRule>
  </conditionalFormatting>
  <conditionalFormatting sqref="BA48 AU48">
    <cfRule type="cellIs" dxfId="116" priority="117" operator="greaterThan">
      <formula>20</formula>
    </cfRule>
  </conditionalFormatting>
  <conditionalFormatting sqref="AS48:AT48 AY48:AZ48 BE48 AM48:AO48">
    <cfRule type="cellIs" dxfId="115" priority="116" operator="between">
      <formula>80</formula>
      <formula>120</formula>
    </cfRule>
  </conditionalFormatting>
  <conditionalFormatting sqref="BC48:BD48 AW48:AX48 AK48:AL48">
    <cfRule type="cellIs" dxfId="114" priority="115" operator="greaterThan">
      <formula>20</formula>
    </cfRule>
  </conditionalFormatting>
  <conditionalFormatting sqref="AK48">
    <cfRule type="cellIs" dxfId="113" priority="113" operator="greaterThan">
      <formula>20</formula>
    </cfRule>
  </conditionalFormatting>
  <conditionalFormatting sqref="BC48">
    <cfRule type="cellIs" dxfId="112" priority="110" operator="greaterThan">
      <formula>20</formula>
    </cfRule>
  </conditionalFormatting>
  <conditionalFormatting sqref="AQ48:AR48">
    <cfRule type="cellIs" dxfId="111" priority="114" operator="greaterThan">
      <formula>20</formula>
    </cfRule>
  </conditionalFormatting>
  <conditionalFormatting sqref="AQ48">
    <cfRule type="cellIs" dxfId="110" priority="112" operator="greaterThan">
      <formula>20</formula>
    </cfRule>
  </conditionalFormatting>
  <conditionalFormatting sqref="AW48">
    <cfRule type="cellIs" dxfId="109" priority="111" operator="greaterThan">
      <formula>20</formula>
    </cfRule>
  </conditionalFormatting>
  <conditionalFormatting sqref="BC48">
    <cfRule type="cellIs" dxfId="108" priority="108" operator="greaterThan">
      <formula>20</formula>
    </cfRule>
  </conditionalFormatting>
  <conditionalFormatting sqref="AW48">
    <cfRule type="cellIs" dxfId="107" priority="109" operator="greaterThan">
      <formula>20</formula>
    </cfRule>
  </conditionalFormatting>
  <conditionalFormatting sqref="AK46">
    <cfRule type="cellIs" dxfId="106" priority="107" operator="greaterThan">
      <formula>20</formula>
    </cfRule>
  </conditionalFormatting>
  <conditionalFormatting sqref="AQ46">
    <cfRule type="cellIs" dxfId="105" priority="106" operator="greaterThan">
      <formula>20</formula>
    </cfRule>
  </conditionalFormatting>
  <conditionalFormatting sqref="AW46">
    <cfRule type="cellIs" dxfId="104" priority="105" operator="greaterThan">
      <formula>20</formula>
    </cfRule>
  </conditionalFormatting>
  <conditionalFormatting sqref="BC46">
    <cfRule type="cellIs" dxfId="103" priority="104" operator="greaterThan">
      <formula>20</formula>
    </cfRule>
  </conditionalFormatting>
  <conditionalFormatting sqref="AK47">
    <cfRule type="cellIs" dxfId="102" priority="103" operator="greaterThan">
      <formula>20</formula>
    </cfRule>
  </conditionalFormatting>
  <conditionalFormatting sqref="AQ47">
    <cfRule type="cellIs" dxfId="101" priority="102" operator="greaterThan">
      <formula>20</formula>
    </cfRule>
  </conditionalFormatting>
  <conditionalFormatting sqref="AW47">
    <cfRule type="cellIs" dxfId="100" priority="101" operator="greaterThan">
      <formula>20</formula>
    </cfRule>
  </conditionalFormatting>
  <conditionalFormatting sqref="BC47">
    <cfRule type="cellIs" dxfId="99" priority="100" operator="greaterThan">
      <formula>20</formula>
    </cfRule>
  </conditionalFormatting>
  <conditionalFormatting sqref="AK50">
    <cfRule type="cellIs" dxfId="98" priority="99" operator="greaterThan">
      <formula>20</formula>
    </cfRule>
  </conditionalFormatting>
  <conditionalFormatting sqref="AQ50">
    <cfRule type="cellIs" dxfId="97" priority="98" operator="greaterThan">
      <formula>20</formula>
    </cfRule>
  </conditionalFormatting>
  <conditionalFormatting sqref="AW50">
    <cfRule type="cellIs" dxfId="96" priority="97" operator="greaterThan">
      <formula>20</formula>
    </cfRule>
  </conditionalFormatting>
  <conditionalFormatting sqref="BC50">
    <cfRule type="cellIs" dxfId="95" priority="96" operator="greaterThan">
      <formula>20</formula>
    </cfRule>
  </conditionalFormatting>
  <conditionalFormatting sqref="AK53">
    <cfRule type="cellIs" dxfId="94" priority="95" operator="greaterThan">
      <formula>20</formula>
    </cfRule>
  </conditionalFormatting>
  <conditionalFormatting sqref="AQ53">
    <cfRule type="cellIs" dxfId="93" priority="94" operator="greaterThan">
      <formula>20</formula>
    </cfRule>
  </conditionalFormatting>
  <conditionalFormatting sqref="AW53">
    <cfRule type="cellIs" dxfId="92" priority="93" operator="greaterThan">
      <formula>20</formula>
    </cfRule>
  </conditionalFormatting>
  <conditionalFormatting sqref="BC53">
    <cfRule type="cellIs" dxfId="91" priority="92" operator="greaterThan">
      <formula>20</formula>
    </cfRule>
  </conditionalFormatting>
  <conditionalFormatting sqref="BA57 AU57">
    <cfRule type="cellIs" dxfId="90" priority="91" operator="greaterThan">
      <formula>20</formula>
    </cfRule>
  </conditionalFormatting>
  <conditionalFormatting sqref="AS57:AT57 AY57:AZ57 BE57 AM57:AO57">
    <cfRule type="cellIs" dxfId="89" priority="90" operator="between">
      <formula>80</formula>
      <formula>120</formula>
    </cfRule>
  </conditionalFormatting>
  <conditionalFormatting sqref="BC57:BD57 AW57:AX57 AK57:AL57">
    <cfRule type="cellIs" dxfId="88" priority="89" operator="greaterThan">
      <formula>20</formula>
    </cfRule>
  </conditionalFormatting>
  <conditionalFormatting sqref="AK57">
    <cfRule type="cellIs" dxfId="87" priority="87" operator="greaterThan">
      <formula>20</formula>
    </cfRule>
  </conditionalFormatting>
  <conditionalFormatting sqref="BC57">
    <cfRule type="cellIs" dxfId="86" priority="84" operator="greaterThan">
      <formula>20</formula>
    </cfRule>
  </conditionalFormatting>
  <conditionalFormatting sqref="AQ57:AR57">
    <cfRule type="cellIs" dxfId="85" priority="88" operator="greaterThan">
      <formula>20</formula>
    </cfRule>
  </conditionalFormatting>
  <conditionalFormatting sqref="AQ57">
    <cfRule type="cellIs" dxfId="84" priority="86" operator="greaterThan">
      <formula>20</formula>
    </cfRule>
  </conditionalFormatting>
  <conditionalFormatting sqref="AW57">
    <cfRule type="cellIs" dxfId="83" priority="85" operator="greaterThan">
      <formula>20</formula>
    </cfRule>
  </conditionalFormatting>
  <conditionalFormatting sqref="BC57">
    <cfRule type="cellIs" dxfId="82" priority="82" operator="greaterThan">
      <formula>20</formula>
    </cfRule>
  </conditionalFormatting>
  <conditionalFormatting sqref="AW57">
    <cfRule type="cellIs" dxfId="81" priority="83" operator="greaterThan">
      <formula>20</formula>
    </cfRule>
  </conditionalFormatting>
  <conditionalFormatting sqref="AK55">
    <cfRule type="cellIs" dxfId="80" priority="81" operator="greaterThan">
      <formula>20</formula>
    </cfRule>
  </conditionalFormatting>
  <conditionalFormatting sqref="AQ55">
    <cfRule type="cellIs" dxfId="79" priority="80" operator="greaterThan">
      <formula>20</formula>
    </cfRule>
  </conditionalFormatting>
  <conditionalFormatting sqref="AW55">
    <cfRule type="cellIs" dxfId="78" priority="79" operator="greaterThan">
      <formula>20</formula>
    </cfRule>
  </conditionalFormatting>
  <conditionalFormatting sqref="BC55">
    <cfRule type="cellIs" dxfId="77" priority="78" operator="greaterThan">
      <formula>20</formula>
    </cfRule>
  </conditionalFormatting>
  <conditionalFormatting sqref="AK56">
    <cfRule type="cellIs" dxfId="76" priority="77" operator="greaterThan">
      <formula>20</formula>
    </cfRule>
  </conditionalFormatting>
  <conditionalFormatting sqref="AQ56">
    <cfRule type="cellIs" dxfId="75" priority="76" operator="greaterThan">
      <formula>20</formula>
    </cfRule>
  </conditionalFormatting>
  <conditionalFormatting sqref="AW56">
    <cfRule type="cellIs" dxfId="74" priority="75" operator="greaterThan">
      <formula>20</formula>
    </cfRule>
  </conditionalFormatting>
  <conditionalFormatting sqref="BC56">
    <cfRule type="cellIs" dxfId="73" priority="74" operator="greaterThan">
      <formula>20</formula>
    </cfRule>
  </conditionalFormatting>
  <conditionalFormatting sqref="AK59">
    <cfRule type="cellIs" dxfId="72" priority="73" operator="greaterThan">
      <formula>20</formula>
    </cfRule>
  </conditionalFormatting>
  <conditionalFormatting sqref="AQ59">
    <cfRule type="cellIs" dxfId="71" priority="72" operator="greaterThan">
      <formula>20</formula>
    </cfRule>
  </conditionalFormatting>
  <conditionalFormatting sqref="AW59">
    <cfRule type="cellIs" dxfId="70" priority="71" operator="greaterThan">
      <formula>20</formula>
    </cfRule>
  </conditionalFormatting>
  <conditionalFormatting sqref="BC59">
    <cfRule type="cellIs" dxfId="69" priority="70" operator="greaterThan">
      <formula>20</formula>
    </cfRule>
  </conditionalFormatting>
  <conditionalFormatting sqref="AK62">
    <cfRule type="cellIs" dxfId="68" priority="69" operator="greaterThan">
      <formula>20</formula>
    </cfRule>
  </conditionalFormatting>
  <conditionalFormatting sqref="AQ62">
    <cfRule type="cellIs" dxfId="67" priority="68" operator="greaterThan">
      <formula>20</formula>
    </cfRule>
  </conditionalFormatting>
  <conditionalFormatting sqref="AW62">
    <cfRule type="cellIs" dxfId="66" priority="67" operator="greaterThan">
      <formula>20</formula>
    </cfRule>
  </conditionalFormatting>
  <conditionalFormatting sqref="BC62">
    <cfRule type="cellIs" dxfId="65" priority="66" operator="greaterThan">
      <formula>20</formula>
    </cfRule>
  </conditionalFormatting>
  <conditionalFormatting sqref="BA66 AU66">
    <cfRule type="cellIs" dxfId="64" priority="65" operator="greaterThan">
      <formula>20</formula>
    </cfRule>
  </conditionalFormatting>
  <conditionalFormatting sqref="AS66:AT66 AY66:AZ66 BE66 AM66:AO66">
    <cfRule type="cellIs" dxfId="63" priority="64" operator="between">
      <formula>80</formula>
      <formula>120</formula>
    </cfRule>
  </conditionalFormatting>
  <conditionalFormatting sqref="BC66:BD66 AW66:AX66 AK66:AL66">
    <cfRule type="cellIs" dxfId="62" priority="63" operator="greaterThan">
      <formula>20</formula>
    </cfRule>
  </conditionalFormatting>
  <conditionalFormatting sqref="AK66">
    <cfRule type="cellIs" dxfId="61" priority="61" operator="greaterThan">
      <formula>20</formula>
    </cfRule>
  </conditionalFormatting>
  <conditionalFormatting sqref="BC66">
    <cfRule type="cellIs" dxfId="60" priority="58" operator="greaterThan">
      <formula>20</formula>
    </cfRule>
  </conditionalFormatting>
  <conditionalFormatting sqref="AQ66:AR66">
    <cfRule type="cellIs" dxfId="59" priority="62" operator="greaterThan">
      <formula>20</formula>
    </cfRule>
  </conditionalFormatting>
  <conditionalFormatting sqref="AQ66">
    <cfRule type="cellIs" dxfId="58" priority="60" operator="greaterThan">
      <formula>20</formula>
    </cfRule>
  </conditionalFormatting>
  <conditionalFormatting sqref="AW66">
    <cfRule type="cellIs" dxfId="57" priority="59" operator="greaterThan">
      <formula>20</formula>
    </cfRule>
  </conditionalFormatting>
  <conditionalFormatting sqref="BC66">
    <cfRule type="cellIs" dxfId="56" priority="56" operator="greaterThan">
      <formula>20</formula>
    </cfRule>
  </conditionalFormatting>
  <conditionalFormatting sqref="AW66">
    <cfRule type="cellIs" dxfId="55" priority="57" operator="greaterThan">
      <formula>20</formula>
    </cfRule>
  </conditionalFormatting>
  <conditionalFormatting sqref="AK64">
    <cfRule type="cellIs" dxfId="54" priority="55" operator="greaterThan">
      <formula>20</formula>
    </cfRule>
  </conditionalFormatting>
  <conditionalFormatting sqref="AQ64">
    <cfRule type="cellIs" dxfId="53" priority="54" operator="greaterThan">
      <formula>20</formula>
    </cfRule>
  </conditionalFormatting>
  <conditionalFormatting sqref="AW64">
    <cfRule type="cellIs" dxfId="52" priority="53" operator="greaterThan">
      <formula>20</formula>
    </cfRule>
  </conditionalFormatting>
  <conditionalFormatting sqref="BC64">
    <cfRule type="cellIs" dxfId="51" priority="52" operator="greaterThan">
      <formula>20</formula>
    </cfRule>
  </conditionalFormatting>
  <conditionalFormatting sqref="AK65">
    <cfRule type="cellIs" dxfId="50" priority="51" operator="greaterThan">
      <formula>20</formula>
    </cfRule>
  </conditionalFormatting>
  <conditionalFormatting sqref="AQ65">
    <cfRule type="cellIs" dxfId="49" priority="50" operator="greaterThan">
      <formula>20</formula>
    </cfRule>
  </conditionalFormatting>
  <conditionalFormatting sqref="AW65">
    <cfRule type="cellIs" dxfId="48" priority="49" operator="greaterThan">
      <formula>20</formula>
    </cfRule>
  </conditionalFormatting>
  <conditionalFormatting sqref="BC65">
    <cfRule type="cellIs" dxfId="47" priority="48" operator="greaterThan">
      <formula>20</formula>
    </cfRule>
  </conditionalFormatting>
  <conditionalFormatting sqref="AK68">
    <cfRule type="cellIs" dxfId="46" priority="47" operator="greaterThan">
      <formula>20</formula>
    </cfRule>
  </conditionalFormatting>
  <conditionalFormatting sqref="AQ68">
    <cfRule type="cellIs" dxfId="45" priority="46" operator="greaterThan">
      <formula>20</formula>
    </cfRule>
  </conditionalFormatting>
  <conditionalFormatting sqref="AW68">
    <cfRule type="cellIs" dxfId="44" priority="45" operator="greaterThan">
      <formula>20</formula>
    </cfRule>
  </conditionalFormatting>
  <conditionalFormatting sqref="BC68">
    <cfRule type="cellIs" dxfId="43" priority="44" operator="greaterThan">
      <formula>20</formula>
    </cfRule>
  </conditionalFormatting>
  <conditionalFormatting sqref="AK71">
    <cfRule type="cellIs" dxfId="42" priority="43" operator="greaterThan">
      <formula>20</formula>
    </cfRule>
  </conditionalFormatting>
  <conditionalFormatting sqref="AQ71">
    <cfRule type="cellIs" dxfId="41" priority="42" operator="greaterThan">
      <formula>20</formula>
    </cfRule>
  </conditionalFormatting>
  <conditionalFormatting sqref="AW71">
    <cfRule type="cellIs" dxfId="40" priority="41" operator="greaterThan">
      <formula>20</formula>
    </cfRule>
  </conditionalFormatting>
  <conditionalFormatting sqref="BC71">
    <cfRule type="cellIs" dxfId="39" priority="40" operator="greaterThan">
      <formula>20</formula>
    </cfRule>
  </conditionalFormatting>
  <conditionalFormatting sqref="BA75 AU75">
    <cfRule type="cellIs" dxfId="38" priority="39" operator="greaterThan">
      <formula>20</formula>
    </cfRule>
  </conditionalFormatting>
  <conditionalFormatting sqref="AS75:AT75 AY75:AZ75 BE75 AM75:AO75">
    <cfRule type="cellIs" dxfId="37" priority="38" operator="between">
      <formula>80</formula>
      <formula>120</formula>
    </cfRule>
  </conditionalFormatting>
  <conditionalFormatting sqref="BC75:BD75 AW75:AX75 AK75:AL75">
    <cfRule type="cellIs" dxfId="36" priority="37" operator="greaterThan">
      <formula>20</formula>
    </cfRule>
  </conditionalFormatting>
  <conditionalFormatting sqref="AK75">
    <cfRule type="cellIs" dxfId="35" priority="35" operator="greaterThan">
      <formula>20</formula>
    </cfRule>
  </conditionalFormatting>
  <conditionalFormatting sqref="BC75">
    <cfRule type="cellIs" dxfId="34" priority="32" operator="greaterThan">
      <formula>20</formula>
    </cfRule>
  </conditionalFormatting>
  <conditionalFormatting sqref="AQ75:AR75">
    <cfRule type="cellIs" dxfId="33" priority="36" operator="greaterThan">
      <formula>20</formula>
    </cfRule>
  </conditionalFormatting>
  <conditionalFormatting sqref="AQ75">
    <cfRule type="cellIs" dxfId="32" priority="34" operator="greaterThan">
      <formula>20</formula>
    </cfRule>
  </conditionalFormatting>
  <conditionalFormatting sqref="AW75">
    <cfRule type="cellIs" dxfId="31" priority="33" operator="greaterThan">
      <formula>20</formula>
    </cfRule>
  </conditionalFormatting>
  <conditionalFormatting sqref="BC75">
    <cfRule type="cellIs" dxfId="30" priority="30" operator="greaterThan">
      <formula>20</formula>
    </cfRule>
  </conditionalFormatting>
  <conditionalFormatting sqref="AW75">
    <cfRule type="cellIs" dxfId="29" priority="31" operator="greaterThan">
      <formula>20</formula>
    </cfRule>
  </conditionalFormatting>
  <conditionalFormatting sqref="AK73">
    <cfRule type="cellIs" dxfId="28" priority="29" operator="greaterThan">
      <formula>20</formula>
    </cfRule>
  </conditionalFormatting>
  <conditionalFormatting sqref="AQ73">
    <cfRule type="cellIs" dxfId="27" priority="28" operator="greaterThan">
      <formula>20</formula>
    </cfRule>
  </conditionalFormatting>
  <conditionalFormatting sqref="AW73">
    <cfRule type="cellIs" dxfId="26" priority="27" operator="greaterThan">
      <formula>20</formula>
    </cfRule>
  </conditionalFormatting>
  <conditionalFormatting sqref="BC73">
    <cfRule type="cellIs" dxfId="25" priority="26" operator="greaterThan">
      <formula>20</formula>
    </cfRule>
  </conditionalFormatting>
  <conditionalFormatting sqref="AK74">
    <cfRule type="cellIs" dxfId="24" priority="25" operator="greaterThan">
      <formula>20</formula>
    </cfRule>
  </conditionalFormatting>
  <conditionalFormatting sqref="AQ74">
    <cfRule type="cellIs" dxfId="23" priority="24" operator="greaterThan">
      <formula>20</formula>
    </cfRule>
  </conditionalFormatting>
  <conditionalFormatting sqref="AW74">
    <cfRule type="cellIs" dxfId="22" priority="23" operator="greaterThan">
      <formula>20</formula>
    </cfRule>
  </conditionalFormatting>
  <conditionalFormatting sqref="BC74">
    <cfRule type="cellIs" dxfId="21" priority="22" operator="greaterThan">
      <formula>20</formula>
    </cfRule>
  </conditionalFormatting>
  <conditionalFormatting sqref="AK77">
    <cfRule type="cellIs" dxfId="20" priority="21" operator="greaterThan">
      <formula>20</formula>
    </cfRule>
  </conditionalFormatting>
  <conditionalFormatting sqref="AQ77">
    <cfRule type="cellIs" dxfId="19" priority="20" operator="greaterThan">
      <formula>20</formula>
    </cfRule>
  </conditionalFormatting>
  <conditionalFormatting sqref="AW77">
    <cfRule type="cellIs" dxfId="18" priority="19" operator="greaterThan">
      <formula>20</formula>
    </cfRule>
  </conditionalFormatting>
  <conditionalFormatting sqref="BC77">
    <cfRule type="cellIs" dxfId="17" priority="18" operator="greaterThan">
      <formula>20</formula>
    </cfRule>
  </conditionalFormatting>
  <conditionalFormatting sqref="AK80">
    <cfRule type="cellIs" dxfId="16" priority="17" operator="greaterThan">
      <formula>20</formula>
    </cfRule>
  </conditionalFormatting>
  <conditionalFormatting sqref="AQ80">
    <cfRule type="cellIs" dxfId="15" priority="16" operator="greaterThan">
      <formula>20</formula>
    </cfRule>
  </conditionalFormatting>
  <conditionalFormatting sqref="AW80">
    <cfRule type="cellIs" dxfId="14" priority="15" operator="greaterThan">
      <formula>20</formula>
    </cfRule>
  </conditionalFormatting>
  <conditionalFormatting sqref="BC80">
    <cfRule type="cellIs" dxfId="13" priority="14" operator="greaterThan">
      <formula>20</formula>
    </cfRule>
  </conditionalFormatting>
  <conditionalFormatting sqref="AS136:AT136 AY136:AZ136 BE136 AM136:AN136">
    <cfRule type="cellIs" dxfId="12" priority="13" operator="between">
      <formula>80</formula>
      <formula>120</formula>
    </cfRule>
  </conditionalFormatting>
  <conditionalFormatting sqref="BC136:BD136 AW136:AX136 AK136:AL136">
    <cfRule type="cellIs" dxfId="11" priority="12" operator="greaterThan">
      <formula>20</formula>
    </cfRule>
  </conditionalFormatting>
  <conditionalFormatting sqref="AK136">
    <cfRule type="cellIs" dxfId="10" priority="10" operator="greaterThan">
      <formula>20</formula>
    </cfRule>
  </conditionalFormatting>
  <conditionalFormatting sqref="BC136">
    <cfRule type="cellIs" dxfId="9" priority="7" operator="greaterThan">
      <formula>20</formula>
    </cfRule>
  </conditionalFormatting>
  <conditionalFormatting sqref="AQ136:AR136">
    <cfRule type="cellIs" dxfId="8" priority="11" operator="greaterThan">
      <formula>20</formula>
    </cfRule>
  </conditionalFormatting>
  <conditionalFormatting sqref="AQ136">
    <cfRule type="cellIs" dxfId="7" priority="9" operator="greaterThan">
      <formula>20</formula>
    </cfRule>
  </conditionalFormatting>
  <conditionalFormatting sqref="AW136">
    <cfRule type="cellIs" dxfId="6" priority="8" operator="greaterThan">
      <formula>20</formula>
    </cfRule>
  </conditionalFormatting>
  <conditionalFormatting sqref="BC136">
    <cfRule type="cellIs" dxfId="5" priority="5" operator="greaterThan">
      <formula>20</formula>
    </cfRule>
  </conditionalFormatting>
  <conditionalFormatting sqref="AW136">
    <cfRule type="cellIs" dxfId="4" priority="6" operator="greaterThan">
      <formula>20</formula>
    </cfRule>
  </conditionalFormatting>
  <conditionalFormatting sqref="AK137">
    <cfRule type="cellIs" dxfId="3" priority="4" operator="greaterThan">
      <formula>20</formula>
    </cfRule>
  </conditionalFormatting>
  <conditionalFormatting sqref="AQ137">
    <cfRule type="cellIs" dxfId="2" priority="3" operator="greaterThan">
      <formula>20</formula>
    </cfRule>
  </conditionalFormatting>
  <conditionalFormatting sqref="AW137">
    <cfRule type="cellIs" dxfId="1" priority="2" operator="greaterThan">
      <formula>20</formula>
    </cfRule>
  </conditionalFormatting>
  <conditionalFormatting sqref="BC137">
    <cfRule type="cellIs" dxfId="0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for export</vt:lpstr>
      <vt:lpstr>08aug23</vt:lpstr>
      <vt:lpstr>09aug23</vt:lpstr>
      <vt:lpstr>10aug23</vt:lpstr>
      <vt:lpstr>11aug23</vt:lpstr>
      <vt:lpstr>14aug23</vt:lpstr>
      <vt:lpstr>rolling spiked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2022-11-21T15:38:26Z</cp:lastPrinted>
  <dcterms:created xsi:type="dcterms:W3CDTF">2020-03-18T14:50:00Z</dcterms:created>
  <dcterms:modified xsi:type="dcterms:W3CDTF">2023-08-15T18:43:46Z</dcterms:modified>
</cp:coreProperties>
</file>