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5 season misc analyses\GC 2025\DXE mesocosms\"/>
    </mc:Choice>
  </mc:AlternateContent>
  <xr:revisionPtr revIDLastSave="0" documentId="8_{AFC36388-30CE-4980-B649-26035B2DA4F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9" i="1" l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</calcChain>
</file>

<file path=xl/sharedStrings.xml><?xml version="1.0" encoding="utf-8"?>
<sst xmlns="http://schemas.openxmlformats.org/spreadsheetml/2006/main" count="634" uniqueCount="57">
  <si>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</si>
  <si>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</si>
  <si>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</si>
  <si>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</si>
  <si>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</si>
  <si>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</si>
  <si>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</si>
  <si>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</si>
  <si>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</si>
  <si>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</si>
  <si>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</si>
  <si>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</si>
  <si>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</si>
  <si>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</si>
  <si>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</si>
  <si>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</si>
  <si>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</si>
  <si>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</si>
  <si>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</si>
  <si>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</si>
  <si>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</si>
  <si>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</si>
  <si>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</si>
  <si>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</si>
  <si>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</si>
  <si>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</si>
  <si>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</si>
  <si>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2024 ranged CAL Measured headspace CH4  in ppm from GC in ppm</t>
  </si>
  <si>
    <t>QC reference tank</t>
  </si>
  <si>
    <t xml:space="preserve">QC spiked air </t>
  </si>
  <si>
    <t>Analyst Data Quality Code (1=no problems, 2=note, 3=fatal flaws)</t>
  </si>
  <si>
    <t>2025 ranged CAL Measured headspace CH4  in ppm from GC in ppm</t>
  </si>
  <si>
    <t>2025 CAL Measured headspace CO2 in ppm from GC in ppm</t>
  </si>
  <si>
    <t>2024 CAL Measured headspace CO2 in ppm from GC in ppm</t>
  </si>
  <si>
    <t>QC outside air</t>
  </si>
  <si>
    <t>DXE20250731_001.gcd</t>
  </si>
  <si>
    <t>DXE20250731_002.gcd</t>
  </si>
  <si>
    <t>DXE20250731_003.gcd</t>
  </si>
  <si>
    <t>DXE20250731_004.gcd</t>
  </si>
  <si>
    <t>DXE20250731_005.gcd</t>
  </si>
  <si>
    <t>DXE20250731_006.gcd</t>
  </si>
  <si>
    <t>DXE20250731_007.gcd</t>
  </si>
  <si>
    <t>DXE20250731_008.gcd</t>
  </si>
  <si>
    <t>DXE20250731_009.gcd</t>
  </si>
  <si>
    <t>DXE20250731_010.gcd</t>
  </si>
  <si>
    <t>DXE20250731_011.gcd</t>
  </si>
  <si>
    <t>DXE20250731_012.gcd</t>
  </si>
  <si>
    <t>DXE20250731_013.gcd</t>
  </si>
  <si>
    <t>DXE20250731_014.gcd</t>
  </si>
  <si>
    <t>DXE20250731_015.gcd</t>
  </si>
  <si>
    <t>DXE20250731_016.gcd</t>
  </si>
  <si>
    <t>DXE20250731_017.gcd</t>
  </si>
  <si>
    <t>DXE20250731_018.gcd</t>
  </si>
  <si>
    <t>DXE20250731_019.gcd</t>
  </si>
  <si>
    <t>DXE20250731_020.gcd</t>
  </si>
  <si>
    <t>DXE20250731_021.gcd</t>
  </si>
  <si>
    <t>injected water instead of air- do not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</si>
</sst>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3" fontId="0" fillId="35" borderId="0" xfId="0" applyNumberFormat="1" applyFill="1"/>
    <xf numFmtId="4" fontId="0" fillId="0" borderId="0" xfId="0" applyNumberFormat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43"/>
  <sheetViews>
    <sheetView tabSelected="1" workbookViewId="0">
      <selection activeCell="B32" sqref="B32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43" max="43" width="9.1796875" customWidth="1"/>
    <col min="46" max="46" width="9.81640625" customWidth="1"/>
    <col min="47" max="47" width="10" customWidth="1"/>
    <col min="49" max="49" width="9.7265625" customWidth="1"/>
    <col min="50" max="50" width="10" customWidth="1"/>
    <col min="52" max="53" width="9.54296875" customWidth="1"/>
    <col min="55" max="56" width="9.54296875" customWidth="1"/>
    <col min="57" max="57" width="8.7265625" style="9"/>
    <col min="58" max="59" width="9.81640625" customWidth="1"/>
  </cols>
  <sheetData>
    <row r="7" spans="1:73" x14ac:dyDescent="0.35">
      <c r="A7" t="s">
        <v>15</v>
      </c>
      <c r="O7" t="s">
        <v>16</v>
      </c>
      <c r="AC7" t="s">
        <v>17</v>
      </c>
      <c r="BI7" t="s">
        <v>21</v>
      </c>
    </row>
    <row r="8" spans="1:73" ht="130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30</v>
      </c>
      <c r="AR8" s="4" t="s">
        <v>18</v>
      </c>
      <c r="AS8" t="s">
        <v>19</v>
      </c>
      <c r="AT8" s="5" t="s">
        <v>24</v>
      </c>
      <c r="AU8" s="5" t="s">
        <v>20</v>
      </c>
      <c r="AV8" s="5"/>
      <c r="AW8" s="5" t="s">
        <v>25</v>
      </c>
      <c r="AX8" s="5" t="s">
        <v>26</v>
      </c>
      <c r="AZ8" s="5" t="s">
        <v>22</v>
      </c>
      <c r="BA8" s="5" t="s">
        <v>23</v>
      </c>
      <c r="BC8" s="5" t="s">
        <v>27</v>
      </c>
      <c r="BD8" s="5" t="s">
        <v>33</v>
      </c>
      <c r="BE8" s="8"/>
      <c r="BF8" s="5" t="s">
        <v>31</v>
      </c>
      <c r="BG8" s="5" t="s">
        <v>32</v>
      </c>
      <c r="BH8" s="5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45</v>
      </c>
      <c r="B9" t="s">
        <v>35</v>
      </c>
      <c r="C9" s="2">
        <v>45869.708194444444</v>
      </c>
      <c r="D9" t="s">
        <v>34</v>
      </c>
      <c r="E9" t="s">
        <v>13</v>
      </c>
      <c r="F9">
        <v>0</v>
      </c>
      <c r="G9">
        <v>6.032</v>
      </c>
      <c r="H9" s="3">
        <v>1362</v>
      </c>
      <c r="I9">
        <v>3.0000000000000001E-3</v>
      </c>
      <c r="J9" t="s">
        <v>14</v>
      </c>
      <c r="K9" t="s">
        <v>14</v>
      </c>
      <c r="L9" t="s">
        <v>14</v>
      </c>
      <c r="M9" t="s">
        <v>14</v>
      </c>
      <c r="O9">
        <v>45</v>
      </c>
      <c r="P9" t="s">
        <v>35</v>
      </c>
      <c r="Q9" s="2">
        <v>45869.708194444444</v>
      </c>
      <c r="R9" t="s">
        <v>34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45</v>
      </c>
      <c r="AD9" t="s">
        <v>35</v>
      </c>
      <c r="AE9" s="2">
        <v>45869.708194444444</v>
      </c>
      <c r="AF9" t="s">
        <v>34</v>
      </c>
      <c r="AG9" t="s">
        <v>13</v>
      </c>
      <c r="AH9">
        <v>0</v>
      </c>
      <c r="AI9">
        <v>12.196</v>
      </c>
      <c r="AJ9" s="3">
        <v>2089</v>
      </c>
      <c r="AK9">
        <v>0.36199999999999999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45</v>
      </c>
      <c r="AT9" s="16">
        <f t="shared" ref="AT9:AT18" si="0">IF(H9&lt;10000,((H9^2*0.000000008493)+(H9*0.003482)+(-3.269)),(IF(H9&lt;200000,((H9^2*-0.000000000263)+(H9*0.002682)+(3.179)),(IF(H9&lt;8000000,((H9^2*-0.000000000005099)+(H9*0.002054)+(174.8)),((V9^2*-0.00000001014)+(V9*0.2415)+(1123)))))))</f>
        <v>1.4892388886920003</v>
      </c>
      <c r="AU9" s="17">
        <f t="shared" ref="AU9:AU18" si="1">IF(AJ9&lt;45000,((-0.00000004907*AJ9^2)+(0.2277*AJ9)+(-134)),((-0.00000001062*AJ9^2)+(0.2147*AJ9)+(590.6)))</f>
        <v>341.45116239652998</v>
      </c>
      <c r="AW9" s="6">
        <f t="shared" ref="AW9:AW18" si="2">IF(H9&lt;10000,((0.0000001453*H9^2)+(0.0008349*H9)+(-1.805)),(IF(H9&lt;700000,((-0.00000000008054*H9^2)+(0.002348*H9)+(-2.47)), ((-0.00000001938*V9^2)+(0.2471*V9)+(226.8)))))</f>
        <v>-0.39832830679999987</v>
      </c>
      <c r="AX9" s="7">
        <f t="shared" ref="AX9:AX18" si="3">(-0.00000002552*AJ9^2)+(0.2067*AJ9)+(-103.7)</f>
        <v>327.98493273608</v>
      </c>
      <c r="AZ9" s="11">
        <f t="shared" ref="AZ9:AZ18" si="4">IF(H9&lt;10000,((H9^2*0.00000054)+(H9*-0.004765)+(12.72)),(IF(H9&lt;200000,((H9^2*-0.000000001577)+(H9*0.003043)+(-10.42)),(IF(H9&lt;8000000,((H9^2*-0.0000000000186)+(H9*0.00194)+(154.1)),((V9^2*-0.00000002)+(V9*0.2565)+(-1032)))))))</f>
        <v>7.2317937600000004</v>
      </c>
      <c r="BA9" s="12">
        <f t="shared" ref="BA9:BA18" si="5">IF(AJ9&lt;45000,((-0.0000004561*AJ9^2)+(0.244*AJ9)+(-21.72)),((-0.0000000409*AJ9^2)+(0.2477*AJ9)+(-1777)))</f>
        <v>486.00561563190001</v>
      </c>
      <c r="BC9" s="13">
        <f t="shared" ref="BC9:BC18" si="6">IF(H9&lt;10000,((H9^2*0.00000005714)+(H9*0.002453)+(-3.811)),(IF(H9&lt;200000,((H9^2*-0.0000000002888)+(H9*0.002899)+(-4.321)),(IF(H9&lt;8000000,((H9^2*-0.0000000000062)+(H9*0.002143)+(157)),((V9^2*-0.000000031)+(V9*0.2771)+(-709.5)))))))</f>
        <v>-0.36401678584000008</v>
      </c>
      <c r="BD9" s="14">
        <f t="shared" ref="BD9:BD18" si="7">IF(AJ9&lt;45000,((-0.0000000598*AJ9^2)+(0.205*AJ9)+(34.1)),((-0.00000002403*AJ9^2)+(0.2063*AJ9)+(-550.7)))</f>
        <v>462.08403752419997</v>
      </c>
      <c r="BF9" s="16">
        <f t="shared" ref="BF9:BF18" si="8">IF(H9&lt;10000,((H9^2*0.000000008493)+(H9*0.003482)+(-3.269)),(IF(H9&lt;200000,((H9^2*-0.000000000263)+(H9*0.002682)+(3.179)),(IF(H9&lt;8000000,((H9^2*-0.000000000005099)+(H9*0.002054)+(174.8)),((V9^2*-0.00000001014)+(V9*0.2415)+(1123)))))))</f>
        <v>1.4892388886920003</v>
      </c>
      <c r="BG9" s="17">
        <f t="shared" ref="BG9:BG18" si="9">IF(AJ9&lt;45000,((-0.00000004907*AJ9^2)+(0.2277*AJ9)+(-134)),((-0.00000001062*AJ9^2)+(0.2147*AJ9)+(590.6)))</f>
        <v>341.45116239652998</v>
      </c>
      <c r="BI9">
        <v>45</v>
      </c>
      <c r="BJ9" t="s">
        <v>35</v>
      </c>
      <c r="BK9" s="2">
        <v>45869.708194444444</v>
      </c>
      <c r="BL9" t="s">
        <v>34</v>
      </c>
      <c r="BM9" t="s">
        <v>13</v>
      </c>
      <c r="BN9">
        <v>0</v>
      </c>
      <c r="BO9">
        <v>2.7029999999999998</v>
      </c>
      <c r="BP9" s="3">
        <v>4847057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46</v>
      </c>
      <c r="B10" t="s">
        <v>36</v>
      </c>
      <c r="C10" s="2">
        <v>45869.729456018518</v>
      </c>
      <c r="D10" t="s">
        <v>29</v>
      </c>
      <c r="E10" t="s">
        <v>13</v>
      </c>
      <c r="F10">
        <v>0</v>
      </c>
      <c r="G10">
        <v>5.9829999999999997</v>
      </c>
      <c r="H10" s="3">
        <v>939422</v>
      </c>
      <c r="I10">
        <v>2.1219999999999999</v>
      </c>
      <c r="J10" t="s">
        <v>14</v>
      </c>
      <c r="K10" t="s">
        <v>14</v>
      </c>
      <c r="L10" t="s">
        <v>14</v>
      </c>
      <c r="M10" t="s">
        <v>14</v>
      </c>
      <c r="O10">
        <v>46</v>
      </c>
      <c r="P10" t="s">
        <v>36</v>
      </c>
      <c r="Q10" s="2">
        <v>45869.729456018518</v>
      </c>
      <c r="R10" t="s">
        <v>29</v>
      </c>
      <c r="S10" t="s">
        <v>13</v>
      </c>
      <c r="T10">
        <v>0</v>
      </c>
      <c r="U10">
        <v>5.9370000000000003</v>
      </c>
      <c r="V10" s="3">
        <v>7411</v>
      </c>
      <c r="W10">
        <v>1.923</v>
      </c>
      <c r="X10" t="s">
        <v>14</v>
      </c>
      <c r="Y10" t="s">
        <v>14</v>
      </c>
      <c r="Z10" t="s">
        <v>14</v>
      </c>
      <c r="AA10" t="s">
        <v>14</v>
      </c>
      <c r="AC10">
        <v>46</v>
      </c>
      <c r="AD10" t="s">
        <v>36</v>
      </c>
      <c r="AE10" s="2">
        <v>45869.729456018518</v>
      </c>
      <c r="AF10" t="s">
        <v>29</v>
      </c>
      <c r="AG10" t="s">
        <v>13</v>
      </c>
      <c r="AH10">
        <v>0</v>
      </c>
      <c r="AI10">
        <v>12.156000000000001</v>
      </c>
      <c r="AJ10" s="3">
        <v>7221</v>
      </c>
      <c r="AK10">
        <v>1.4870000000000001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46</v>
      </c>
      <c r="AT10" s="16">
        <f t="shared" si="0"/>
        <v>2099.8728506738657</v>
      </c>
      <c r="AU10" s="17">
        <f t="shared" si="1"/>
        <v>1507.66305079213</v>
      </c>
      <c r="AW10" s="6">
        <f t="shared" si="2"/>
        <v>2056.9936937910197</v>
      </c>
      <c r="AX10" s="7">
        <f t="shared" si="3"/>
        <v>1387.5500146976799</v>
      </c>
      <c r="AZ10" s="11">
        <f t="shared" si="4"/>
        <v>1960.1639252900377</v>
      </c>
      <c r="BA10" s="12">
        <f t="shared" si="5"/>
        <v>1716.4216502198999</v>
      </c>
      <c r="BC10" s="13">
        <f t="shared" si="6"/>
        <v>2164.7097610966794</v>
      </c>
      <c r="BD10" s="14">
        <f t="shared" si="7"/>
        <v>1511.2868581081998</v>
      </c>
      <c r="BF10" s="16">
        <f t="shared" si="8"/>
        <v>2099.8728506738657</v>
      </c>
      <c r="BG10" s="17">
        <f t="shared" si="9"/>
        <v>1507.66305079213</v>
      </c>
      <c r="BI10">
        <v>46</v>
      </c>
      <c r="BJ10" t="s">
        <v>36</v>
      </c>
      <c r="BK10" s="2">
        <v>45869.729456018518</v>
      </c>
      <c r="BL10" t="s">
        <v>29</v>
      </c>
      <c r="BM10" t="s">
        <v>13</v>
      </c>
      <c r="BN10">
        <v>0</v>
      </c>
      <c r="BO10">
        <v>2.6960000000000002</v>
      </c>
      <c r="BP10" s="3">
        <v>4970619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47</v>
      </c>
      <c r="B11" t="s">
        <v>37</v>
      </c>
      <c r="C11" s="2">
        <v>45869.750740740739</v>
      </c>
      <c r="D11" t="s">
        <v>28</v>
      </c>
      <c r="E11" t="s">
        <v>13</v>
      </c>
      <c r="F11">
        <v>0</v>
      </c>
      <c r="G11">
        <v>6.0039999999999996</v>
      </c>
      <c r="H11" s="3">
        <v>2413</v>
      </c>
      <c r="I11">
        <v>6.0000000000000001E-3</v>
      </c>
      <c r="J11" t="s">
        <v>14</v>
      </c>
      <c r="K11" t="s">
        <v>14</v>
      </c>
      <c r="L11" t="s">
        <v>14</v>
      </c>
      <c r="M11" t="s">
        <v>14</v>
      </c>
      <c r="O11">
        <v>47</v>
      </c>
      <c r="P11" t="s">
        <v>37</v>
      </c>
      <c r="Q11" s="2">
        <v>45869.750740740739</v>
      </c>
      <c r="R11" t="s">
        <v>28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47</v>
      </c>
      <c r="AD11" t="s">
        <v>37</v>
      </c>
      <c r="AE11" s="2">
        <v>45869.750740740739</v>
      </c>
      <c r="AF11" t="s">
        <v>28</v>
      </c>
      <c r="AG11" t="s">
        <v>13</v>
      </c>
      <c r="AH11">
        <v>0</v>
      </c>
      <c r="AI11">
        <v>12.157999999999999</v>
      </c>
      <c r="AJ11" s="3">
        <v>1371</v>
      </c>
      <c r="AK11">
        <v>0.20399999999999999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47</v>
      </c>
      <c r="AT11" s="16">
        <f t="shared" si="0"/>
        <v>5.1825170785169998</v>
      </c>
      <c r="AU11" s="17">
        <f t="shared" si="1"/>
        <v>178.08446601613002</v>
      </c>
      <c r="AW11" s="6">
        <f t="shared" si="2"/>
        <v>1.0556329756999998</v>
      </c>
      <c r="AX11" s="7">
        <f t="shared" si="3"/>
        <v>179.63773156167997</v>
      </c>
      <c r="AZ11" s="11">
        <f t="shared" si="4"/>
        <v>4.3662422600000017</v>
      </c>
      <c r="BA11" s="12">
        <f t="shared" si="5"/>
        <v>311.94669573989995</v>
      </c>
      <c r="BC11" s="13">
        <f t="shared" si="6"/>
        <v>2.44079059266</v>
      </c>
      <c r="BD11" s="14">
        <f t="shared" si="7"/>
        <v>315.04259746820003</v>
      </c>
      <c r="BF11" s="16">
        <f t="shared" si="8"/>
        <v>5.1825170785169998</v>
      </c>
      <c r="BG11" s="17">
        <f t="shared" si="9"/>
        <v>178.08446601613002</v>
      </c>
      <c r="BI11">
        <v>47</v>
      </c>
      <c r="BJ11" t="s">
        <v>37</v>
      </c>
      <c r="BK11" s="2">
        <v>45869.750740740739</v>
      </c>
      <c r="BL11" t="s">
        <v>28</v>
      </c>
      <c r="BM11" t="s">
        <v>13</v>
      </c>
      <c r="BN11">
        <v>0</v>
      </c>
      <c r="BO11">
        <v>2.6960000000000002</v>
      </c>
      <c r="BP11" s="3">
        <v>4986562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48</v>
      </c>
      <c r="B12" t="s">
        <v>38</v>
      </c>
      <c r="C12" s="2">
        <v>45869.771990740737</v>
      </c>
      <c r="D12">
        <v>368</v>
      </c>
      <c r="E12" t="s">
        <v>13</v>
      </c>
      <c r="F12">
        <v>0</v>
      </c>
      <c r="G12">
        <v>5.9880000000000004</v>
      </c>
      <c r="H12" s="3">
        <v>15667</v>
      </c>
      <c r="I12">
        <v>3.5999999999999997E-2</v>
      </c>
      <c r="J12" t="s">
        <v>14</v>
      </c>
      <c r="K12" t="s">
        <v>14</v>
      </c>
      <c r="L12" t="s">
        <v>14</v>
      </c>
      <c r="M12" t="s">
        <v>14</v>
      </c>
      <c r="O12">
        <v>48</v>
      </c>
      <c r="P12" t="s">
        <v>38</v>
      </c>
      <c r="Q12" s="2">
        <v>45869.771990740737</v>
      </c>
      <c r="R12">
        <v>368</v>
      </c>
      <c r="S12" t="s">
        <v>13</v>
      </c>
      <c r="T12">
        <v>0</v>
      </c>
      <c r="U12" t="s">
        <v>14</v>
      </c>
      <c r="V12" s="3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48</v>
      </c>
      <c r="AD12" t="s">
        <v>38</v>
      </c>
      <c r="AE12" s="2">
        <v>45869.771990740737</v>
      </c>
      <c r="AF12">
        <v>368</v>
      </c>
      <c r="AG12" t="s">
        <v>13</v>
      </c>
      <c r="AH12">
        <v>0</v>
      </c>
      <c r="AI12">
        <v>12.141999999999999</v>
      </c>
      <c r="AJ12" s="3">
        <v>5433</v>
      </c>
      <c r="AK12">
        <v>1.095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48</v>
      </c>
      <c r="AT12" s="16">
        <f t="shared" si="0"/>
        <v>45.133339364192999</v>
      </c>
      <c r="AU12" s="17">
        <f t="shared" si="1"/>
        <v>1101.64567681477</v>
      </c>
      <c r="AW12" s="6">
        <f t="shared" si="2"/>
        <v>34.296347063239942</v>
      </c>
      <c r="AX12" s="7">
        <f t="shared" si="3"/>
        <v>1018.5478136807199</v>
      </c>
      <c r="AZ12" s="11">
        <f t="shared" si="4"/>
        <v>36.867598640046999</v>
      </c>
      <c r="BA12" s="12">
        <f t="shared" si="5"/>
        <v>1290.4690732670999</v>
      </c>
      <c r="BC12" s="13">
        <f t="shared" si="6"/>
        <v>41.026745628056801</v>
      </c>
      <c r="BD12" s="14">
        <f t="shared" si="7"/>
        <v>1146.0998541577999</v>
      </c>
      <c r="BF12" s="16">
        <f t="shared" si="8"/>
        <v>45.133339364192999</v>
      </c>
      <c r="BG12" s="17">
        <f t="shared" si="9"/>
        <v>1101.64567681477</v>
      </c>
      <c r="BI12">
        <v>48</v>
      </c>
      <c r="BJ12" t="s">
        <v>38</v>
      </c>
      <c r="BK12" s="2">
        <v>45869.771990740737</v>
      </c>
      <c r="BL12">
        <v>368</v>
      </c>
      <c r="BM12" t="s">
        <v>13</v>
      </c>
      <c r="BN12">
        <v>0</v>
      </c>
      <c r="BO12">
        <v>2.8380000000000001</v>
      </c>
      <c r="BP12" s="3">
        <v>988595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49</v>
      </c>
      <c r="B13" t="s">
        <v>39</v>
      </c>
      <c r="C13" s="2">
        <v>45869.793252314812</v>
      </c>
      <c r="D13">
        <v>287</v>
      </c>
      <c r="E13" t="s">
        <v>13</v>
      </c>
      <c r="F13">
        <v>0</v>
      </c>
      <c r="G13">
        <v>5.9880000000000004</v>
      </c>
      <c r="H13" s="3">
        <v>30006</v>
      </c>
      <c r="I13">
        <v>6.8000000000000005E-2</v>
      </c>
      <c r="J13" t="s">
        <v>14</v>
      </c>
      <c r="K13" t="s">
        <v>14</v>
      </c>
      <c r="L13" t="s">
        <v>14</v>
      </c>
      <c r="M13" t="s">
        <v>14</v>
      </c>
      <c r="O13">
        <v>49</v>
      </c>
      <c r="P13" t="s">
        <v>39</v>
      </c>
      <c r="Q13" s="2">
        <v>45869.793252314812</v>
      </c>
      <c r="R13">
        <v>287</v>
      </c>
      <c r="S13" t="s">
        <v>13</v>
      </c>
      <c r="T13">
        <v>0</v>
      </c>
      <c r="U13" t="s">
        <v>14</v>
      </c>
      <c r="V13" s="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49</v>
      </c>
      <c r="AD13" t="s">
        <v>39</v>
      </c>
      <c r="AE13" s="2">
        <v>45869.793252314812</v>
      </c>
      <c r="AF13">
        <v>287</v>
      </c>
      <c r="AG13" t="s">
        <v>13</v>
      </c>
      <c r="AH13">
        <v>0</v>
      </c>
      <c r="AI13">
        <v>12.148</v>
      </c>
      <c r="AJ13" s="3">
        <v>7644</v>
      </c>
      <c r="AK13">
        <v>1.58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0">
        <v>49</v>
      </c>
      <c r="AT13" s="16">
        <f t="shared" si="0"/>
        <v>83.418297310531997</v>
      </c>
      <c r="AU13" s="17">
        <f t="shared" si="1"/>
        <v>1603.6716037844801</v>
      </c>
      <c r="AW13" s="6">
        <f t="shared" si="2"/>
        <v>67.911573002700564</v>
      </c>
      <c r="AX13" s="7">
        <f t="shared" si="3"/>
        <v>1474.8236476172799</v>
      </c>
      <c r="AZ13" s="11">
        <f t="shared" si="4"/>
        <v>79.468390223228013</v>
      </c>
      <c r="BA13" s="12">
        <f t="shared" si="5"/>
        <v>1816.7657413104</v>
      </c>
      <c r="BC13" s="13">
        <f t="shared" si="6"/>
        <v>82.406370021603209</v>
      </c>
      <c r="BD13" s="14">
        <f t="shared" si="7"/>
        <v>1597.6258419871999</v>
      </c>
      <c r="BF13" s="16">
        <f t="shared" si="8"/>
        <v>83.418297310531997</v>
      </c>
      <c r="BG13" s="17">
        <f t="shared" si="9"/>
        <v>1603.6716037844801</v>
      </c>
      <c r="BI13">
        <v>49</v>
      </c>
      <c r="BJ13" t="s">
        <v>39</v>
      </c>
      <c r="BK13" s="2">
        <v>45869.793252314812</v>
      </c>
      <c r="BL13">
        <v>287</v>
      </c>
      <c r="BM13" t="s">
        <v>13</v>
      </c>
      <c r="BN13">
        <v>0</v>
      </c>
      <c r="BO13">
        <v>2.835</v>
      </c>
      <c r="BP13" s="3">
        <v>1060877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50</v>
      </c>
      <c r="B14" t="s">
        <v>40</v>
      </c>
      <c r="C14" s="2">
        <v>45869.814513888887</v>
      </c>
      <c r="D14">
        <v>392</v>
      </c>
      <c r="E14" t="s">
        <v>13</v>
      </c>
      <c r="F14">
        <v>0</v>
      </c>
      <c r="G14">
        <v>5.9880000000000004</v>
      </c>
      <c r="H14" s="3">
        <v>22081</v>
      </c>
      <c r="I14">
        <v>0.05</v>
      </c>
      <c r="J14" t="s">
        <v>14</v>
      </c>
      <c r="K14" t="s">
        <v>14</v>
      </c>
      <c r="L14" t="s">
        <v>14</v>
      </c>
      <c r="M14" t="s">
        <v>14</v>
      </c>
      <c r="O14">
        <v>50</v>
      </c>
      <c r="P14" t="s">
        <v>40</v>
      </c>
      <c r="Q14" s="2">
        <v>45869.814513888887</v>
      </c>
      <c r="R14">
        <v>392</v>
      </c>
      <c r="S14" t="s">
        <v>13</v>
      </c>
      <c r="T14">
        <v>0</v>
      </c>
      <c r="U14" t="s">
        <v>14</v>
      </c>
      <c r="V14" s="3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50</v>
      </c>
      <c r="AD14" t="s">
        <v>40</v>
      </c>
      <c r="AE14" s="2">
        <v>45869.814513888887</v>
      </c>
      <c r="AF14">
        <v>392</v>
      </c>
      <c r="AG14" t="s">
        <v>13</v>
      </c>
      <c r="AH14">
        <v>0</v>
      </c>
      <c r="AI14">
        <v>12.15</v>
      </c>
      <c r="AJ14" s="3">
        <v>5466</v>
      </c>
      <c r="AK14">
        <v>1.103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50</v>
      </c>
      <c r="AT14" s="16">
        <f t="shared" si="0"/>
        <v>62.272010942457001</v>
      </c>
      <c r="AU14" s="17">
        <f t="shared" si="1"/>
        <v>1109.14212795508</v>
      </c>
      <c r="AW14" s="6">
        <f t="shared" si="2"/>
        <v>49.336919067017057</v>
      </c>
      <c r="AX14" s="7">
        <f t="shared" si="3"/>
        <v>1025.3597349788799</v>
      </c>
      <c r="AZ14" s="11">
        <f t="shared" si="4"/>
        <v>56.003584225303015</v>
      </c>
      <c r="BA14" s="12">
        <f t="shared" si="5"/>
        <v>1298.3570291484</v>
      </c>
      <c r="BC14" s="13">
        <f t="shared" si="6"/>
        <v>59.551008621983208</v>
      </c>
      <c r="BD14" s="14">
        <f t="shared" si="7"/>
        <v>1152.8433460711999</v>
      </c>
      <c r="BF14" s="16">
        <f t="shared" si="8"/>
        <v>62.272010942457001</v>
      </c>
      <c r="BG14" s="17">
        <f t="shared" si="9"/>
        <v>1109.14212795508</v>
      </c>
      <c r="BI14">
        <v>50</v>
      </c>
      <c r="BJ14" t="s">
        <v>40</v>
      </c>
      <c r="BK14" s="2">
        <v>45869.814513888887</v>
      </c>
      <c r="BL14">
        <v>392</v>
      </c>
      <c r="BM14" t="s">
        <v>13</v>
      </c>
      <c r="BN14">
        <v>0</v>
      </c>
      <c r="BO14">
        <v>2.8370000000000002</v>
      </c>
      <c r="BP14" s="3">
        <v>1035155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51</v>
      </c>
      <c r="B15" t="s">
        <v>41</v>
      </c>
      <c r="C15" s="2">
        <v>45869.835787037038</v>
      </c>
      <c r="D15">
        <v>173</v>
      </c>
      <c r="E15" t="s">
        <v>13</v>
      </c>
      <c r="F15">
        <v>0</v>
      </c>
      <c r="G15">
        <v>5.9779999999999998</v>
      </c>
      <c r="H15" s="3">
        <v>2932394</v>
      </c>
      <c r="I15">
        <v>6.6559999999999997</v>
      </c>
      <c r="J15" t="s">
        <v>14</v>
      </c>
      <c r="K15" t="s">
        <v>14</v>
      </c>
      <c r="L15" t="s">
        <v>14</v>
      </c>
      <c r="M15" t="s">
        <v>14</v>
      </c>
      <c r="O15">
        <v>51</v>
      </c>
      <c r="P15" t="s">
        <v>41</v>
      </c>
      <c r="Q15" s="2">
        <v>45869.835787037038</v>
      </c>
      <c r="R15">
        <v>173</v>
      </c>
      <c r="S15" t="s">
        <v>13</v>
      </c>
      <c r="T15">
        <v>0</v>
      </c>
      <c r="U15">
        <v>5.931</v>
      </c>
      <c r="V15" s="3">
        <v>22918</v>
      </c>
      <c r="W15">
        <v>5.7530000000000001</v>
      </c>
      <c r="X15" t="s">
        <v>14</v>
      </c>
      <c r="Y15" t="s">
        <v>14</v>
      </c>
      <c r="Z15" t="s">
        <v>14</v>
      </c>
      <c r="AA15" t="s">
        <v>14</v>
      </c>
      <c r="AC15">
        <v>51</v>
      </c>
      <c r="AD15" t="s">
        <v>41</v>
      </c>
      <c r="AE15" s="2">
        <v>45869.835787037038</v>
      </c>
      <c r="AF15">
        <v>173</v>
      </c>
      <c r="AG15" t="s">
        <v>13</v>
      </c>
      <c r="AH15">
        <v>0</v>
      </c>
      <c r="AI15">
        <v>12.047000000000001</v>
      </c>
      <c r="AJ15" s="3">
        <v>98073</v>
      </c>
      <c r="AK15">
        <v>21.274000000000001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51</v>
      </c>
      <c r="AT15" s="16">
        <f t="shared" si="0"/>
        <v>6154.0913086212677</v>
      </c>
      <c r="AU15" s="17">
        <f t="shared" si="1"/>
        <v>21544.726612446018</v>
      </c>
      <c r="AW15" s="6">
        <f t="shared" si="2"/>
        <v>5879.6587510488798</v>
      </c>
      <c r="AX15" s="7">
        <f t="shared" si="3"/>
        <v>19922.529743843919</v>
      </c>
      <c r="AZ15" s="11">
        <f t="shared" si="4"/>
        <v>5683.0041769750105</v>
      </c>
      <c r="BA15" s="12">
        <f t="shared" si="5"/>
        <v>22122.293084843903</v>
      </c>
      <c r="BC15" s="13">
        <f t="shared" si="6"/>
        <v>6387.8069476583369</v>
      </c>
      <c r="BD15" s="14">
        <f t="shared" si="7"/>
        <v>19450.631830704129</v>
      </c>
      <c r="BF15" s="16">
        <f t="shared" si="8"/>
        <v>6154.0913086212677</v>
      </c>
      <c r="BG15" s="17">
        <f t="shared" si="9"/>
        <v>21544.726612446018</v>
      </c>
      <c r="BI15">
        <v>51</v>
      </c>
      <c r="BJ15" t="s">
        <v>41</v>
      </c>
      <c r="BK15" s="2">
        <v>45869.835787037038</v>
      </c>
      <c r="BL15">
        <v>173</v>
      </c>
      <c r="BM15" t="s">
        <v>13</v>
      </c>
      <c r="BN15">
        <v>0</v>
      </c>
      <c r="BO15">
        <v>2.8410000000000002</v>
      </c>
      <c r="BP15" s="3">
        <v>902002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52</v>
      </c>
      <c r="B16" t="s">
        <v>42</v>
      </c>
      <c r="C16" s="2">
        <v>45869.857060185182</v>
      </c>
      <c r="D16">
        <v>120</v>
      </c>
      <c r="E16" t="s">
        <v>13</v>
      </c>
      <c r="F16">
        <v>0</v>
      </c>
      <c r="G16">
        <v>5.9880000000000004</v>
      </c>
      <c r="H16" s="3">
        <v>54812</v>
      </c>
      <c r="I16">
        <v>0.124</v>
      </c>
      <c r="J16" t="s">
        <v>14</v>
      </c>
      <c r="K16" t="s">
        <v>14</v>
      </c>
      <c r="L16" t="s">
        <v>14</v>
      </c>
      <c r="M16" t="s">
        <v>14</v>
      </c>
      <c r="O16">
        <v>52</v>
      </c>
      <c r="P16" t="s">
        <v>42</v>
      </c>
      <c r="Q16" s="2">
        <v>45869.857060185182</v>
      </c>
      <c r="R16">
        <v>120</v>
      </c>
      <c r="S16" t="s">
        <v>13</v>
      </c>
      <c r="T16">
        <v>0</v>
      </c>
      <c r="U16">
        <v>5.9349999999999996</v>
      </c>
      <c r="V16" s="3">
        <v>537</v>
      </c>
      <c r="W16">
        <v>0.223</v>
      </c>
      <c r="X16" t="s">
        <v>14</v>
      </c>
      <c r="Y16" t="s">
        <v>14</v>
      </c>
      <c r="Z16" t="s">
        <v>14</v>
      </c>
      <c r="AA16" t="s">
        <v>14</v>
      </c>
      <c r="AC16">
        <v>52</v>
      </c>
      <c r="AD16" t="s">
        <v>42</v>
      </c>
      <c r="AE16" s="2">
        <v>45869.857060185182</v>
      </c>
      <c r="AF16">
        <v>120</v>
      </c>
      <c r="AG16" t="s">
        <v>13</v>
      </c>
      <c r="AH16">
        <v>0</v>
      </c>
      <c r="AI16">
        <v>12.157</v>
      </c>
      <c r="AJ16" s="3">
        <v>393</v>
      </c>
      <c r="AK16">
        <v>-0.01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52</v>
      </c>
      <c r="AT16" s="16">
        <f t="shared" si="0"/>
        <v>149.39463854452802</v>
      </c>
      <c r="AU16" s="17">
        <f t="shared" si="1"/>
        <v>-44.52147881242999</v>
      </c>
      <c r="AW16" s="6">
        <f t="shared" si="2"/>
        <v>125.98660522059424</v>
      </c>
      <c r="AX16" s="7">
        <f t="shared" si="3"/>
        <v>-22.470841538480016</v>
      </c>
      <c r="AZ16" s="11">
        <f t="shared" si="4"/>
        <v>151.63504762251202</v>
      </c>
      <c r="BA16" s="12">
        <f t="shared" si="5"/>
        <v>74.101555811099999</v>
      </c>
      <c r="BC16" s="13">
        <f t="shared" si="6"/>
        <v>153.71133017665281</v>
      </c>
      <c r="BD16" s="14">
        <f t="shared" si="7"/>
        <v>114.65576394979999</v>
      </c>
      <c r="BF16" s="16">
        <f t="shared" si="8"/>
        <v>149.39463854452802</v>
      </c>
      <c r="BG16" s="17">
        <f t="shared" si="9"/>
        <v>-44.52147881242999</v>
      </c>
      <c r="BI16">
        <v>52</v>
      </c>
      <c r="BJ16" t="s">
        <v>42</v>
      </c>
      <c r="BK16" s="2">
        <v>45869.857060185182</v>
      </c>
      <c r="BL16">
        <v>120</v>
      </c>
      <c r="BM16" t="s">
        <v>13</v>
      </c>
      <c r="BN16">
        <v>0</v>
      </c>
      <c r="BO16">
        <v>2.8359999999999999</v>
      </c>
      <c r="BP16" s="3">
        <v>1066125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53</v>
      </c>
      <c r="B17" t="s">
        <v>43</v>
      </c>
      <c r="C17" s="2">
        <v>45869.878344907411</v>
      </c>
      <c r="D17">
        <v>167</v>
      </c>
      <c r="E17" t="s">
        <v>13</v>
      </c>
      <c r="F17">
        <v>0</v>
      </c>
      <c r="G17">
        <v>5.9770000000000003</v>
      </c>
      <c r="H17" s="3">
        <v>3107701</v>
      </c>
      <c r="I17">
        <v>7.056</v>
      </c>
      <c r="J17" t="s">
        <v>14</v>
      </c>
      <c r="K17" t="s">
        <v>14</v>
      </c>
      <c r="L17" t="s">
        <v>14</v>
      </c>
      <c r="M17" t="s">
        <v>14</v>
      </c>
      <c r="O17">
        <v>53</v>
      </c>
      <c r="P17" t="s">
        <v>43</v>
      </c>
      <c r="Q17" s="2">
        <v>45869.878344907411</v>
      </c>
      <c r="R17">
        <v>167</v>
      </c>
      <c r="S17" t="s">
        <v>13</v>
      </c>
      <c r="T17">
        <v>0</v>
      </c>
      <c r="U17">
        <v>5.9290000000000003</v>
      </c>
      <c r="V17" s="3">
        <v>23412</v>
      </c>
      <c r="W17">
        <v>5.8760000000000003</v>
      </c>
      <c r="X17" t="s">
        <v>14</v>
      </c>
      <c r="Y17" t="s">
        <v>14</v>
      </c>
      <c r="Z17" t="s">
        <v>14</v>
      </c>
      <c r="AA17" t="s">
        <v>14</v>
      </c>
      <c r="AC17">
        <v>53</v>
      </c>
      <c r="AD17" t="s">
        <v>43</v>
      </c>
      <c r="AE17" s="2">
        <v>45869.878344907411</v>
      </c>
      <c r="AF17">
        <v>167</v>
      </c>
      <c r="AG17" t="s">
        <v>13</v>
      </c>
      <c r="AH17">
        <v>0</v>
      </c>
      <c r="AI17">
        <v>12.039</v>
      </c>
      <c r="AJ17" s="3">
        <v>106332</v>
      </c>
      <c r="AK17">
        <v>23.059000000000001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53</v>
      </c>
      <c r="AT17" s="16">
        <f t="shared" si="0"/>
        <v>6508.7727037279601</v>
      </c>
      <c r="AU17" s="17">
        <f t="shared" si="1"/>
        <v>23300.00543134112</v>
      </c>
      <c r="AW17" s="6">
        <f t="shared" si="2"/>
        <v>6001.2826006012801</v>
      </c>
      <c r="AX17" s="7">
        <f t="shared" si="3"/>
        <v>21586.582667403516</v>
      </c>
      <c r="AZ17" s="11">
        <f t="shared" si="4"/>
        <v>6003.4047575995419</v>
      </c>
      <c r="BA17" s="12">
        <f t="shared" si="5"/>
        <v>24099.000786238397</v>
      </c>
      <c r="BC17" s="13">
        <f t="shared" si="6"/>
        <v>6756.9248488665135</v>
      </c>
      <c r="BD17" s="14">
        <f t="shared" si="7"/>
        <v>21113.89654379728</v>
      </c>
      <c r="BF17" s="16">
        <f t="shared" si="8"/>
        <v>6508.7727037279601</v>
      </c>
      <c r="BG17" s="17">
        <f t="shared" si="9"/>
        <v>23300.00543134112</v>
      </c>
      <c r="BI17">
        <v>53</v>
      </c>
      <c r="BJ17" t="s">
        <v>43</v>
      </c>
      <c r="BK17" s="2">
        <v>45869.878344907411</v>
      </c>
      <c r="BL17">
        <v>167</v>
      </c>
      <c r="BM17" t="s">
        <v>13</v>
      </c>
      <c r="BN17">
        <v>0</v>
      </c>
      <c r="BO17">
        <v>2.8380000000000001</v>
      </c>
      <c r="BP17" s="3">
        <v>972748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54</v>
      </c>
      <c r="B18" t="s">
        <v>44</v>
      </c>
      <c r="C18" s="2">
        <v>45869.899629629632</v>
      </c>
      <c r="D18">
        <v>229</v>
      </c>
      <c r="E18" t="s">
        <v>13</v>
      </c>
      <c r="F18">
        <v>0</v>
      </c>
      <c r="G18">
        <v>5.9870000000000001</v>
      </c>
      <c r="H18" s="3">
        <v>187287</v>
      </c>
      <c r="I18">
        <v>0.42299999999999999</v>
      </c>
      <c r="J18" t="s">
        <v>14</v>
      </c>
      <c r="K18" t="s">
        <v>14</v>
      </c>
      <c r="L18" t="s">
        <v>14</v>
      </c>
      <c r="M18" t="s">
        <v>14</v>
      </c>
      <c r="O18">
        <v>54</v>
      </c>
      <c r="P18" t="s">
        <v>44</v>
      </c>
      <c r="Q18" s="2">
        <v>45869.899629629632</v>
      </c>
      <c r="R18">
        <v>229</v>
      </c>
      <c r="S18" t="s">
        <v>13</v>
      </c>
      <c r="T18">
        <v>0</v>
      </c>
      <c r="U18">
        <v>5.9349999999999996</v>
      </c>
      <c r="V18" s="3">
        <v>1672</v>
      </c>
      <c r="W18">
        <v>0.504</v>
      </c>
      <c r="X18" t="s">
        <v>14</v>
      </c>
      <c r="Y18" t="s">
        <v>14</v>
      </c>
      <c r="Z18" t="s">
        <v>14</v>
      </c>
      <c r="AA18" t="s">
        <v>14</v>
      </c>
      <c r="AC18">
        <v>54</v>
      </c>
      <c r="AD18" t="s">
        <v>44</v>
      </c>
      <c r="AE18" s="2">
        <v>45869.899629629632</v>
      </c>
      <c r="AF18">
        <v>229</v>
      </c>
      <c r="AG18" t="s">
        <v>13</v>
      </c>
      <c r="AH18">
        <v>0</v>
      </c>
      <c r="AI18">
        <v>12.063000000000001</v>
      </c>
      <c r="AJ18" s="3">
        <v>116</v>
      </c>
      <c r="AK18">
        <v>-7.0999999999999994E-2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54</v>
      </c>
      <c r="AT18" s="16">
        <f t="shared" si="0"/>
        <v>496.25763544295296</v>
      </c>
      <c r="AU18" s="17">
        <f t="shared" si="1"/>
        <v>-107.58746028592</v>
      </c>
      <c r="AW18" s="6">
        <f t="shared" si="2"/>
        <v>434.4548211034807</v>
      </c>
      <c r="AX18" s="7">
        <f t="shared" si="3"/>
        <v>-79.723143397119998</v>
      </c>
      <c r="AZ18" s="11">
        <f t="shared" si="4"/>
        <v>504.17882607808707</v>
      </c>
      <c r="BA18" s="12">
        <f t="shared" si="5"/>
        <v>6.5778627183999987</v>
      </c>
      <c r="BC18" s="13">
        <f t="shared" si="6"/>
        <v>528.49394279743274</v>
      </c>
      <c r="BD18" s="14">
        <f t="shared" si="7"/>
        <v>57.879195331199995</v>
      </c>
      <c r="BF18" s="16">
        <f t="shared" si="8"/>
        <v>496.25763544295296</v>
      </c>
      <c r="BG18" s="17">
        <f t="shared" si="9"/>
        <v>-107.58746028592</v>
      </c>
      <c r="BI18">
        <v>54</v>
      </c>
      <c r="BJ18" t="s">
        <v>44</v>
      </c>
      <c r="BK18" s="2">
        <v>45869.899629629632</v>
      </c>
      <c r="BL18">
        <v>229</v>
      </c>
      <c r="BM18" t="s">
        <v>13</v>
      </c>
      <c r="BN18">
        <v>0</v>
      </c>
      <c r="BO18">
        <v>2.8330000000000002</v>
      </c>
      <c r="BP18" s="3">
        <v>1123221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55</v>
      </c>
      <c r="B19" t="s">
        <v>45</v>
      </c>
      <c r="C19" s="2">
        <v>45869.920891203707</v>
      </c>
      <c r="D19">
        <v>273</v>
      </c>
      <c r="E19" t="s">
        <v>13</v>
      </c>
      <c r="F19">
        <v>0</v>
      </c>
      <c r="G19">
        <v>5.9870000000000001</v>
      </c>
      <c r="H19" s="3">
        <v>120846</v>
      </c>
      <c r="I19">
        <v>0.27300000000000002</v>
      </c>
      <c r="J19" t="s">
        <v>14</v>
      </c>
      <c r="K19" t="s">
        <v>14</v>
      </c>
      <c r="L19" t="s">
        <v>14</v>
      </c>
      <c r="M19" t="s">
        <v>14</v>
      </c>
      <c r="O19">
        <v>55</v>
      </c>
      <c r="P19" t="s">
        <v>45</v>
      </c>
      <c r="Q19" s="2">
        <v>45869.920891203707</v>
      </c>
      <c r="R19">
        <v>273</v>
      </c>
      <c r="S19" t="s">
        <v>13</v>
      </c>
      <c r="T19">
        <v>0</v>
      </c>
      <c r="U19" t="s">
        <v>14</v>
      </c>
      <c r="V19" s="3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55</v>
      </c>
      <c r="AD19" t="s">
        <v>45</v>
      </c>
      <c r="AE19" s="2">
        <v>45869.920891203707</v>
      </c>
      <c r="AF19">
        <v>273</v>
      </c>
      <c r="AG19" t="s">
        <v>13</v>
      </c>
      <c r="AH19">
        <v>0</v>
      </c>
      <c r="AI19">
        <v>12.138</v>
      </c>
      <c r="AJ19" s="3">
        <v>7365</v>
      </c>
      <c r="AK19">
        <v>1.5189999999999999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55</v>
      </c>
      <c r="AT19" s="16">
        <f t="shared" ref="AT19:AT29" si="10">IF(H19&lt;10000,((H19^2*0.000000008493)+(H19*0.003482)+(-3.269)),(IF(H19&lt;200000,((H19^2*-0.000000000263)+(H19*0.002682)+(3.179)),(IF(H19&lt;8000000,((H19^2*-0.000000000005099)+(H19*0.002054)+(174.8)),((V19^2*-0.00000001014)+(V19*0.2415)+(1123)))))))</f>
        <v>323.44718424669196</v>
      </c>
      <c r="AU19" s="17">
        <f t="shared" ref="AU19:AU29" si="11">IF(AJ19&lt;45000,((-0.00000004907*AJ19^2)+(0.2277*AJ19)+(-134)),((-0.00000001062*AJ19^2)+(0.2147*AJ19)+(590.6)))</f>
        <v>1540.3487849492501</v>
      </c>
      <c r="AW19" s="6">
        <f t="shared" ref="AW19:AW29" si="12">IF(H19&lt;10000,((0.0000001453*H19^2)+(0.0008349*H19)+(-1.805)),(IF(H19&lt;700000,((-0.00000000008054*H19^2)+(0.002348*H19)+(-2.47)), ((-0.00000001938*V19^2)+(0.2471*V19)+(226.8)))))</f>
        <v>280.10022151463329</v>
      </c>
      <c r="AX19" s="7">
        <f t="shared" ref="AX19:AX29" si="13">(-0.00000002552*AJ19^2)+(0.2067*AJ19)+(-103.7)</f>
        <v>1417.2612128979999</v>
      </c>
      <c r="AZ19" s="11">
        <f t="shared" ref="AZ19:AZ29" si="14">IF(H19&lt;10000,((H19^2*0.00000054)+(H19*-0.004765)+(12.72)),(IF(H19&lt;200000,((H19^2*-0.000000001577)+(H19*0.003043)+(-10.42)),(IF(H19&lt;8000000,((H19^2*-0.0000000000186)+(H19*0.00194)+(154.1)),((V19^2*-0.00000002)+(V19*0.2565)+(-1032)))))))</f>
        <v>334.28425523586799</v>
      </c>
      <c r="BA19" s="12">
        <f t="shared" ref="BA19:BA29" si="15">IF(AJ19&lt;45000,((-0.0000004561*AJ19^2)+(0.244*AJ19)+(-21.72)),((-0.0000000409*AJ19^2)+(0.2477*AJ19)+(-1777)))</f>
        <v>1750.5996650774998</v>
      </c>
      <c r="BC19" s="13">
        <f t="shared" ref="BC19:BC29" si="16">IF(H19&lt;10000,((H19^2*0.00000005714)+(H19*0.002453)+(-3.811)),(IF(H19&lt;200000,((H19^2*-0.0000000002888)+(H19*0.002899)+(-4.321)),(IF(H19&lt;8000000,((H19^2*-0.0000000000062)+(H19*0.002143)+(157)),((V19^2*-0.000000031)+(V19*0.2771)+(-709.5)))))))</f>
        <v>341.7939893492192</v>
      </c>
      <c r="BD19" s="14">
        <f t="shared" ref="BD19:BD29" si="17">IF(AJ19&lt;45000,((-0.0000000598*AJ19^2)+(0.205*AJ19)+(34.1)),((-0.00000002403*AJ19^2)+(0.2063*AJ19)+(-550.7)))</f>
        <v>1540.6812551449998</v>
      </c>
      <c r="BF19" s="16">
        <f t="shared" ref="BF19:BF29" si="18">IF(H19&lt;10000,((H19^2*0.000000008493)+(H19*0.003482)+(-3.269)),(IF(H19&lt;200000,((H19^2*-0.000000000263)+(H19*0.002682)+(3.179)),(IF(H19&lt;8000000,((H19^2*-0.000000000005099)+(H19*0.002054)+(174.8)),((V19^2*-0.00000001014)+(V19*0.2415)+(1123)))))))</f>
        <v>323.44718424669196</v>
      </c>
      <c r="BG19" s="17">
        <f t="shared" ref="BG19:BG29" si="19">IF(AJ19&lt;45000,((-0.00000004907*AJ19^2)+(0.2277*AJ19)+(-134)),((-0.00000001062*AJ19^2)+(0.2147*AJ19)+(590.6)))</f>
        <v>1540.3487849492501</v>
      </c>
      <c r="BI19">
        <v>55</v>
      </c>
      <c r="BJ19" t="s">
        <v>45</v>
      </c>
      <c r="BK19" s="2">
        <v>45869.920891203707</v>
      </c>
      <c r="BL19">
        <v>273</v>
      </c>
      <c r="BM19" t="s">
        <v>13</v>
      </c>
      <c r="BN19">
        <v>0</v>
      </c>
      <c r="BO19">
        <v>2.8330000000000002</v>
      </c>
      <c r="BP19" s="3">
        <v>1098962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56</v>
      </c>
      <c r="B20" t="s">
        <v>46</v>
      </c>
      <c r="C20" s="2">
        <v>45869.942164351851</v>
      </c>
      <c r="D20">
        <v>132</v>
      </c>
      <c r="E20" t="s">
        <v>13</v>
      </c>
      <c r="F20">
        <v>0</v>
      </c>
      <c r="G20">
        <v>5.984</v>
      </c>
      <c r="H20" s="3">
        <v>515915</v>
      </c>
      <c r="I20">
        <v>1.1639999999999999</v>
      </c>
      <c r="J20" t="s">
        <v>14</v>
      </c>
      <c r="K20" t="s">
        <v>14</v>
      </c>
      <c r="L20" t="s">
        <v>14</v>
      </c>
      <c r="M20" t="s">
        <v>14</v>
      </c>
      <c r="O20">
        <v>56</v>
      </c>
      <c r="P20" t="s">
        <v>46</v>
      </c>
      <c r="Q20" s="2">
        <v>45869.942164351851</v>
      </c>
      <c r="R20">
        <v>132</v>
      </c>
      <c r="S20" t="s">
        <v>13</v>
      </c>
      <c r="T20">
        <v>0</v>
      </c>
      <c r="U20">
        <v>5.9320000000000004</v>
      </c>
      <c r="V20" s="3">
        <v>3778</v>
      </c>
      <c r="W20">
        <v>1.0249999999999999</v>
      </c>
      <c r="X20" t="s">
        <v>14</v>
      </c>
      <c r="Y20" t="s">
        <v>14</v>
      </c>
      <c r="Z20" t="s">
        <v>14</v>
      </c>
      <c r="AA20" t="s">
        <v>14</v>
      </c>
      <c r="AC20">
        <v>56</v>
      </c>
      <c r="AD20" t="s">
        <v>46</v>
      </c>
      <c r="AE20" s="2">
        <v>45869.942164351851</v>
      </c>
      <c r="AF20">
        <v>132</v>
      </c>
      <c r="AG20" t="s">
        <v>13</v>
      </c>
      <c r="AH20">
        <v>0</v>
      </c>
      <c r="AI20">
        <v>12.134</v>
      </c>
      <c r="AJ20" s="3">
        <v>10586</v>
      </c>
      <c r="AK20">
        <v>2.2250000000000001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56</v>
      </c>
      <c r="AT20" s="16">
        <f t="shared" si="10"/>
        <v>1233.1322179034396</v>
      </c>
      <c r="AU20" s="17">
        <f t="shared" si="11"/>
        <v>2270.93324915828</v>
      </c>
      <c r="AW20" s="6">
        <f t="shared" si="12"/>
        <v>1187.4612261468985</v>
      </c>
      <c r="AX20" s="7">
        <f t="shared" si="13"/>
        <v>2081.5663421340805</v>
      </c>
      <c r="AZ20" s="11">
        <f t="shared" si="14"/>
        <v>1150.0243698576151</v>
      </c>
      <c r="BA20" s="12">
        <f t="shared" si="15"/>
        <v>2510.1518850844</v>
      </c>
      <c r="BC20" s="13">
        <f t="shared" si="16"/>
        <v>1260.955601619205</v>
      </c>
      <c r="BD20" s="14">
        <f t="shared" si="17"/>
        <v>2197.5286089191995</v>
      </c>
      <c r="BF20" s="16">
        <f t="shared" si="18"/>
        <v>1233.1322179034396</v>
      </c>
      <c r="BG20" s="17">
        <f t="shared" si="19"/>
        <v>2270.93324915828</v>
      </c>
      <c r="BI20">
        <v>56</v>
      </c>
      <c r="BJ20" t="s">
        <v>46</v>
      </c>
      <c r="BK20" s="2">
        <v>45869.942164351851</v>
      </c>
      <c r="BL20">
        <v>132</v>
      </c>
      <c r="BM20" t="s">
        <v>13</v>
      </c>
      <c r="BN20">
        <v>0</v>
      </c>
      <c r="BO20">
        <v>2.823</v>
      </c>
      <c r="BP20" s="3">
        <v>1291012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57</v>
      </c>
      <c r="B21" t="s">
        <v>47</v>
      </c>
      <c r="C21" s="2">
        <v>45869.963414351849</v>
      </c>
      <c r="D21">
        <v>335</v>
      </c>
      <c r="E21" t="s">
        <v>13</v>
      </c>
      <c r="F21">
        <v>0</v>
      </c>
      <c r="G21">
        <v>5.9889999999999999</v>
      </c>
      <c r="H21" s="3">
        <v>28696</v>
      </c>
      <c r="I21">
        <v>6.5000000000000002E-2</v>
      </c>
      <c r="J21" t="s">
        <v>14</v>
      </c>
      <c r="K21" t="s">
        <v>14</v>
      </c>
      <c r="L21" t="s">
        <v>14</v>
      </c>
      <c r="M21" t="s">
        <v>14</v>
      </c>
      <c r="O21">
        <v>57</v>
      </c>
      <c r="P21" t="s">
        <v>47</v>
      </c>
      <c r="Q21" s="2">
        <v>45869.963414351849</v>
      </c>
      <c r="R21">
        <v>335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57</v>
      </c>
      <c r="AD21" t="s">
        <v>47</v>
      </c>
      <c r="AE21" s="2">
        <v>45869.963414351849</v>
      </c>
      <c r="AF21">
        <v>335</v>
      </c>
      <c r="AG21" t="s">
        <v>13</v>
      </c>
      <c r="AH21">
        <v>0</v>
      </c>
      <c r="AI21">
        <v>12.151</v>
      </c>
      <c r="AJ21" s="3">
        <v>5272</v>
      </c>
      <c r="AK21">
        <v>1.06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57</v>
      </c>
      <c r="AT21" s="16">
        <f t="shared" si="10"/>
        <v>79.925101910592005</v>
      </c>
      <c r="AU21" s="17">
        <f t="shared" si="11"/>
        <v>1065.0705492051202</v>
      </c>
      <c r="AW21" s="6">
        <f t="shared" si="12"/>
        <v>64.841886498095363</v>
      </c>
      <c r="AX21" s="7">
        <f t="shared" si="13"/>
        <v>985.31309752831976</v>
      </c>
      <c r="AZ21" s="11">
        <f t="shared" si="14"/>
        <v>75.603330923968002</v>
      </c>
      <c r="BA21" s="12">
        <f t="shared" si="15"/>
        <v>1251.9711638975998</v>
      </c>
      <c r="BC21" s="13">
        <f t="shared" si="16"/>
        <v>78.630888631859207</v>
      </c>
      <c r="BD21" s="14">
        <f t="shared" si="17"/>
        <v>1113.1979197567998</v>
      </c>
      <c r="BF21" s="16">
        <f t="shared" si="18"/>
        <v>79.925101910592005</v>
      </c>
      <c r="BG21" s="17">
        <f t="shared" si="19"/>
        <v>1065.0705492051202</v>
      </c>
      <c r="BI21">
        <v>57</v>
      </c>
      <c r="BJ21" t="s">
        <v>47</v>
      </c>
      <c r="BK21" s="2">
        <v>45869.963414351849</v>
      </c>
      <c r="BL21">
        <v>335</v>
      </c>
      <c r="BM21" t="s">
        <v>13</v>
      </c>
      <c r="BN21">
        <v>0</v>
      </c>
      <c r="BO21">
        <v>2.8380000000000001</v>
      </c>
      <c r="BP21" s="3">
        <v>1018574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58</v>
      </c>
      <c r="B22" t="s">
        <v>48</v>
      </c>
      <c r="C22" s="2">
        <v>45869.984664351854</v>
      </c>
      <c r="D22">
        <v>308</v>
      </c>
      <c r="E22" t="s">
        <v>13</v>
      </c>
      <c r="F22">
        <v>0</v>
      </c>
      <c r="G22">
        <v>5.9870000000000001</v>
      </c>
      <c r="H22" s="3">
        <v>81918</v>
      </c>
      <c r="I22">
        <v>0.185</v>
      </c>
      <c r="J22" t="s">
        <v>14</v>
      </c>
      <c r="K22" t="s">
        <v>14</v>
      </c>
      <c r="L22" t="s">
        <v>14</v>
      </c>
      <c r="M22" t="s">
        <v>14</v>
      </c>
      <c r="O22">
        <v>58</v>
      </c>
      <c r="P22" t="s">
        <v>48</v>
      </c>
      <c r="Q22" s="2">
        <v>45869.984664351854</v>
      </c>
      <c r="R22">
        <v>308</v>
      </c>
      <c r="S22" t="s">
        <v>13</v>
      </c>
      <c r="T22">
        <v>0</v>
      </c>
      <c r="U22" t="s">
        <v>14</v>
      </c>
      <c r="V22" s="3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58</v>
      </c>
      <c r="AD22" t="s">
        <v>48</v>
      </c>
      <c r="AE22" s="2">
        <v>45869.984664351854</v>
      </c>
      <c r="AF22">
        <v>308</v>
      </c>
      <c r="AG22" t="s">
        <v>13</v>
      </c>
      <c r="AH22">
        <v>0</v>
      </c>
      <c r="AI22">
        <v>12.141</v>
      </c>
      <c r="AJ22">
        <v>37</v>
      </c>
      <c r="AK22">
        <v>-8.8999999999999996E-2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58</v>
      </c>
      <c r="AT22" s="16">
        <f t="shared" si="10"/>
        <v>221.11819905558798</v>
      </c>
      <c r="AU22" s="17">
        <f t="shared" si="11"/>
        <v>-125.57516717682999</v>
      </c>
      <c r="AW22" s="6">
        <f t="shared" si="12"/>
        <v>189.33299560036903</v>
      </c>
      <c r="AX22" s="7">
        <f t="shared" si="13"/>
        <v>-96.052134936880009</v>
      </c>
      <c r="AZ22" s="11">
        <f t="shared" si="14"/>
        <v>228.27392289225202</v>
      </c>
      <c r="BA22" s="12">
        <f t="shared" si="15"/>
        <v>-12.692624400899998</v>
      </c>
      <c r="BC22" s="13">
        <f t="shared" si="16"/>
        <v>231.22127264050883</v>
      </c>
      <c r="BD22" s="14">
        <f t="shared" si="17"/>
        <v>41.684918133800004</v>
      </c>
      <c r="BF22" s="16">
        <f t="shared" si="18"/>
        <v>221.11819905558798</v>
      </c>
      <c r="BG22" s="17">
        <f t="shared" si="19"/>
        <v>-125.57516717682999</v>
      </c>
      <c r="BI22">
        <v>58</v>
      </c>
      <c r="BJ22" t="s">
        <v>48</v>
      </c>
      <c r="BK22" s="2">
        <v>45869.984664351854</v>
      </c>
      <c r="BL22">
        <v>308</v>
      </c>
      <c r="BM22" t="s">
        <v>13</v>
      </c>
      <c r="BN22">
        <v>0</v>
      </c>
      <c r="BO22">
        <v>2.835</v>
      </c>
      <c r="BP22" s="3">
        <v>1083851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59</v>
      </c>
      <c r="B23" t="s">
        <v>49</v>
      </c>
      <c r="C23" s="2">
        <v>45870.005914351852</v>
      </c>
      <c r="D23">
        <v>208</v>
      </c>
      <c r="E23" t="s">
        <v>13</v>
      </c>
      <c r="F23">
        <v>0</v>
      </c>
      <c r="G23">
        <v>5.9939999999999998</v>
      </c>
      <c r="H23" s="3">
        <v>30448</v>
      </c>
      <c r="I23">
        <v>6.9000000000000006E-2</v>
      </c>
      <c r="J23" t="s">
        <v>14</v>
      </c>
      <c r="K23" t="s">
        <v>14</v>
      </c>
      <c r="L23" t="s">
        <v>14</v>
      </c>
      <c r="M23" t="s">
        <v>14</v>
      </c>
      <c r="O23">
        <v>59</v>
      </c>
      <c r="P23" t="s">
        <v>49</v>
      </c>
      <c r="Q23" s="2">
        <v>45870.005914351852</v>
      </c>
      <c r="R23">
        <v>208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59</v>
      </c>
      <c r="AD23" t="s">
        <v>49</v>
      </c>
      <c r="AE23" s="2">
        <v>45870.005914351852</v>
      </c>
      <c r="AF23">
        <v>208</v>
      </c>
      <c r="AG23" t="s">
        <v>13</v>
      </c>
      <c r="AH23">
        <v>0</v>
      </c>
      <c r="AI23">
        <v>12.618</v>
      </c>
      <c r="AJ23">
        <v>89</v>
      </c>
      <c r="AK23">
        <v>-7.6999999999999999E-2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59</v>
      </c>
      <c r="AT23" s="16">
        <f t="shared" si="10"/>
        <v>84.596713774847998</v>
      </c>
      <c r="AU23" s="17">
        <f t="shared" si="11"/>
        <v>-113.73508868347</v>
      </c>
      <c r="AW23" s="6">
        <f t="shared" si="12"/>
        <v>68.947236920099826</v>
      </c>
      <c r="AX23" s="7">
        <f t="shared" si="13"/>
        <v>-85.303902143919998</v>
      </c>
      <c r="AZ23" s="11">
        <f t="shared" si="14"/>
        <v>80.771257729792012</v>
      </c>
      <c r="BA23" s="12">
        <f t="shared" si="15"/>
        <v>-7.6127680999995562E-3</v>
      </c>
      <c r="BC23" s="13">
        <f t="shared" si="16"/>
        <v>83.680011092684808</v>
      </c>
      <c r="BD23" s="14">
        <f t="shared" si="17"/>
        <v>52.344526324200004</v>
      </c>
      <c r="BF23" s="16">
        <f t="shared" si="18"/>
        <v>84.596713774847998</v>
      </c>
      <c r="BG23" s="17">
        <f t="shared" si="19"/>
        <v>-113.73508868347</v>
      </c>
      <c r="BI23">
        <v>59</v>
      </c>
      <c r="BJ23" t="s">
        <v>49</v>
      </c>
      <c r="BK23" s="2">
        <v>45870.005914351852</v>
      </c>
      <c r="BL23">
        <v>208</v>
      </c>
      <c r="BM23" t="s">
        <v>13</v>
      </c>
      <c r="BN23">
        <v>0</v>
      </c>
      <c r="BO23">
        <v>2.8460000000000001</v>
      </c>
      <c r="BP23" s="3">
        <v>975553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60</v>
      </c>
      <c r="B24" t="s">
        <v>50</v>
      </c>
      <c r="C24" s="2">
        <v>45870.027175925927</v>
      </c>
      <c r="D24">
        <v>299</v>
      </c>
      <c r="E24" t="s">
        <v>13</v>
      </c>
      <c r="F24">
        <v>0</v>
      </c>
      <c r="G24">
        <v>5.9880000000000004</v>
      </c>
      <c r="H24" s="3">
        <v>40120</v>
      </c>
      <c r="I24">
        <v>9.0999999999999998E-2</v>
      </c>
      <c r="J24" t="s">
        <v>14</v>
      </c>
      <c r="K24" t="s">
        <v>14</v>
      </c>
      <c r="L24" t="s">
        <v>14</v>
      </c>
      <c r="M24" t="s">
        <v>14</v>
      </c>
      <c r="O24">
        <v>60</v>
      </c>
      <c r="P24" t="s">
        <v>50</v>
      </c>
      <c r="Q24" s="2">
        <v>45870.027175925927</v>
      </c>
      <c r="R24">
        <v>299</v>
      </c>
      <c r="S24" t="s">
        <v>13</v>
      </c>
      <c r="T24">
        <v>0</v>
      </c>
      <c r="U24" t="s">
        <v>14</v>
      </c>
      <c r="V24" s="3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60</v>
      </c>
      <c r="AD24" t="s">
        <v>50</v>
      </c>
      <c r="AE24" s="2">
        <v>45870.027175925927</v>
      </c>
      <c r="AF24">
        <v>299</v>
      </c>
      <c r="AG24" t="s">
        <v>13</v>
      </c>
      <c r="AH24">
        <v>0</v>
      </c>
      <c r="AI24">
        <v>12.162000000000001</v>
      </c>
      <c r="AJ24" s="3">
        <v>48</v>
      </c>
      <c r="AK24">
        <v>-8.5999999999999993E-2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60</v>
      </c>
      <c r="AT24" s="16">
        <f t="shared" si="10"/>
        <v>110.35751141279999</v>
      </c>
      <c r="AU24" s="17">
        <f t="shared" si="11"/>
        <v>-123.07051305728</v>
      </c>
      <c r="AW24" s="6">
        <f t="shared" si="12"/>
        <v>91.602121656224</v>
      </c>
      <c r="AX24" s="7">
        <f t="shared" si="13"/>
        <v>-93.77845879808001</v>
      </c>
      <c r="AZ24" s="11">
        <f t="shared" si="14"/>
        <v>109.1267980912</v>
      </c>
      <c r="BA24" s="12">
        <f t="shared" si="15"/>
        <v>-10.0090508544</v>
      </c>
      <c r="BC24" s="13">
        <f t="shared" si="16"/>
        <v>111.52202336128001</v>
      </c>
      <c r="BD24" s="14">
        <f t="shared" si="17"/>
        <v>43.939862220800002</v>
      </c>
      <c r="BF24" s="16">
        <f t="shared" si="18"/>
        <v>110.35751141279999</v>
      </c>
      <c r="BG24" s="17">
        <f t="shared" si="19"/>
        <v>-123.07051305728</v>
      </c>
      <c r="BI24">
        <v>60</v>
      </c>
      <c r="BJ24" t="s">
        <v>50</v>
      </c>
      <c r="BK24" s="2">
        <v>45870.027175925927</v>
      </c>
      <c r="BL24">
        <v>299</v>
      </c>
      <c r="BM24" t="s">
        <v>13</v>
      </c>
      <c r="BN24">
        <v>0</v>
      </c>
      <c r="BO24">
        <v>2.8380000000000001</v>
      </c>
      <c r="BP24" s="3">
        <v>1014519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61</v>
      </c>
      <c r="B25" t="s">
        <v>51</v>
      </c>
      <c r="C25" s="2">
        <v>45870.048425925925</v>
      </c>
      <c r="D25">
        <v>150</v>
      </c>
      <c r="E25" t="s">
        <v>13</v>
      </c>
      <c r="F25">
        <v>0</v>
      </c>
      <c r="G25">
        <v>5.9880000000000004</v>
      </c>
      <c r="H25" s="3">
        <v>39179</v>
      </c>
      <c r="I25">
        <v>8.8999999999999996E-2</v>
      </c>
      <c r="J25" t="s">
        <v>14</v>
      </c>
      <c r="K25" t="s">
        <v>14</v>
      </c>
      <c r="L25" t="s">
        <v>14</v>
      </c>
      <c r="M25" t="s">
        <v>14</v>
      </c>
      <c r="O25">
        <v>61</v>
      </c>
      <c r="P25" t="s">
        <v>51</v>
      </c>
      <c r="Q25" s="2">
        <v>45870.048425925925</v>
      </c>
      <c r="R25">
        <v>150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61</v>
      </c>
      <c r="AD25" t="s">
        <v>51</v>
      </c>
      <c r="AE25" s="2">
        <v>45870.048425925925</v>
      </c>
      <c r="AF25">
        <v>150</v>
      </c>
      <c r="AG25" t="s">
        <v>13</v>
      </c>
      <c r="AH25">
        <v>0</v>
      </c>
      <c r="AI25">
        <v>12.05</v>
      </c>
      <c r="AJ25" s="3">
        <v>50</v>
      </c>
      <c r="AK25">
        <v>-8.5999999999999993E-2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61</v>
      </c>
      <c r="AT25" s="16">
        <f t="shared" si="10"/>
        <v>107.85337456721699</v>
      </c>
      <c r="AU25" s="17">
        <f t="shared" si="11"/>
        <v>-122.61512267499999</v>
      </c>
      <c r="AW25" s="6">
        <f t="shared" si="12"/>
        <v>89.398663579937846</v>
      </c>
      <c r="AX25" s="7">
        <f t="shared" si="13"/>
        <v>-93.365063800000001</v>
      </c>
      <c r="AZ25" s="11">
        <f t="shared" si="14"/>
        <v>106.381011397343</v>
      </c>
      <c r="BA25" s="12">
        <f t="shared" si="15"/>
        <v>-9.5211402500000002</v>
      </c>
      <c r="BC25" s="13">
        <f t="shared" si="16"/>
        <v>108.8156147209592</v>
      </c>
      <c r="BD25" s="14">
        <f t="shared" si="17"/>
        <v>44.349850500000002</v>
      </c>
      <c r="BF25" s="16">
        <f t="shared" si="18"/>
        <v>107.85337456721699</v>
      </c>
      <c r="BG25" s="17">
        <f t="shared" si="19"/>
        <v>-122.61512267499999</v>
      </c>
      <c r="BI25">
        <v>61</v>
      </c>
      <c r="BJ25" t="s">
        <v>51</v>
      </c>
      <c r="BK25" s="2">
        <v>45870.048425925925</v>
      </c>
      <c r="BL25">
        <v>150</v>
      </c>
      <c r="BM25" t="s">
        <v>13</v>
      </c>
      <c r="BN25">
        <v>0</v>
      </c>
      <c r="BO25">
        <v>2.8330000000000002</v>
      </c>
      <c r="BP25" s="3">
        <v>1120204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62</v>
      </c>
      <c r="B26" t="s">
        <v>52</v>
      </c>
      <c r="C26" s="2">
        <v>45870.069687499999</v>
      </c>
      <c r="D26">
        <v>359</v>
      </c>
      <c r="E26" t="s">
        <v>13</v>
      </c>
      <c r="F26">
        <v>0</v>
      </c>
      <c r="G26">
        <v>5.9859999999999998</v>
      </c>
      <c r="H26" s="3">
        <v>261522</v>
      </c>
      <c r="I26">
        <v>0.59</v>
      </c>
      <c r="J26" t="s">
        <v>14</v>
      </c>
      <c r="K26" t="s">
        <v>14</v>
      </c>
      <c r="L26" t="s">
        <v>14</v>
      </c>
      <c r="M26" t="s">
        <v>14</v>
      </c>
      <c r="O26">
        <v>62</v>
      </c>
      <c r="P26" t="s">
        <v>52</v>
      </c>
      <c r="Q26" s="2">
        <v>45870.069687499999</v>
      </c>
      <c r="R26">
        <v>359</v>
      </c>
      <c r="S26" t="s">
        <v>13</v>
      </c>
      <c r="T26">
        <v>0</v>
      </c>
      <c r="U26">
        <v>5.9340000000000002</v>
      </c>
      <c r="V26" s="3">
        <v>2174</v>
      </c>
      <c r="W26">
        <v>0.628</v>
      </c>
      <c r="X26" t="s">
        <v>14</v>
      </c>
      <c r="Y26" t="s">
        <v>14</v>
      </c>
      <c r="Z26" t="s">
        <v>14</v>
      </c>
      <c r="AA26" t="s">
        <v>14</v>
      </c>
      <c r="AC26">
        <v>62</v>
      </c>
      <c r="AD26" t="s">
        <v>52</v>
      </c>
      <c r="AE26" s="2">
        <v>45870.069687499999</v>
      </c>
      <c r="AF26">
        <v>359</v>
      </c>
      <c r="AG26" t="s">
        <v>13</v>
      </c>
      <c r="AH26">
        <v>0</v>
      </c>
      <c r="AI26">
        <v>12.234999999999999</v>
      </c>
      <c r="AJ26" s="3">
        <v>234</v>
      </c>
      <c r="AK26">
        <v>-4.4999999999999998E-2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62</v>
      </c>
      <c r="AT26" s="16">
        <f t="shared" si="10"/>
        <v>711.61744823568802</v>
      </c>
      <c r="AU26" s="17">
        <f t="shared" si="11"/>
        <v>-80.720886876919991</v>
      </c>
      <c r="AW26" s="6">
        <f t="shared" si="12"/>
        <v>606.07522285277855</v>
      </c>
      <c r="AX26" s="7">
        <f t="shared" si="13"/>
        <v>-55.333597373120007</v>
      </c>
      <c r="AZ26" s="11">
        <f t="shared" si="14"/>
        <v>660.18055612939759</v>
      </c>
      <c r="BA26" s="12">
        <f t="shared" si="15"/>
        <v>35.351025788400001</v>
      </c>
      <c r="BC26" s="13">
        <f t="shared" si="16"/>
        <v>717.01760470979923</v>
      </c>
      <c r="BD26" s="14">
        <f t="shared" si="17"/>
        <v>82.066725591199997</v>
      </c>
      <c r="BF26" s="16">
        <f t="shared" si="18"/>
        <v>711.61744823568802</v>
      </c>
      <c r="BG26" s="17">
        <f t="shared" si="19"/>
        <v>-80.720886876919991</v>
      </c>
      <c r="BI26">
        <v>62</v>
      </c>
      <c r="BJ26" t="s">
        <v>52</v>
      </c>
      <c r="BK26" s="2">
        <v>45870.069687499999</v>
      </c>
      <c r="BL26">
        <v>359</v>
      </c>
      <c r="BM26" t="s">
        <v>13</v>
      </c>
      <c r="BN26">
        <v>0</v>
      </c>
      <c r="BO26">
        <v>2.835</v>
      </c>
      <c r="BP26" s="3">
        <v>1084557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63</v>
      </c>
      <c r="B27" t="s">
        <v>53</v>
      </c>
      <c r="C27" s="2">
        <v>45870.090949074074</v>
      </c>
      <c r="D27">
        <v>152</v>
      </c>
      <c r="E27" t="s">
        <v>13</v>
      </c>
      <c r="F27">
        <v>0</v>
      </c>
      <c r="G27">
        <v>5.9939999999999998</v>
      </c>
      <c r="H27" s="3">
        <v>84825</v>
      </c>
      <c r="I27">
        <v>0.192</v>
      </c>
      <c r="J27" t="s">
        <v>14</v>
      </c>
      <c r="K27" t="s">
        <v>14</v>
      </c>
      <c r="L27" t="s">
        <v>14</v>
      </c>
      <c r="M27" t="s">
        <v>14</v>
      </c>
      <c r="O27">
        <v>63</v>
      </c>
      <c r="P27" t="s">
        <v>53</v>
      </c>
      <c r="Q27" s="2">
        <v>45870.090949074074</v>
      </c>
      <c r="R27">
        <v>152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63</v>
      </c>
      <c r="AD27" t="s">
        <v>53</v>
      </c>
      <c r="AE27" s="2">
        <v>45870.090949074074</v>
      </c>
      <c r="AF27">
        <v>152</v>
      </c>
      <c r="AG27" t="s">
        <v>13</v>
      </c>
      <c r="AH27">
        <v>0</v>
      </c>
      <c r="AI27">
        <v>12.263999999999999</v>
      </c>
      <c r="AJ27" s="3">
        <v>143</v>
      </c>
      <c r="AK27">
        <v>-6.5000000000000002E-2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63</v>
      </c>
      <c r="AT27" s="16">
        <f t="shared" si="10"/>
        <v>228.78729119562502</v>
      </c>
      <c r="AU27" s="17">
        <f t="shared" si="11"/>
        <v>-101.43990343242999</v>
      </c>
      <c r="AW27" s="6">
        <f t="shared" si="12"/>
        <v>196.11959209846248</v>
      </c>
      <c r="AX27" s="7">
        <f t="shared" si="13"/>
        <v>-74.142421858480006</v>
      </c>
      <c r="AZ27" s="11">
        <f t="shared" si="14"/>
        <v>236.35551745437502</v>
      </c>
      <c r="BA27" s="12">
        <f t="shared" si="15"/>
        <v>13.1626732111</v>
      </c>
      <c r="BC27" s="13">
        <f t="shared" si="16"/>
        <v>239.50867795550002</v>
      </c>
      <c r="BD27" s="14">
        <f t="shared" si="17"/>
        <v>63.413777149799998</v>
      </c>
      <c r="BF27" s="16">
        <f t="shared" si="18"/>
        <v>228.78729119562502</v>
      </c>
      <c r="BG27" s="17">
        <f t="shared" si="19"/>
        <v>-101.43990343242999</v>
      </c>
      <c r="BI27">
        <v>63</v>
      </c>
      <c r="BJ27" t="s">
        <v>53</v>
      </c>
      <c r="BK27" s="2">
        <v>45870.090949074074</v>
      </c>
      <c r="BL27">
        <v>152</v>
      </c>
      <c r="BM27" t="s">
        <v>13</v>
      </c>
      <c r="BN27">
        <v>0</v>
      </c>
      <c r="BO27">
        <v>2.839</v>
      </c>
      <c r="BP27" s="3">
        <v>1112587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64</v>
      </c>
      <c r="B28" t="s">
        <v>54</v>
      </c>
      <c r="C28" s="2">
        <v>45870.112222222226</v>
      </c>
      <c r="D28">
        <v>74</v>
      </c>
      <c r="E28" t="s">
        <v>13</v>
      </c>
      <c r="F28">
        <v>0</v>
      </c>
      <c r="G28">
        <v>5.9939999999999998</v>
      </c>
      <c r="H28" s="3">
        <v>141873</v>
      </c>
      <c r="I28">
        <v>0.32</v>
      </c>
      <c r="J28" t="s">
        <v>14</v>
      </c>
      <c r="K28" t="s">
        <v>14</v>
      </c>
      <c r="L28" t="s">
        <v>14</v>
      </c>
      <c r="M28" t="s">
        <v>14</v>
      </c>
      <c r="O28">
        <v>64</v>
      </c>
      <c r="P28" t="s">
        <v>54</v>
      </c>
      <c r="Q28" s="2">
        <v>45870.112222222226</v>
      </c>
      <c r="R28">
        <v>74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64</v>
      </c>
      <c r="AD28" t="s">
        <v>54</v>
      </c>
      <c r="AE28" s="2">
        <v>45870.112222222226</v>
      </c>
      <c r="AF28">
        <v>74</v>
      </c>
      <c r="AG28" t="s">
        <v>13</v>
      </c>
      <c r="AH28">
        <v>0</v>
      </c>
      <c r="AI28">
        <v>12.215999999999999</v>
      </c>
      <c r="AJ28" s="3">
        <v>819</v>
      </c>
      <c r="AK28">
        <v>8.3000000000000004E-2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64</v>
      </c>
      <c r="AT28" s="16">
        <f t="shared" si="10"/>
        <v>378.38873564207296</v>
      </c>
      <c r="AU28" s="17">
        <f t="shared" si="11"/>
        <v>52.45338575772999</v>
      </c>
      <c r="AW28" s="6">
        <f t="shared" si="12"/>
        <v>329.02669905769028</v>
      </c>
      <c r="AX28" s="7">
        <f t="shared" si="13"/>
        <v>65.570182179279996</v>
      </c>
      <c r="AZ28" s="11">
        <f t="shared" si="14"/>
        <v>389.55776480056699</v>
      </c>
      <c r="BA28" s="12">
        <f t="shared" si="15"/>
        <v>177.8100659079</v>
      </c>
      <c r="BC28" s="13">
        <f t="shared" si="16"/>
        <v>401.1558755803448</v>
      </c>
      <c r="BD28" s="14">
        <f t="shared" si="17"/>
        <v>201.95488849219998</v>
      </c>
      <c r="BF28" s="16">
        <f t="shared" si="18"/>
        <v>378.38873564207296</v>
      </c>
      <c r="BG28" s="17">
        <f t="shared" si="19"/>
        <v>52.45338575772999</v>
      </c>
      <c r="BI28">
        <v>64</v>
      </c>
      <c r="BJ28" t="s">
        <v>54</v>
      </c>
      <c r="BK28" s="2">
        <v>45870.112222222226</v>
      </c>
      <c r="BL28">
        <v>74</v>
      </c>
      <c r="BM28" t="s">
        <v>13</v>
      </c>
      <c r="BN28">
        <v>0</v>
      </c>
      <c r="BO28">
        <v>2.84</v>
      </c>
      <c r="BP28" s="3">
        <v>1096385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65</v>
      </c>
      <c r="B29" t="s">
        <v>55</v>
      </c>
      <c r="C29" s="2">
        <v>45870.133483796293</v>
      </c>
      <c r="D29">
        <v>405</v>
      </c>
      <c r="E29" t="s">
        <v>13</v>
      </c>
      <c r="F29">
        <v>0</v>
      </c>
      <c r="G29" t="s">
        <v>14</v>
      </c>
      <c r="H29" s="3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O29">
        <v>65</v>
      </c>
      <c r="P29" t="s">
        <v>55</v>
      </c>
      <c r="Q29" s="2">
        <v>45870.133483796293</v>
      </c>
      <c r="R29">
        <v>405</v>
      </c>
      <c r="S29" t="s">
        <v>13</v>
      </c>
      <c r="T29">
        <v>0</v>
      </c>
      <c r="U29" t="s">
        <v>14</v>
      </c>
      <c r="V29" s="3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65</v>
      </c>
      <c r="AD29" t="s">
        <v>55</v>
      </c>
      <c r="AE29" s="2">
        <v>45870.133483796293</v>
      </c>
      <c r="AF29">
        <v>405</v>
      </c>
      <c r="AG29" t="s">
        <v>13</v>
      </c>
      <c r="AH29">
        <v>0</v>
      </c>
      <c r="AI29">
        <v>12.2</v>
      </c>
      <c r="AJ29" s="3">
        <v>23508914</v>
      </c>
      <c r="AK29" s="15">
        <v>2694.9520000000002</v>
      </c>
      <c r="AL29" t="s">
        <v>14</v>
      </c>
      <c r="AM29" t="s">
        <v>14</v>
      </c>
      <c r="AN29" t="s">
        <v>14</v>
      </c>
      <c r="AO29" t="s">
        <v>14</v>
      </c>
      <c r="AQ29">
        <v>3</v>
      </c>
      <c r="AR29" t="s">
        <v>56</v>
      </c>
      <c r="AS29" s="10">
        <v>65</v>
      </c>
      <c r="AT29" s="16" t="e">
        <f t="shared" si="10"/>
        <v>#VALUE!</v>
      </c>
      <c r="AU29" s="17">
        <f t="shared" si="11"/>
        <v>-821390.74201878498</v>
      </c>
      <c r="AW29" s="6" t="e">
        <f t="shared" si="12"/>
        <v>#VALUE!</v>
      </c>
      <c r="AX29" s="7">
        <f t="shared" si="13"/>
        <v>-9244925.0121637844</v>
      </c>
      <c r="AZ29" s="11" t="e">
        <f t="shared" si="14"/>
        <v>#VALUE!</v>
      </c>
      <c r="BA29" s="12">
        <f t="shared" si="15"/>
        <v>-16782782.634289298</v>
      </c>
      <c r="BC29" s="13" t="e">
        <f t="shared" si="16"/>
        <v>#VALUE!</v>
      </c>
      <c r="BD29" s="14">
        <f t="shared" si="17"/>
        <v>-8431298.7119492851</v>
      </c>
      <c r="BF29" s="16" t="e">
        <f t="shared" si="18"/>
        <v>#VALUE!</v>
      </c>
      <c r="BG29" s="17">
        <f t="shared" si="19"/>
        <v>-821390.74201878498</v>
      </c>
      <c r="BI29">
        <v>65</v>
      </c>
      <c r="BJ29" t="s">
        <v>55</v>
      </c>
      <c r="BK29" s="2">
        <v>45870.133483796293</v>
      </c>
      <c r="BL29">
        <v>405</v>
      </c>
      <c r="BM29" t="s">
        <v>13</v>
      </c>
      <c r="BN29">
        <v>0</v>
      </c>
      <c r="BO29" t="s">
        <v>14</v>
      </c>
      <c r="BP29" s="3" t="s">
        <v>14</v>
      </c>
      <c r="BQ29" t="s">
        <v>14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C30" s="2"/>
      <c r="H30" s="3"/>
      <c r="Q30" s="2"/>
      <c r="AE30" s="2"/>
      <c r="AJ30" s="3"/>
      <c r="AS30" s="10"/>
      <c r="AT30" s="16"/>
      <c r="AU30" s="17"/>
      <c r="AW30" s="6"/>
      <c r="AX30" s="7"/>
      <c r="AZ30" s="11"/>
      <c r="BA30" s="12"/>
      <c r="BC30" s="13"/>
      <c r="BD30" s="14"/>
      <c r="BF30" s="16"/>
      <c r="BG30" s="17"/>
      <c r="BK30" s="2"/>
      <c r="BP30" s="3"/>
    </row>
    <row r="31" spans="1:73" x14ac:dyDescent="0.35">
      <c r="C31" s="2"/>
      <c r="H31" s="3"/>
      <c r="Q31" s="2"/>
      <c r="AE31" s="2"/>
      <c r="AJ31" s="3"/>
      <c r="AS31" s="10"/>
      <c r="AT31" s="16"/>
      <c r="AU31" s="17"/>
      <c r="AW31" s="6"/>
      <c r="AX31" s="7"/>
      <c r="AZ31" s="11"/>
      <c r="BA31" s="12"/>
      <c r="BC31" s="13"/>
      <c r="BD31" s="14"/>
      <c r="BF31" s="16"/>
      <c r="BG31" s="17"/>
      <c r="BK31" s="2"/>
      <c r="BP31" s="3"/>
    </row>
    <row r="32" spans="1:73" x14ac:dyDescent="0.35">
      <c r="C32" s="2"/>
      <c r="H32" s="3"/>
      <c r="Q32" s="2"/>
      <c r="V32" s="3"/>
      <c r="AE32" s="2"/>
      <c r="AJ32" s="3"/>
      <c r="AS32" s="10"/>
      <c r="AT32" s="16"/>
      <c r="AU32" s="17"/>
      <c r="AW32" s="6"/>
      <c r="AX32" s="7"/>
      <c r="AZ32" s="11"/>
      <c r="BA32" s="12"/>
      <c r="BC32" s="13"/>
      <c r="BD32" s="14"/>
      <c r="BF32" s="16"/>
      <c r="BG32" s="17"/>
      <c r="BK32" s="2"/>
      <c r="BP32" s="3"/>
    </row>
    <row r="33" spans="3:68" x14ac:dyDescent="0.35">
      <c r="C33" s="2"/>
      <c r="H33" s="3"/>
      <c r="Q33" s="2"/>
      <c r="V33" s="3"/>
      <c r="AE33" s="2"/>
      <c r="AJ33" s="3"/>
      <c r="AS33" s="10"/>
      <c r="AT33" s="16"/>
      <c r="AU33" s="17"/>
      <c r="AW33" s="6"/>
      <c r="AX33" s="7"/>
      <c r="AZ33" s="11"/>
      <c r="BA33" s="12"/>
      <c r="BC33" s="13"/>
      <c r="BD33" s="14"/>
      <c r="BF33" s="16"/>
      <c r="BG33" s="17"/>
      <c r="BK33" s="2"/>
      <c r="BP33" s="3"/>
    </row>
    <row r="34" spans="3:68" x14ac:dyDescent="0.35">
      <c r="C34" s="2"/>
      <c r="H34" s="3"/>
      <c r="Q34" s="2"/>
      <c r="AE34" s="2"/>
      <c r="AJ34" s="3"/>
      <c r="AS34" s="10"/>
      <c r="AT34" s="16"/>
      <c r="AU34" s="17"/>
      <c r="AW34" s="6"/>
      <c r="AX34" s="7"/>
      <c r="AZ34" s="11"/>
      <c r="BA34" s="12"/>
      <c r="BC34" s="13"/>
      <c r="BD34" s="14"/>
      <c r="BF34" s="16"/>
      <c r="BG34" s="17"/>
      <c r="BK34" s="2"/>
      <c r="BP34" s="3"/>
    </row>
    <row r="35" spans="3:68" x14ac:dyDescent="0.35">
      <c r="C35" s="2"/>
      <c r="H35" s="3"/>
      <c r="Q35" s="2"/>
      <c r="AE35" s="2"/>
      <c r="AS35" s="10"/>
      <c r="AT35" s="16"/>
      <c r="AU35" s="17"/>
      <c r="AW35" s="6"/>
      <c r="AX35" s="7"/>
      <c r="AZ35" s="11"/>
      <c r="BA35" s="12"/>
      <c r="BC35" s="13"/>
      <c r="BD35" s="14"/>
      <c r="BF35" s="16"/>
      <c r="BG35" s="17"/>
      <c r="BK35" s="2"/>
      <c r="BP35" s="3"/>
    </row>
    <row r="36" spans="3:68" x14ac:dyDescent="0.35">
      <c r="C36" s="2"/>
      <c r="H36" s="3"/>
      <c r="Q36" s="2"/>
      <c r="AE36" s="2"/>
      <c r="AS36" s="10"/>
      <c r="AT36" s="16"/>
      <c r="AU36" s="17"/>
      <c r="AW36" s="6"/>
      <c r="AX36" s="7"/>
      <c r="AZ36" s="11"/>
      <c r="BA36" s="12"/>
      <c r="BC36" s="13"/>
      <c r="BD36" s="14"/>
      <c r="BF36" s="16"/>
      <c r="BG36" s="17"/>
      <c r="BK36" s="2"/>
      <c r="BP36" s="3"/>
    </row>
    <row r="37" spans="3:68" x14ac:dyDescent="0.35">
      <c r="C37" s="2"/>
      <c r="H37" s="3"/>
      <c r="Q37" s="2"/>
      <c r="V37" s="3"/>
      <c r="AE37" s="2"/>
      <c r="AJ37" s="3"/>
      <c r="AS37" s="10"/>
      <c r="AT37" s="16"/>
      <c r="AU37" s="17"/>
      <c r="AW37" s="6"/>
      <c r="AX37" s="7"/>
      <c r="AZ37" s="11"/>
      <c r="BA37" s="12"/>
      <c r="BC37" s="13"/>
      <c r="BD37" s="14"/>
      <c r="BF37" s="16"/>
      <c r="BG37" s="17"/>
      <c r="BK37" s="2"/>
      <c r="BP37" s="3"/>
    </row>
    <row r="38" spans="3:68" x14ac:dyDescent="0.35">
      <c r="C38" s="2"/>
      <c r="H38" s="3"/>
      <c r="Q38" s="2"/>
      <c r="AE38" s="2"/>
      <c r="AJ38" s="3"/>
      <c r="AS38" s="10"/>
      <c r="AT38" s="16"/>
      <c r="AU38" s="17"/>
      <c r="AW38" s="6"/>
      <c r="AX38" s="7"/>
      <c r="AZ38" s="11"/>
      <c r="BA38" s="12"/>
      <c r="BC38" s="13"/>
      <c r="BD38" s="14"/>
      <c r="BF38" s="16"/>
      <c r="BG38" s="17"/>
      <c r="BK38" s="2"/>
      <c r="BP38" s="3"/>
    </row>
    <row r="39" spans="3:68" x14ac:dyDescent="0.35">
      <c r="C39" s="2"/>
      <c r="H39" s="3"/>
      <c r="Q39" s="2"/>
      <c r="V39" s="3"/>
      <c r="AE39" s="2"/>
      <c r="AJ39" s="3"/>
      <c r="AS39" s="10"/>
      <c r="AT39" s="16"/>
      <c r="AU39" s="17"/>
      <c r="AW39" s="6"/>
      <c r="AX39" s="7"/>
      <c r="AZ39" s="11"/>
      <c r="BA39" s="12"/>
      <c r="BC39" s="13"/>
      <c r="BD39" s="14"/>
      <c r="BF39" s="16"/>
      <c r="BG39" s="17"/>
      <c r="BK39" s="2"/>
      <c r="BP39" s="3"/>
    </row>
    <row r="40" spans="3:68" x14ac:dyDescent="0.35">
      <c r="C40" s="2"/>
      <c r="H40" s="3"/>
      <c r="Q40" s="2"/>
      <c r="AE40" s="2"/>
      <c r="AJ40" s="3"/>
      <c r="AS40" s="10"/>
      <c r="AT40" s="16"/>
      <c r="AU40" s="17"/>
      <c r="AW40" s="6"/>
      <c r="AX40" s="7"/>
      <c r="AZ40" s="11"/>
      <c r="BA40" s="12"/>
      <c r="BC40" s="13"/>
      <c r="BD40" s="14"/>
      <c r="BF40" s="16"/>
      <c r="BG40" s="17"/>
      <c r="BK40" s="2"/>
      <c r="BP40" s="3"/>
    </row>
    <row r="41" spans="3:68" x14ac:dyDescent="0.35">
      <c r="C41" s="2"/>
      <c r="H41" s="3"/>
      <c r="Q41" s="2"/>
      <c r="AE41" s="2"/>
      <c r="AJ41" s="3"/>
      <c r="AS41" s="10"/>
      <c r="AT41" s="16"/>
      <c r="AU41" s="17"/>
      <c r="AW41" s="6"/>
      <c r="AX41" s="7"/>
      <c r="AZ41" s="11"/>
      <c r="BA41" s="12"/>
      <c r="BC41" s="13"/>
      <c r="BD41" s="14"/>
      <c r="BF41" s="16"/>
      <c r="BG41" s="17"/>
      <c r="BK41" s="2"/>
      <c r="BP41" s="3"/>
    </row>
    <row r="42" spans="3:68" x14ac:dyDescent="0.35">
      <c r="C42" s="2"/>
      <c r="H42" s="3"/>
      <c r="Q42" s="2"/>
      <c r="AE42" s="2"/>
      <c r="AS42" s="10"/>
      <c r="AT42" s="16"/>
      <c r="AU42" s="17"/>
      <c r="AW42" s="6"/>
      <c r="AX42" s="7"/>
      <c r="AZ42" s="11"/>
      <c r="BA42" s="12"/>
      <c r="BC42" s="13"/>
      <c r="BD42" s="14"/>
      <c r="BF42" s="16"/>
      <c r="BG42" s="17"/>
      <c r="BK42" s="2"/>
      <c r="BP42" s="3"/>
    </row>
    <row r="43" spans="3:68" x14ac:dyDescent="0.35">
      <c r="C43" s="2"/>
      <c r="H43" s="3"/>
      <c r="Q43" s="2"/>
      <c r="AE43" s="2"/>
      <c r="AS43" s="10"/>
      <c r="AT43" s="16"/>
      <c r="AU43" s="17"/>
      <c r="AW43" s="6"/>
      <c r="AX43" s="7"/>
      <c r="AZ43" s="11"/>
      <c r="BA43" s="12"/>
      <c r="BC43" s="13"/>
      <c r="BD43" s="14"/>
      <c r="BF43" s="16"/>
      <c r="BG43" s="17"/>
      <c r="BK43" s="2"/>
      <c r="BP4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2025-08-05T16:56:49Z</dcterms:modified>
</cp:coreProperties>
</file>