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8.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xml" ContentType="application/vnd.openxmlformats-officedocument.themeOverrid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theme/themeOverride2.xml" ContentType="application/vnd.openxmlformats-officedocument.themeOverrid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595e4f0f07ac9838/Desktop/Alab_QAQC/2023/DOC/"/>
    </mc:Choice>
  </mc:AlternateContent>
  <xr:revisionPtr revIDLastSave="284" documentId="8_{E83BD0BB-3438-4202-804E-29F01F6C4942}" xr6:coauthVersionLast="47" xr6:coauthVersionMax="47" xr10:uidLastSave="{9DDCB0A5-5585-4C96-A4EC-CACB2360AF2B}"/>
  <bookViews>
    <workbookView xWindow="28680" yWindow="-120" windowWidth="29040" windowHeight="15840" xr2:uid="{00000000-000D-0000-FFFF-FFFF00000000}"/>
  </bookViews>
  <sheets>
    <sheet name="data for export" sheetId="86" r:id="rId1"/>
    <sheet name="26jan24" sheetId="91" r:id="rId2"/>
    <sheet name="27jan24" sheetId="92" r:id="rId3"/>
    <sheet name="29jan24" sheetId="93" r:id="rId4"/>
    <sheet name="30jan24" sheetId="94" r:id="rId5"/>
    <sheet name="31jan24" sheetId="95" r:id="rId6"/>
    <sheet name="1feb24" sheetId="96" r:id="rId7"/>
    <sheet name="2feb24" sheetId="97" r:id="rId8"/>
    <sheet name="rolling spiked blank" sheetId="8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6" i="86" l="1"/>
  <c r="BQ220" i="89"/>
  <c r="BU220" i="89" s="1"/>
  <c r="BR220" i="89"/>
  <c r="BV220" i="89" s="1"/>
  <c r="BS220" i="89"/>
  <c r="BW220" i="89" s="1"/>
  <c r="BT220" i="89"/>
  <c r="BX220" i="89"/>
  <c r="BY220" i="89"/>
  <c r="BZ220" i="89"/>
  <c r="CA220" i="89"/>
  <c r="CB220" i="89"/>
  <c r="CC220" i="89"/>
  <c r="CD220" i="89"/>
  <c r="CE220" i="89"/>
  <c r="CF220" i="89"/>
  <c r="BQ221" i="89"/>
  <c r="BU221" i="89" s="1"/>
  <c r="BR221" i="89"/>
  <c r="BV221" i="89" s="1"/>
  <c r="BS221" i="89"/>
  <c r="BW221" i="89" s="1"/>
  <c r="BT221" i="89"/>
  <c r="BX221" i="89"/>
  <c r="BY221" i="89"/>
  <c r="BZ221" i="89"/>
  <c r="CA221" i="89"/>
  <c r="CB221" i="89"/>
  <c r="CC221" i="89"/>
  <c r="CD221" i="89"/>
  <c r="CE221" i="89"/>
  <c r="CF221" i="89"/>
  <c r="CJ221" i="89" s="1"/>
  <c r="BQ222" i="89"/>
  <c r="BR222" i="89"/>
  <c r="BS222" i="89"/>
  <c r="BT222" i="89"/>
  <c r="BX222" i="89" s="1"/>
  <c r="BU222" i="89"/>
  <c r="BV222" i="89"/>
  <c r="BW222" i="89"/>
  <c r="BY222" i="89"/>
  <c r="BZ222" i="89"/>
  <c r="CA222" i="89"/>
  <c r="CB222" i="89"/>
  <c r="CC222" i="89"/>
  <c r="CG221" i="89" s="1"/>
  <c r="CD222" i="89"/>
  <c r="CH221" i="89" s="1"/>
  <c r="CE222" i="89"/>
  <c r="CI221" i="89" s="1"/>
  <c r="CF222" i="89"/>
  <c r="BQ223" i="89"/>
  <c r="BR223" i="89"/>
  <c r="BS223" i="89"/>
  <c r="BT223" i="89"/>
  <c r="BX223" i="89" s="1"/>
  <c r="BU223" i="89"/>
  <c r="BV223" i="89"/>
  <c r="BW223" i="89"/>
  <c r="BY223" i="89"/>
  <c r="BZ223" i="89"/>
  <c r="CA223" i="89"/>
  <c r="CB223" i="89"/>
  <c r="CC223" i="89"/>
  <c r="CD223" i="89"/>
  <c r="CE223" i="89"/>
  <c r="CF223" i="89"/>
  <c r="BQ224" i="89"/>
  <c r="BR224" i="89"/>
  <c r="BS224" i="89"/>
  <c r="BT224" i="89"/>
  <c r="BX224" i="89" s="1"/>
  <c r="BU224" i="89"/>
  <c r="BV224" i="89"/>
  <c r="BW224" i="89"/>
  <c r="BY224" i="89"/>
  <c r="BZ224" i="89"/>
  <c r="CA224" i="89"/>
  <c r="CB224" i="89"/>
  <c r="CC224" i="89"/>
  <c r="CG224" i="89" s="1"/>
  <c r="CD224" i="89"/>
  <c r="CH224" i="89" s="1"/>
  <c r="CE224" i="89"/>
  <c r="CI224" i="89" s="1"/>
  <c r="CF224" i="89"/>
  <c r="CJ224" i="89"/>
  <c r="BQ225" i="89"/>
  <c r="BU225" i="89" s="1"/>
  <c r="BR225" i="89"/>
  <c r="BV225" i="89" s="1"/>
  <c r="BS225" i="89"/>
  <c r="BW225" i="89" s="1"/>
  <c r="BT225" i="89"/>
  <c r="BX225" i="89"/>
  <c r="BY225" i="89"/>
  <c r="BZ225" i="89"/>
  <c r="CA225" i="89"/>
  <c r="CB225" i="89"/>
  <c r="CC225" i="89"/>
  <c r="CD225" i="89"/>
  <c r="CE225" i="89"/>
  <c r="CF225" i="89"/>
  <c r="BQ226" i="89"/>
  <c r="BU226" i="89" s="1"/>
  <c r="BR226" i="89"/>
  <c r="BV226" i="89" s="1"/>
  <c r="BS226" i="89"/>
  <c r="BW226" i="89" s="1"/>
  <c r="BT226" i="89"/>
  <c r="BX226" i="89"/>
  <c r="BY226" i="89"/>
  <c r="BZ226" i="89"/>
  <c r="CA226" i="89"/>
  <c r="CB226" i="89"/>
  <c r="CC226" i="89"/>
  <c r="CD226" i="89"/>
  <c r="CE226" i="89"/>
  <c r="CF226" i="89"/>
  <c r="BQ227" i="89"/>
  <c r="BU227" i="89" s="1"/>
  <c r="BR227" i="89"/>
  <c r="BV227" i="89" s="1"/>
  <c r="BS227" i="89"/>
  <c r="BW227" i="89" s="1"/>
  <c r="BT227" i="89"/>
  <c r="BX227" i="89"/>
  <c r="BY227" i="89"/>
  <c r="BZ227" i="89"/>
  <c r="CA227" i="89"/>
  <c r="CB227" i="89"/>
  <c r="CC227" i="89"/>
  <c r="CD227" i="89"/>
  <c r="CE227" i="89"/>
  <c r="CF227" i="89"/>
  <c r="CJ227" i="89" s="1"/>
  <c r="BQ228" i="89"/>
  <c r="BR228" i="89"/>
  <c r="BS228" i="89"/>
  <c r="BT228" i="89"/>
  <c r="BX228" i="89" s="1"/>
  <c r="BU228" i="89"/>
  <c r="BV228" i="89"/>
  <c r="BW228" i="89"/>
  <c r="BY228" i="89"/>
  <c r="BZ228" i="89"/>
  <c r="CA228" i="89"/>
  <c r="CB228" i="89"/>
  <c r="CC228" i="89"/>
  <c r="CG227" i="89" s="1"/>
  <c r="CD228" i="89"/>
  <c r="CH227" i="89" s="1"/>
  <c r="CE228" i="89"/>
  <c r="CI227" i="89" s="1"/>
  <c r="CF228" i="89"/>
  <c r="BQ229" i="89"/>
  <c r="BR229" i="89"/>
  <c r="BS229" i="89"/>
  <c r="BT229" i="89"/>
  <c r="BX229" i="89" s="1"/>
  <c r="BU229" i="89"/>
  <c r="BV229" i="89"/>
  <c r="BW229" i="89"/>
  <c r="BY229" i="89"/>
  <c r="BZ229" i="89"/>
  <c r="CA229" i="89"/>
  <c r="CB229" i="89"/>
  <c r="CC229" i="89"/>
  <c r="CD229" i="89"/>
  <c r="CE229" i="89"/>
  <c r="CF229" i="89"/>
  <c r="BQ230" i="89"/>
  <c r="BR230" i="89"/>
  <c r="BS230" i="89"/>
  <c r="BT230" i="89"/>
  <c r="BX230" i="89" s="1"/>
  <c r="BU230" i="89"/>
  <c r="BV230" i="89"/>
  <c r="BW230" i="89"/>
  <c r="BY230" i="89"/>
  <c r="BZ230" i="89"/>
  <c r="CA230" i="89"/>
  <c r="CB230" i="89"/>
  <c r="CC230" i="89"/>
  <c r="CG230" i="89" s="1"/>
  <c r="CD230" i="89"/>
  <c r="CH230" i="89" s="1"/>
  <c r="CE230" i="89"/>
  <c r="CI230" i="89" s="1"/>
  <c r="CF230" i="89"/>
  <c r="BQ231" i="89"/>
  <c r="BU231" i="89" s="1"/>
  <c r="BR231" i="89"/>
  <c r="BV231" i="89" s="1"/>
  <c r="BS231" i="89"/>
  <c r="BW231" i="89" s="1"/>
  <c r="BT231" i="89"/>
  <c r="BX231" i="89"/>
  <c r="BY231" i="89"/>
  <c r="BZ231" i="89"/>
  <c r="CA231" i="89"/>
  <c r="CB231" i="89"/>
  <c r="CC231" i="89"/>
  <c r="CD231" i="89"/>
  <c r="CE231" i="89"/>
  <c r="CF231" i="89"/>
  <c r="CJ230" i="89" s="1"/>
  <c r="BQ232" i="89"/>
  <c r="BU232" i="89" s="1"/>
  <c r="BR232" i="89"/>
  <c r="BV232" i="89" s="1"/>
  <c r="BS232" i="89"/>
  <c r="BW232" i="89" s="1"/>
  <c r="BT232" i="89"/>
  <c r="BX232" i="89"/>
  <c r="BY232" i="89"/>
  <c r="BZ232" i="89"/>
  <c r="CA232" i="89"/>
  <c r="CB232" i="89"/>
  <c r="CC232" i="89"/>
  <c r="CD232" i="89"/>
  <c r="CE232" i="89"/>
  <c r="CF232" i="89"/>
  <c r="BQ233" i="89"/>
  <c r="BU233" i="89" s="1"/>
  <c r="BR233" i="89"/>
  <c r="BV233" i="89" s="1"/>
  <c r="BS233" i="89"/>
  <c r="BW233" i="89" s="1"/>
  <c r="BT233" i="89"/>
  <c r="BX233" i="89"/>
  <c r="BY233" i="89"/>
  <c r="BZ233" i="89"/>
  <c r="CA233" i="89"/>
  <c r="CB233" i="89"/>
  <c r="CC233" i="89"/>
  <c r="CD233" i="89"/>
  <c r="CE233" i="89"/>
  <c r="CF233" i="89"/>
  <c r="CJ233" i="89" s="1"/>
  <c r="BQ234" i="89"/>
  <c r="BR234" i="89"/>
  <c r="BS234" i="89"/>
  <c r="BT234" i="89"/>
  <c r="BX234" i="89" s="1"/>
  <c r="BU234" i="89"/>
  <c r="BV234" i="89"/>
  <c r="BW234" i="89"/>
  <c r="BY234" i="89"/>
  <c r="BZ234" i="89"/>
  <c r="CA234" i="89"/>
  <c r="CC234" i="89"/>
  <c r="CG233" i="89" s="1"/>
  <c r="CD234" i="89"/>
  <c r="CH233" i="89" s="1"/>
  <c r="CE234" i="89"/>
  <c r="CI233" i="89" s="1"/>
  <c r="CF234" i="89"/>
  <c r="BQ235" i="89"/>
  <c r="BR235" i="89"/>
  <c r="BS235" i="89"/>
  <c r="BT235" i="89"/>
  <c r="BX235" i="89" s="1"/>
  <c r="BU235" i="89"/>
  <c r="BV235" i="89"/>
  <c r="BW235" i="89"/>
  <c r="BY235" i="89"/>
  <c r="BZ235" i="89"/>
  <c r="CA235" i="89"/>
  <c r="CC235" i="89"/>
  <c r="CD235" i="89"/>
  <c r="CE235" i="89"/>
  <c r="CF235" i="89"/>
  <c r="BQ236" i="89"/>
  <c r="BR236" i="89"/>
  <c r="BS236" i="89"/>
  <c r="BT236" i="89"/>
  <c r="BX236" i="89" s="1"/>
  <c r="BU236" i="89"/>
  <c r="BV236" i="89"/>
  <c r="BW236" i="89"/>
  <c r="BY236" i="89"/>
  <c r="BZ236" i="89"/>
  <c r="CA236" i="89"/>
  <c r="CB236" i="89"/>
  <c r="CC236" i="89"/>
  <c r="CG236" i="89" s="1"/>
  <c r="CD236" i="89"/>
  <c r="CH236" i="89" s="1"/>
  <c r="CE236" i="89"/>
  <c r="CI236" i="89" s="1"/>
  <c r="CF236" i="89"/>
  <c r="BQ237" i="89"/>
  <c r="BU237" i="89" s="1"/>
  <c r="BR237" i="89"/>
  <c r="BV237" i="89" s="1"/>
  <c r="BS237" i="89"/>
  <c r="BW237" i="89" s="1"/>
  <c r="BT237" i="89"/>
  <c r="BX237" i="89"/>
  <c r="BY237" i="89"/>
  <c r="BZ237" i="89"/>
  <c r="CA237" i="89"/>
  <c r="CB237" i="89"/>
  <c r="CC237" i="89"/>
  <c r="CD237" i="89"/>
  <c r="CE237" i="89"/>
  <c r="CF237" i="89"/>
  <c r="CJ236" i="89" s="1"/>
  <c r="BQ238" i="89"/>
  <c r="BU238" i="89" s="1"/>
  <c r="BR238" i="89"/>
  <c r="BV238" i="89" s="1"/>
  <c r="BS238" i="89"/>
  <c r="BW238" i="89" s="1"/>
  <c r="BT238" i="89"/>
  <c r="BX238" i="89"/>
  <c r="BY238" i="89"/>
  <c r="BZ238" i="89"/>
  <c r="CA238" i="89"/>
  <c r="CB238" i="89"/>
  <c r="CC238" i="89"/>
  <c r="CD238" i="89"/>
  <c r="CE238" i="89"/>
  <c r="CF238" i="89"/>
  <c r="BQ239" i="89"/>
  <c r="BU239" i="89" s="1"/>
  <c r="BR239" i="89"/>
  <c r="BV239" i="89" s="1"/>
  <c r="BS239" i="89"/>
  <c r="BW239" i="89" s="1"/>
  <c r="BT239" i="89"/>
  <c r="BX239" i="89"/>
  <c r="BY239" i="89"/>
  <c r="BZ239" i="89"/>
  <c r="CA239" i="89"/>
  <c r="CB239" i="89"/>
  <c r="CC239" i="89"/>
  <c r="CD239" i="89"/>
  <c r="CE239" i="89"/>
  <c r="CF239" i="89"/>
  <c r="CJ239" i="89" s="1"/>
  <c r="BQ240" i="89"/>
  <c r="BR240" i="89"/>
  <c r="BS240" i="89"/>
  <c r="BT240" i="89"/>
  <c r="BX240" i="89" s="1"/>
  <c r="BU240" i="89"/>
  <c r="BV240" i="89"/>
  <c r="BW240" i="89"/>
  <c r="BY240" i="89"/>
  <c r="BZ240" i="89"/>
  <c r="CA240" i="89"/>
  <c r="CB240" i="89"/>
  <c r="CC240" i="89"/>
  <c r="CG239" i="89" s="1"/>
  <c r="CD240" i="89"/>
  <c r="CH239" i="89" s="1"/>
  <c r="CE240" i="89"/>
  <c r="CI239" i="89" s="1"/>
  <c r="CF240" i="89"/>
  <c r="BQ241" i="89"/>
  <c r="BR241" i="89"/>
  <c r="BS241" i="89"/>
  <c r="BT241" i="89"/>
  <c r="BX241" i="89" s="1"/>
  <c r="BU241" i="89"/>
  <c r="BV241" i="89"/>
  <c r="BW241" i="89"/>
  <c r="BY241" i="89"/>
  <c r="BZ241" i="89"/>
  <c r="CA241" i="89"/>
  <c r="CC241" i="89"/>
  <c r="CD241" i="89"/>
  <c r="CE241" i="89"/>
  <c r="CF241" i="89"/>
  <c r="BQ242" i="89"/>
  <c r="BR242" i="89"/>
  <c r="BS242" i="89"/>
  <c r="BT242" i="89"/>
  <c r="BX242" i="89" s="1"/>
  <c r="BU242" i="89"/>
  <c r="BV242" i="89"/>
  <c r="BW242" i="89"/>
  <c r="BY242" i="89"/>
  <c r="BZ242" i="89"/>
  <c r="CA242" i="89"/>
  <c r="CC242" i="89"/>
  <c r="CG242" i="89" s="1"/>
  <c r="CD242" i="89"/>
  <c r="CH242" i="89" s="1"/>
  <c r="CE242" i="89"/>
  <c r="CI242" i="89" s="1"/>
  <c r="CF242" i="89"/>
  <c r="BQ243" i="89"/>
  <c r="BU243" i="89" s="1"/>
  <c r="BR243" i="89"/>
  <c r="BV243" i="89" s="1"/>
  <c r="BS243" i="89"/>
  <c r="BW243" i="89" s="1"/>
  <c r="BT243" i="89"/>
  <c r="BX243" i="89"/>
  <c r="BY243" i="89"/>
  <c r="BZ243" i="89"/>
  <c r="CA243" i="89"/>
  <c r="CB243" i="89"/>
  <c r="CC243" i="89"/>
  <c r="CD243" i="89"/>
  <c r="CE243" i="89"/>
  <c r="CF243" i="89"/>
  <c r="CJ242" i="89" s="1"/>
  <c r="BQ244" i="89"/>
  <c r="BU244" i="89" s="1"/>
  <c r="BR244" i="89"/>
  <c r="BV244" i="89" s="1"/>
  <c r="BS244" i="89"/>
  <c r="BW244" i="89" s="1"/>
  <c r="BT244" i="89"/>
  <c r="BX244" i="89"/>
  <c r="BY244" i="89"/>
  <c r="BZ244" i="89"/>
  <c r="CA244" i="89"/>
  <c r="CB244" i="89"/>
  <c r="CC244" i="89"/>
  <c r="CD244" i="89"/>
  <c r="CE244" i="89"/>
  <c r="CF244" i="89"/>
  <c r="BQ245" i="89"/>
  <c r="BU245" i="89" s="1"/>
  <c r="BR245" i="89"/>
  <c r="BV245" i="89" s="1"/>
  <c r="BS245" i="89"/>
  <c r="BW245" i="89" s="1"/>
  <c r="BT245" i="89"/>
  <c r="BX245" i="89"/>
  <c r="BY245" i="89"/>
  <c r="BZ245" i="89"/>
  <c r="CA245" i="89"/>
  <c r="CB245" i="89"/>
  <c r="CC245" i="89"/>
  <c r="CD245" i="89"/>
  <c r="CE245" i="89"/>
  <c r="CF245" i="89"/>
  <c r="CJ245" i="89" s="1"/>
  <c r="BQ246" i="89"/>
  <c r="BY246" i="89" s="1"/>
  <c r="BR246" i="89"/>
  <c r="BS246" i="89"/>
  <c r="BT246" i="89"/>
  <c r="BX246" i="89" s="1"/>
  <c r="BU246" i="89"/>
  <c r="BV246" i="89"/>
  <c r="BW246" i="89"/>
  <c r="BZ246" i="89"/>
  <c r="CA246" i="89"/>
  <c r="CB246" i="89"/>
  <c r="CC246" i="89"/>
  <c r="CG245" i="89" s="1"/>
  <c r="CD246" i="89"/>
  <c r="CH245" i="89" s="1"/>
  <c r="CE246" i="89"/>
  <c r="CI245" i="89" s="1"/>
  <c r="CF246" i="89"/>
  <c r="BQ247" i="89"/>
  <c r="BR247" i="89"/>
  <c r="BS247" i="89"/>
  <c r="BT247" i="89"/>
  <c r="BX247" i="89" s="1"/>
  <c r="BU247" i="89"/>
  <c r="BV247" i="89"/>
  <c r="BW247" i="89"/>
  <c r="BY247" i="89"/>
  <c r="BZ247" i="89"/>
  <c r="CA247" i="89"/>
  <c r="CB247" i="89"/>
  <c r="CC247" i="89"/>
  <c r="CD247" i="89"/>
  <c r="CE247" i="89"/>
  <c r="CF247" i="89"/>
  <c r="BQ248" i="89"/>
  <c r="BR248" i="89"/>
  <c r="BS248" i="89"/>
  <c r="BT248" i="89"/>
  <c r="BX248" i="89" s="1"/>
  <c r="BU248" i="89"/>
  <c r="BV248" i="89"/>
  <c r="BW248" i="89"/>
  <c r="BY248" i="89"/>
  <c r="BZ248" i="89"/>
  <c r="CA248" i="89"/>
  <c r="CC248" i="89"/>
  <c r="CG248" i="89" s="1"/>
  <c r="CD248" i="89"/>
  <c r="CH248" i="89" s="1"/>
  <c r="CE248" i="89"/>
  <c r="CI248" i="89" s="1"/>
  <c r="CF248" i="89"/>
  <c r="BQ249" i="89"/>
  <c r="BU249" i="89" s="1"/>
  <c r="BR249" i="89"/>
  <c r="BV249" i="89" s="1"/>
  <c r="BS249" i="89"/>
  <c r="BW249" i="89" s="1"/>
  <c r="BT249" i="89"/>
  <c r="BX249" i="89"/>
  <c r="BY249" i="89"/>
  <c r="BZ249" i="89"/>
  <c r="CA249" i="89"/>
  <c r="CB249" i="89"/>
  <c r="CC249" i="89"/>
  <c r="CD249" i="89"/>
  <c r="CE249" i="89"/>
  <c r="CF249" i="89"/>
  <c r="CJ248" i="89" s="1"/>
  <c r="BQ250" i="89"/>
  <c r="BU250" i="89" s="1"/>
  <c r="BR250" i="89"/>
  <c r="BV250" i="89" s="1"/>
  <c r="BS250" i="89"/>
  <c r="BW250" i="89" s="1"/>
  <c r="BT250" i="89"/>
  <c r="BX250" i="89"/>
  <c r="BY250" i="89"/>
  <c r="BZ250" i="89"/>
  <c r="CA250" i="89"/>
  <c r="CB250" i="89"/>
  <c r="CC250" i="89"/>
  <c r="CD250" i="89"/>
  <c r="CE250" i="89"/>
  <c r="CF250" i="89"/>
  <c r="BQ251" i="89"/>
  <c r="BU251" i="89" s="1"/>
  <c r="BR251" i="89"/>
  <c r="BV251" i="89" s="1"/>
  <c r="BS251" i="89"/>
  <c r="CA251" i="89" s="1"/>
  <c r="BT251" i="89"/>
  <c r="BX251" i="89"/>
  <c r="BY251" i="89"/>
  <c r="BZ251" i="89"/>
  <c r="CB251" i="89"/>
  <c r="CC251" i="89"/>
  <c r="CD251" i="89"/>
  <c r="CE251" i="89"/>
  <c r="CF251" i="89"/>
  <c r="CJ251" i="89" s="1"/>
  <c r="CH251" i="89"/>
  <c r="CI251" i="89"/>
  <c r="BQ252" i="89"/>
  <c r="BR252" i="89"/>
  <c r="BS252" i="89"/>
  <c r="BT252" i="89"/>
  <c r="BX252" i="89" s="1"/>
  <c r="BU252" i="89"/>
  <c r="BV252" i="89"/>
  <c r="BW252" i="89"/>
  <c r="BY252" i="89"/>
  <c r="BZ252" i="89"/>
  <c r="CA252" i="89"/>
  <c r="CC252" i="89"/>
  <c r="CG251" i="89" s="1"/>
  <c r="CD252" i="89"/>
  <c r="CE252" i="89"/>
  <c r="CF252" i="89"/>
  <c r="CB252" i="89" l="1"/>
  <c r="CB248" i="89"/>
  <c r="CB242" i="89"/>
  <c r="CB235" i="89"/>
  <c r="BW251" i="89"/>
  <c r="CB241" i="89"/>
  <c r="CB234" i="89"/>
  <c r="BD171" i="97"/>
  <c r="BE168" i="97"/>
  <c r="AX171" i="97"/>
  <c r="AY168" i="97"/>
  <c r="AU190" i="97"/>
  <c r="AR171" i="97"/>
  <c r="AS168" i="97"/>
  <c r="AI190" i="97"/>
  <c r="AL171" i="97"/>
  <c r="AM168" i="97"/>
  <c r="AG191" i="97"/>
  <c r="BC190" i="97" s="1"/>
  <c r="AE191" i="97"/>
  <c r="AF191" i="97" s="1"/>
  <c r="AD191" i="97"/>
  <c r="AQ190" i="97"/>
  <c r="AG190" i="97"/>
  <c r="BJ190" i="97" s="1"/>
  <c r="AE190" i="97"/>
  <c r="AF190" i="97" s="1"/>
  <c r="AD190" i="97"/>
  <c r="AK190" i="97" s="1"/>
  <c r="AG189" i="97"/>
  <c r="AE189" i="97"/>
  <c r="AF189" i="97" s="1"/>
  <c r="AD189" i="97"/>
  <c r="AG188" i="97"/>
  <c r="BC187" i="97" s="1"/>
  <c r="AE188" i="97"/>
  <c r="AF188" i="97" s="1"/>
  <c r="AD188" i="97"/>
  <c r="AQ187" i="97"/>
  <c r="AG187" i="97"/>
  <c r="BJ187" i="97" s="1"/>
  <c r="AE187" i="97"/>
  <c r="AF187" i="97" s="1"/>
  <c r="AD187" i="97"/>
  <c r="AK187" i="97" s="1"/>
  <c r="AG186" i="97"/>
  <c r="AE186" i="97"/>
  <c r="AF186" i="97" s="1"/>
  <c r="AD186" i="97"/>
  <c r="AG185" i="97"/>
  <c r="AE185" i="97"/>
  <c r="AF185" i="97" s="1"/>
  <c r="AD185" i="97"/>
  <c r="AG184" i="97"/>
  <c r="BC184" i="97" s="1"/>
  <c r="AF184" i="97"/>
  <c r="AW184" i="97" s="1"/>
  <c r="AE184" i="97"/>
  <c r="AQ184" i="97" s="1"/>
  <c r="AD184" i="97"/>
  <c r="AK184" i="97" s="1"/>
  <c r="AG183" i="97"/>
  <c r="AE183" i="97"/>
  <c r="AF183" i="97" s="1"/>
  <c r="AD183" i="97"/>
  <c r="AG182" i="97"/>
  <c r="AE182" i="97"/>
  <c r="AF182" i="97" s="1"/>
  <c r="AD182" i="97"/>
  <c r="BC181" i="97"/>
  <c r="AG181" i="97"/>
  <c r="BJ181" i="97" s="1"/>
  <c r="AE181" i="97"/>
  <c r="BH181" i="97" s="1"/>
  <c r="AD181" i="97"/>
  <c r="AK181" i="97" s="1"/>
  <c r="AG180" i="97"/>
  <c r="AE180" i="97"/>
  <c r="AF180" i="97" s="1"/>
  <c r="AD180" i="97"/>
  <c r="AG179" i="97"/>
  <c r="AE179" i="97"/>
  <c r="AF179" i="97" s="1"/>
  <c r="AD179" i="97"/>
  <c r="AG178" i="97"/>
  <c r="BC178" i="97" s="1"/>
  <c r="AE178" i="97"/>
  <c r="AQ178" i="97" s="1"/>
  <c r="AD178" i="97"/>
  <c r="AK178" i="97" s="1"/>
  <c r="AG177" i="97"/>
  <c r="AE177" i="97"/>
  <c r="AF177" i="97" s="1"/>
  <c r="AD177" i="97"/>
  <c r="AG175" i="97"/>
  <c r="AE175" i="97"/>
  <c r="AF175" i="97" s="1"/>
  <c r="AD175" i="97"/>
  <c r="BC174" i="97"/>
  <c r="AQ174" i="97"/>
  <c r="AG174" i="97"/>
  <c r="BJ174" i="97" s="1"/>
  <c r="AE174" i="97"/>
  <c r="BH174" i="97" s="1"/>
  <c r="AD174" i="97"/>
  <c r="AK174" i="97" s="1"/>
  <c r="AG173" i="97"/>
  <c r="AE173" i="97"/>
  <c r="AF173" i="97" s="1"/>
  <c r="AD173" i="97"/>
  <c r="AG172" i="97"/>
  <c r="AE172" i="97"/>
  <c r="AF172" i="97" s="1"/>
  <c r="AD172" i="97"/>
  <c r="AG171" i="97"/>
  <c r="BC171" i="97" s="1"/>
  <c r="AE171" i="97"/>
  <c r="AQ171" i="97" s="1"/>
  <c r="AD171" i="97"/>
  <c r="AF171" i="97" s="1"/>
  <c r="AG170" i="97"/>
  <c r="AE170" i="97"/>
  <c r="AF170" i="97" s="1"/>
  <c r="AD170" i="97"/>
  <c r="AG169" i="97"/>
  <c r="AE169" i="97"/>
  <c r="AF169" i="97" s="1"/>
  <c r="AD169" i="97"/>
  <c r="BJ168" i="97"/>
  <c r="AK168" i="97"/>
  <c r="AG168" i="97"/>
  <c r="BC168" i="97" s="1"/>
  <c r="AF168" i="97"/>
  <c r="AW168" i="97" s="1"/>
  <c r="AE168" i="97"/>
  <c r="AQ168" i="97" s="1"/>
  <c r="AD168" i="97"/>
  <c r="BG168" i="97" s="1"/>
  <c r="AG167" i="97"/>
  <c r="AE167" i="97"/>
  <c r="AF167" i="97" s="1"/>
  <c r="AD167" i="97"/>
  <c r="AG166" i="97"/>
  <c r="AF166" i="97"/>
  <c r="AE166" i="97"/>
  <c r="AD166" i="97"/>
  <c r="BI165" i="97"/>
  <c r="BC165" i="97"/>
  <c r="AG165" i="97"/>
  <c r="BJ165" i="97" s="1"/>
  <c r="AF165" i="97"/>
  <c r="AW165" i="97" s="1"/>
  <c r="AE165" i="97"/>
  <c r="AQ165" i="97" s="1"/>
  <c r="AD165" i="97"/>
  <c r="AK165" i="97" s="1"/>
  <c r="AG164" i="97"/>
  <c r="AF164" i="97"/>
  <c r="AE164" i="97"/>
  <c r="AD164" i="97"/>
  <c r="AG163" i="97"/>
  <c r="AE163" i="97"/>
  <c r="AF163" i="97" s="1"/>
  <c r="AD163" i="97"/>
  <c r="BJ162" i="97"/>
  <c r="BG162" i="97"/>
  <c r="AG162" i="97"/>
  <c r="BC162" i="97" s="1"/>
  <c r="AE162" i="97"/>
  <c r="AQ162" i="97" s="1"/>
  <c r="AD162" i="97"/>
  <c r="AK162" i="97" s="1"/>
  <c r="AG161" i="97"/>
  <c r="AE161" i="97"/>
  <c r="AF161" i="97" s="1"/>
  <c r="AD161" i="97"/>
  <c r="AG160" i="97"/>
  <c r="AE160" i="97"/>
  <c r="AF160" i="97" s="1"/>
  <c r="AD160" i="97"/>
  <c r="BC159" i="97"/>
  <c r="AG159" i="97"/>
  <c r="BJ159" i="97" s="1"/>
  <c r="AF159" i="97"/>
  <c r="AW159" i="97" s="1"/>
  <c r="AE159" i="97"/>
  <c r="BH159" i="97" s="1"/>
  <c r="AD159" i="97"/>
  <c r="AK159" i="97" s="1"/>
  <c r="AG158" i="97"/>
  <c r="AE158" i="97"/>
  <c r="AF158" i="97" s="1"/>
  <c r="AD158" i="97"/>
  <c r="AG157" i="97"/>
  <c r="AE157" i="97"/>
  <c r="AD157" i="97"/>
  <c r="AF157" i="97" s="1"/>
  <c r="BC156" i="97"/>
  <c r="AG156" i="97"/>
  <c r="BJ156" i="97" s="1"/>
  <c r="AE156" i="97"/>
  <c r="AQ156" i="97" s="1"/>
  <c r="AD156" i="97"/>
  <c r="AK156" i="97" s="1"/>
  <c r="AG155" i="97"/>
  <c r="AF155" i="97"/>
  <c r="AE155" i="97"/>
  <c r="AD155" i="97"/>
  <c r="AG154" i="97"/>
  <c r="AE154" i="97"/>
  <c r="AF154" i="97" s="1"/>
  <c r="AD154" i="97"/>
  <c r="AG153" i="97"/>
  <c r="BC153" i="97" s="1"/>
  <c r="AE153" i="97"/>
  <c r="BH153" i="97" s="1"/>
  <c r="AD153" i="97"/>
  <c r="AK153" i="97" s="1"/>
  <c r="AG152" i="97"/>
  <c r="AE152" i="97"/>
  <c r="AF152" i="97" s="1"/>
  <c r="AD152" i="97"/>
  <c r="AG151" i="97"/>
  <c r="AE151" i="97"/>
  <c r="AF151" i="97" s="1"/>
  <c r="AW150" i="97" s="1"/>
  <c r="AD151" i="97"/>
  <c r="BC150" i="97"/>
  <c r="AG150" i="97"/>
  <c r="BJ150" i="97" s="1"/>
  <c r="AF150" i="97"/>
  <c r="BI150" i="97" s="1"/>
  <c r="AE150" i="97"/>
  <c r="BH150" i="97" s="1"/>
  <c r="AD150" i="97"/>
  <c r="AK150" i="97" s="1"/>
  <c r="AG149" i="97"/>
  <c r="AE149" i="97"/>
  <c r="AF149" i="97" s="1"/>
  <c r="AD149" i="97"/>
  <c r="AG148" i="97"/>
  <c r="BJ147" i="97" s="1"/>
  <c r="AE148" i="97"/>
  <c r="AF148" i="97" s="1"/>
  <c r="AD148" i="97"/>
  <c r="AG147" i="97"/>
  <c r="AE147" i="97"/>
  <c r="AF147" i="97" s="1"/>
  <c r="AD147" i="97"/>
  <c r="AK147" i="97" s="1"/>
  <c r="AG146" i="97"/>
  <c r="AE146" i="97"/>
  <c r="AF146" i="97" s="1"/>
  <c r="AD146" i="97"/>
  <c r="AG145" i="97"/>
  <c r="AE145" i="97"/>
  <c r="AF145" i="97" s="1"/>
  <c r="AD145" i="97"/>
  <c r="BG144" i="97"/>
  <c r="AG144" i="97"/>
  <c r="BC144" i="97" s="1"/>
  <c r="AE144" i="97"/>
  <c r="AQ144" i="97" s="1"/>
  <c r="AD144" i="97"/>
  <c r="AK144" i="97" s="1"/>
  <c r="AG143" i="97"/>
  <c r="AE143" i="97"/>
  <c r="AF143" i="97" s="1"/>
  <c r="AD143" i="97"/>
  <c r="AG139" i="97"/>
  <c r="BC138" i="97" s="1"/>
  <c r="AE139" i="97"/>
  <c r="AF139" i="97" s="1"/>
  <c r="AD139" i="97"/>
  <c r="BG138" i="97"/>
  <c r="AQ138" i="97"/>
  <c r="AG138" i="97"/>
  <c r="BJ138" i="97" s="1"/>
  <c r="AE138" i="97"/>
  <c r="AF138" i="97" s="1"/>
  <c r="AD138" i="97"/>
  <c r="AK138" i="97" s="1"/>
  <c r="AG137" i="97"/>
  <c r="AE137" i="97"/>
  <c r="AF137" i="97" s="1"/>
  <c r="AD137" i="97"/>
  <c r="AG142" i="97"/>
  <c r="BC141" i="97" s="1"/>
  <c r="AE142" i="97"/>
  <c r="AF142" i="97" s="1"/>
  <c r="AD142" i="97"/>
  <c r="AG141" i="97"/>
  <c r="BJ141" i="97" s="1"/>
  <c r="AF141" i="97"/>
  <c r="AE141" i="97"/>
  <c r="BH141" i="97" s="1"/>
  <c r="AD141" i="97"/>
  <c r="AK141" i="97" s="1"/>
  <c r="AG140" i="97"/>
  <c r="AE140" i="97"/>
  <c r="AF140" i="97" s="1"/>
  <c r="AD140" i="97"/>
  <c r="BA97" i="97"/>
  <c r="AU97" i="97"/>
  <c r="AO97" i="97"/>
  <c r="AI97" i="97"/>
  <c r="BA51" i="97"/>
  <c r="AU51" i="97"/>
  <c r="AO51" i="97"/>
  <c r="AI51" i="97"/>
  <c r="I19" i="97"/>
  <c r="G19" i="97"/>
  <c r="E19" i="97"/>
  <c r="I18" i="97"/>
  <c r="G18" i="97"/>
  <c r="E18" i="97"/>
  <c r="I17" i="97"/>
  <c r="G17" i="97"/>
  <c r="E17" i="97"/>
  <c r="I16" i="97"/>
  <c r="G16" i="97"/>
  <c r="E16" i="97"/>
  <c r="C16" i="97"/>
  <c r="J17" i="97" s="1"/>
  <c r="B16" i="97"/>
  <c r="H18" i="97" s="1"/>
  <c r="A16" i="97"/>
  <c r="F18" i="97" s="1"/>
  <c r="I15" i="97"/>
  <c r="H15" i="97"/>
  <c r="G15" i="97"/>
  <c r="E15" i="97"/>
  <c r="F14" i="97"/>
  <c r="BA97" i="96"/>
  <c r="AU97" i="96"/>
  <c r="AO97" i="96"/>
  <c r="AI97" i="96"/>
  <c r="BA51" i="96"/>
  <c r="AU51" i="96"/>
  <c r="AO51" i="96"/>
  <c r="AI51" i="96"/>
  <c r="I19" i="96"/>
  <c r="G19" i="96"/>
  <c r="E19" i="96"/>
  <c r="I18" i="96"/>
  <c r="G18" i="96"/>
  <c r="E18" i="96"/>
  <c r="I17" i="96"/>
  <c r="G17" i="96"/>
  <c r="E17" i="96"/>
  <c r="I16" i="96"/>
  <c r="G16" i="96"/>
  <c r="E16" i="96"/>
  <c r="C16" i="96"/>
  <c r="J17" i="96" s="1"/>
  <c r="B16" i="96"/>
  <c r="H18" i="96" s="1"/>
  <c r="A16" i="96"/>
  <c r="F19" i="96" s="1"/>
  <c r="I15" i="96"/>
  <c r="G15" i="96"/>
  <c r="E15" i="96"/>
  <c r="J14" i="96"/>
  <c r="AW190" i="97" l="1"/>
  <c r="BI190" i="97"/>
  <c r="BG190" i="97"/>
  <c r="BH190" i="97"/>
  <c r="AW187" i="97"/>
  <c r="BI187" i="97"/>
  <c r="BH187" i="97"/>
  <c r="BG187" i="97"/>
  <c r="BI184" i="97"/>
  <c r="BG184" i="97"/>
  <c r="BH184" i="97"/>
  <c r="BJ184" i="97"/>
  <c r="BG181" i="97"/>
  <c r="AF181" i="97"/>
  <c r="AQ181" i="97"/>
  <c r="BG178" i="97"/>
  <c r="BH178" i="97"/>
  <c r="AF178" i="97"/>
  <c r="BJ178" i="97"/>
  <c r="BG174" i="97"/>
  <c r="AF174" i="97"/>
  <c r="AW171" i="97"/>
  <c r="BI171" i="97"/>
  <c r="BG171" i="97"/>
  <c r="BH171" i="97"/>
  <c r="BJ171" i="97"/>
  <c r="AK171" i="97"/>
  <c r="BI168" i="97"/>
  <c r="BH168" i="97"/>
  <c r="BG165" i="97"/>
  <c r="BH165" i="97"/>
  <c r="BH162" i="97"/>
  <c r="AF162" i="97"/>
  <c r="BG159" i="97"/>
  <c r="BI159" i="97"/>
  <c r="AQ159" i="97"/>
  <c r="BG156" i="97"/>
  <c r="BH156" i="97"/>
  <c r="AF156" i="97"/>
  <c r="AQ153" i="97"/>
  <c r="BG153" i="97"/>
  <c r="AF153" i="97"/>
  <c r="BJ153" i="97"/>
  <c r="AQ150" i="97"/>
  <c r="BG150" i="97"/>
  <c r="AW147" i="97"/>
  <c r="BI147" i="97"/>
  <c r="AQ147" i="97"/>
  <c r="BC147" i="97"/>
  <c r="BG147" i="97"/>
  <c r="BH147" i="97"/>
  <c r="BH144" i="97"/>
  <c r="AF144" i="97"/>
  <c r="BJ144" i="97"/>
  <c r="AW138" i="97"/>
  <c r="BI138" i="97"/>
  <c r="BH138" i="97"/>
  <c r="AW141" i="97"/>
  <c r="BI141" i="97"/>
  <c r="BG141" i="97"/>
  <c r="AQ141" i="97"/>
  <c r="F15" i="97"/>
  <c r="F19" i="97"/>
  <c r="J15" i="97"/>
  <c r="J14" i="97"/>
  <c r="J22" i="97" s="1"/>
  <c r="F16" i="96"/>
  <c r="H15" i="96"/>
  <c r="H19" i="96"/>
  <c r="J18" i="96"/>
  <c r="J15" i="96"/>
  <c r="J16" i="96"/>
  <c r="J21" i="96" s="1"/>
  <c r="F16" i="97"/>
  <c r="F22" i="97" s="1"/>
  <c r="J18" i="97"/>
  <c r="H19" i="97"/>
  <c r="H16" i="97"/>
  <c r="F17" i="97"/>
  <c r="J19" i="97"/>
  <c r="H14" i="97"/>
  <c r="J16" i="97"/>
  <c r="H17" i="97"/>
  <c r="H16" i="96"/>
  <c r="F17" i="96"/>
  <c r="J19" i="96"/>
  <c r="J23" i="96" s="1"/>
  <c r="F14" i="96"/>
  <c r="F15" i="96"/>
  <c r="H14" i="96"/>
  <c r="H17" i="96"/>
  <c r="F18" i="96"/>
  <c r="BQ217" i="89"/>
  <c r="BU217" i="89" s="1"/>
  <c r="BR217" i="89"/>
  <c r="BV217" i="89" s="1"/>
  <c r="BS217" i="89"/>
  <c r="CA217" i="89" s="1"/>
  <c r="BT217" i="89"/>
  <c r="BX217" i="89" s="1"/>
  <c r="CC217" i="89"/>
  <c r="CD217" i="89"/>
  <c r="CE217" i="89"/>
  <c r="CF217" i="89"/>
  <c r="BQ218" i="89"/>
  <c r="BU218" i="89" s="1"/>
  <c r="BR218" i="89"/>
  <c r="BZ218" i="89" s="1"/>
  <c r="BS218" i="89"/>
  <c r="BW218" i="89" s="1"/>
  <c r="BT218" i="89"/>
  <c r="BX218" i="89" s="1"/>
  <c r="CC218" i="89"/>
  <c r="CD218" i="89"/>
  <c r="CH218" i="89" s="1"/>
  <c r="CE218" i="89"/>
  <c r="CF218" i="89"/>
  <c r="BQ219" i="89"/>
  <c r="BU219" i="89" s="1"/>
  <c r="BR219" i="89"/>
  <c r="BZ219" i="89" s="1"/>
  <c r="BS219" i="89"/>
  <c r="CA219" i="89" s="1"/>
  <c r="BT219" i="89"/>
  <c r="BX219" i="89" s="1"/>
  <c r="CB219" i="89"/>
  <c r="CC219" i="89"/>
  <c r="CD219" i="89"/>
  <c r="CE219" i="89"/>
  <c r="CF219" i="89"/>
  <c r="BA97" i="95"/>
  <c r="AU97" i="95"/>
  <c r="AO97" i="95"/>
  <c r="AI97" i="95"/>
  <c r="BA51" i="95"/>
  <c r="AU51" i="95"/>
  <c r="AO51" i="95"/>
  <c r="AI51" i="95"/>
  <c r="I19" i="95"/>
  <c r="G19" i="95"/>
  <c r="E19" i="95"/>
  <c r="I18" i="95"/>
  <c r="G18" i="95"/>
  <c r="E18" i="95"/>
  <c r="I17" i="95"/>
  <c r="G17" i="95"/>
  <c r="E17" i="95"/>
  <c r="I16" i="95"/>
  <c r="G16" i="95"/>
  <c r="E16" i="95"/>
  <c r="C16" i="95"/>
  <c r="J19" i="95" s="1"/>
  <c r="B16" i="95"/>
  <c r="H16" i="95" s="1"/>
  <c r="A16" i="95"/>
  <c r="F17" i="95" s="1"/>
  <c r="I15" i="95"/>
  <c r="G15" i="95"/>
  <c r="E15" i="95"/>
  <c r="F14" i="95"/>
  <c r="CG218" i="89" l="1"/>
  <c r="BZ217" i="89"/>
  <c r="CI218" i="89"/>
  <c r="CB217" i="89"/>
  <c r="BY219" i="89"/>
  <c r="BY217" i="89"/>
  <c r="BW219" i="89"/>
  <c r="BV219" i="89"/>
  <c r="AW181" i="97"/>
  <c r="BI181" i="97"/>
  <c r="AW178" i="97"/>
  <c r="BI178" i="97"/>
  <c r="BI174" i="97"/>
  <c r="AW174" i="97"/>
  <c r="BI162" i="97"/>
  <c r="AW162" i="97"/>
  <c r="AW156" i="97"/>
  <c r="BI156" i="97"/>
  <c r="BI153" i="97"/>
  <c r="AW153" i="97"/>
  <c r="AW144" i="97"/>
  <c r="BI144" i="97"/>
  <c r="J23" i="97"/>
  <c r="F23" i="97"/>
  <c r="J22" i="96"/>
  <c r="P15" i="96" s="1"/>
  <c r="F15" i="95"/>
  <c r="J21" i="97"/>
  <c r="H23" i="97"/>
  <c r="H22" i="97"/>
  <c r="H21" i="97"/>
  <c r="P19" i="97"/>
  <c r="F21" i="97"/>
  <c r="M16" i="97" s="1"/>
  <c r="AG133" i="96"/>
  <c r="AG130" i="96"/>
  <c r="AG128" i="96"/>
  <c r="AG126" i="96"/>
  <c r="AG124" i="96"/>
  <c r="AG122" i="96"/>
  <c r="AG120" i="96"/>
  <c r="AG118" i="96"/>
  <c r="AG116" i="96"/>
  <c r="AG114" i="96"/>
  <c r="AG112" i="96"/>
  <c r="AG110" i="96"/>
  <c r="AG108" i="96"/>
  <c r="AG106" i="96"/>
  <c r="AG104" i="96"/>
  <c r="AG102" i="96"/>
  <c r="AG100" i="96"/>
  <c r="AG96" i="96"/>
  <c r="AG94" i="96"/>
  <c r="AG92" i="96"/>
  <c r="AG91" i="96"/>
  <c r="AG89" i="96"/>
  <c r="AG88" i="96"/>
  <c r="AG86" i="96"/>
  <c r="AG84" i="96"/>
  <c r="AG82" i="96"/>
  <c r="AG80" i="96"/>
  <c r="AG78" i="96"/>
  <c r="AG76" i="96"/>
  <c r="AG74" i="96"/>
  <c r="AG72" i="96"/>
  <c r="AG70" i="96"/>
  <c r="AG68" i="96"/>
  <c r="AG66" i="96"/>
  <c r="AG64" i="96"/>
  <c r="AG62" i="96"/>
  <c r="AG60" i="96"/>
  <c r="AG58" i="96"/>
  <c r="AG55" i="96"/>
  <c r="AG135" i="96"/>
  <c r="AG129" i="96"/>
  <c r="AG101" i="96"/>
  <c r="AG46" i="96"/>
  <c r="P16" i="96"/>
  <c r="AG107" i="96"/>
  <c r="AG67" i="96"/>
  <c r="AG48" i="96"/>
  <c r="AG41" i="96"/>
  <c r="AG38" i="96"/>
  <c r="AG35" i="96"/>
  <c r="AG33" i="96"/>
  <c r="AG30" i="96"/>
  <c r="AG28" i="96"/>
  <c r="AG26" i="96"/>
  <c r="AG113" i="96"/>
  <c r="AG103" i="96"/>
  <c r="AG73" i="96"/>
  <c r="AG63" i="96"/>
  <c r="AG61" i="96"/>
  <c r="AG53" i="96"/>
  <c r="AG44" i="96"/>
  <c r="AG51" i="96"/>
  <c r="P14" i="96"/>
  <c r="AG119" i="96"/>
  <c r="AG109" i="96"/>
  <c r="AG98" i="96"/>
  <c r="AG97" i="96"/>
  <c r="AG79" i="96"/>
  <c r="AG69" i="96"/>
  <c r="AG52" i="96"/>
  <c r="AG50" i="96"/>
  <c r="AG134" i="96"/>
  <c r="AG125" i="96"/>
  <c r="AG115" i="96"/>
  <c r="AG105" i="96"/>
  <c r="AG93" i="96"/>
  <c r="AG85" i="96"/>
  <c r="AG75" i="96"/>
  <c r="AG65" i="96"/>
  <c r="AG131" i="96"/>
  <c r="AG121" i="96"/>
  <c r="AG111" i="96"/>
  <c r="AG90" i="96"/>
  <c r="AG81" i="96"/>
  <c r="AG71" i="96"/>
  <c r="AG49" i="96"/>
  <c r="AG47" i="96"/>
  <c r="AG43" i="96"/>
  <c r="AG42" i="96"/>
  <c r="AG40" i="96"/>
  <c r="AG39" i="96"/>
  <c r="AG37" i="96"/>
  <c r="AG36" i="96"/>
  <c r="AG34" i="96"/>
  <c r="AG32" i="96"/>
  <c r="AG29" i="96"/>
  <c r="AG27" i="96"/>
  <c r="AG25" i="96"/>
  <c r="AG132" i="96"/>
  <c r="AG83" i="96"/>
  <c r="AG127" i="96"/>
  <c r="AG117" i="96"/>
  <c r="AG95" i="96"/>
  <c r="AG87" i="96"/>
  <c r="AG77" i="96"/>
  <c r="AG59" i="96"/>
  <c r="AG57" i="96"/>
  <c r="AG54" i="96"/>
  <c r="AG45" i="96"/>
  <c r="AG123" i="96"/>
  <c r="H21" i="96"/>
  <c r="H23" i="96"/>
  <c r="H22" i="96"/>
  <c r="N16" i="96" s="1"/>
  <c r="N17" i="96"/>
  <c r="F21" i="96"/>
  <c r="F23" i="96"/>
  <c r="F22" i="96"/>
  <c r="M18" i="96" s="1"/>
  <c r="P18" i="96"/>
  <c r="P17" i="96"/>
  <c r="P19" i="96"/>
  <c r="CB218" i="89"/>
  <c r="CJ218" i="89"/>
  <c r="BY218" i="89"/>
  <c r="CA218" i="89"/>
  <c r="BW217" i="89"/>
  <c r="BV218" i="89"/>
  <c r="H15" i="95"/>
  <c r="H14" i="95"/>
  <c r="J16" i="95"/>
  <c r="J15" i="95"/>
  <c r="J14" i="95"/>
  <c r="H17" i="95"/>
  <c r="F18" i="95"/>
  <c r="J17" i="95"/>
  <c r="H18" i="95"/>
  <c r="F19" i="95"/>
  <c r="F16" i="95"/>
  <c r="J18" i="95"/>
  <c r="H19" i="95"/>
  <c r="BQ214" i="89"/>
  <c r="BU214" i="89" s="1"/>
  <c r="BR214" i="89"/>
  <c r="BV214" i="89" s="1"/>
  <c r="BS214" i="89"/>
  <c r="BW214" i="89" s="1"/>
  <c r="BT214" i="89"/>
  <c r="BX214" i="89" s="1"/>
  <c r="CC214" i="89"/>
  <c r="CD214" i="89"/>
  <c r="CE214" i="89"/>
  <c r="CF214" i="89"/>
  <c r="BQ215" i="89"/>
  <c r="BU215" i="89" s="1"/>
  <c r="BR215" i="89"/>
  <c r="BV215" i="89" s="1"/>
  <c r="BS215" i="89"/>
  <c r="BW215" i="89" s="1"/>
  <c r="BT215" i="89"/>
  <c r="BX215" i="89" s="1"/>
  <c r="CC215" i="89"/>
  <c r="CD215" i="89"/>
  <c r="CE215" i="89"/>
  <c r="CF215" i="89"/>
  <c r="BQ216" i="89"/>
  <c r="BU216" i="89" s="1"/>
  <c r="BR216" i="89"/>
  <c r="BV216" i="89" s="1"/>
  <c r="BS216" i="89"/>
  <c r="CA216" i="89" s="1"/>
  <c r="BT216" i="89"/>
  <c r="BX216" i="89" s="1"/>
  <c r="CC216" i="89"/>
  <c r="CD216" i="89"/>
  <c r="CE216" i="89"/>
  <c r="CF216" i="89"/>
  <c r="BA140" i="94"/>
  <c r="AU140" i="94"/>
  <c r="AO140" i="94"/>
  <c r="AI140" i="94"/>
  <c r="BA97" i="94"/>
  <c r="AU97" i="94"/>
  <c r="AO97" i="94"/>
  <c r="AI97" i="94"/>
  <c r="BA51" i="94"/>
  <c r="AU51" i="94"/>
  <c r="AO51" i="94"/>
  <c r="AI51" i="94"/>
  <c r="I19" i="94"/>
  <c r="G19" i="94"/>
  <c r="E19" i="94"/>
  <c r="I18" i="94"/>
  <c r="G18" i="94"/>
  <c r="E18" i="94"/>
  <c r="I17" i="94"/>
  <c r="G17" i="94"/>
  <c r="E17" i="94"/>
  <c r="I16" i="94"/>
  <c r="G16" i="94"/>
  <c r="E16" i="94"/>
  <c r="C16" i="94"/>
  <c r="J19" i="94" s="1"/>
  <c r="B16" i="94"/>
  <c r="H16" i="94" s="1"/>
  <c r="A16" i="94"/>
  <c r="F15" i="94" s="1"/>
  <c r="I15" i="94"/>
  <c r="G15" i="94"/>
  <c r="E15" i="94"/>
  <c r="CB214" i="89" l="1"/>
  <c r="CA214" i="89"/>
  <c r="BY216" i="89"/>
  <c r="BW216" i="89"/>
  <c r="BY215" i="89"/>
  <c r="CB216" i="89"/>
  <c r="BZ216" i="89"/>
  <c r="AE133" i="97"/>
  <c r="AE130" i="97"/>
  <c r="AE128" i="97"/>
  <c r="AE126" i="97"/>
  <c r="AF126" i="97" s="1"/>
  <c r="AE124" i="97"/>
  <c r="AE122" i="97"/>
  <c r="AE120" i="97"/>
  <c r="AE118" i="97"/>
  <c r="AE116" i="97"/>
  <c r="AE114" i="97"/>
  <c r="AE112" i="97"/>
  <c r="AF112" i="97" s="1"/>
  <c r="AE110" i="97"/>
  <c r="AE108" i="97"/>
  <c r="AE106" i="97"/>
  <c r="AE104" i="97"/>
  <c r="AE102" i="97"/>
  <c r="AE100" i="97"/>
  <c r="AE96" i="97"/>
  <c r="AE94" i="97"/>
  <c r="AE92" i="97"/>
  <c r="AF92" i="97" s="1"/>
  <c r="AE91" i="97"/>
  <c r="AE89" i="97"/>
  <c r="AE88" i="97"/>
  <c r="AE86" i="97"/>
  <c r="AE84" i="97"/>
  <c r="AE82" i="97"/>
  <c r="AE80" i="97"/>
  <c r="AF80" i="97" s="1"/>
  <c r="AE78" i="97"/>
  <c r="AF78" i="97" s="1"/>
  <c r="AE76" i="97"/>
  <c r="AE74" i="97"/>
  <c r="AE72" i="97"/>
  <c r="AE70" i="97"/>
  <c r="AE68" i="97"/>
  <c r="AE66" i="97"/>
  <c r="AE64" i="97"/>
  <c r="AE62" i="97"/>
  <c r="AF62" i="97" s="1"/>
  <c r="AE60" i="97"/>
  <c r="AE58" i="97"/>
  <c r="AE55" i="97"/>
  <c r="AE53" i="97"/>
  <c r="AE50" i="97"/>
  <c r="AE135" i="97"/>
  <c r="AF135" i="97" s="1"/>
  <c r="AE134" i="97"/>
  <c r="AE132" i="97"/>
  <c r="AE131" i="97"/>
  <c r="AE129" i="97"/>
  <c r="AE127" i="97"/>
  <c r="AE125" i="97"/>
  <c r="AE123" i="97"/>
  <c r="AE121" i="97"/>
  <c r="AF121" i="97" s="1"/>
  <c r="AE119" i="97"/>
  <c r="AE117" i="97"/>
  <c r="AE115" i="97"/>
  <c r="AE113" i="97"/>
  <c r="AE111" i="97"/>
  <c r="AE109" i="97"/>
  <c r="AE107" i="97"/>
  <c r="AE105" i="97"/>
  <c r="AE103" i="97"/>
  <c r="AE101" i="97"/>
  <c r="AE98" i="97"/>
  <c r="AE97" i="97"/>
  <c r="AE95" i="97"/>
  <c r="AE93" i="97"/>
  <c r="AE90" i="97"/>
  <c r="AE87" i="97"/>
  <c r="AF87" i="97" s="1"/>
  <c r="AE85" i="97"/>
  <c r="AE83" i="97"/>
  <c r="AE81" i="97"/>
  <c r="AE79" i="97"/>
  <c r="AE77" i="97"/>
  <c r="AE75" i="97"/>
  <c r="AE73" i="97"/>
  <c r="AE71" i="97"/>
  <c r="AF71" i="97" s="1"/>
  <c r="AE69" i="97"/>
  <c r="AE67" i="97"/>
  <c r="AE65" i="97"/>
  <c r="AE63" i="97"/>
  <c r="AE61" i="97"/>
  <c r="AE59" i="97"/>
  <c r="AE57" i="97"/>
  <c r="AE54" i="97"/>
  <c r="AE52" i="97"/>
  <c r="AE47" i="97"/>
  <c r="AE41" i="97"/>
  <c r="AE38" i="97"/>
  <c r="AE35" i="97"/>
  <c r="AE33" i="97"/>
  <c r="AE30" i="97"/>
  <c r="AE28" i="97"/>
  <c r="AF28" i="97" s="1"/>
  <c r="AE26" i="97"/>
  <c r="AE49" i="97"/>
  <c r="AE44" i="97"/>
  <c r="AE46" i="97"/>
  <c r="AE45" i="97"/>
  <c r="AE51" i="97"/>
  <c r="AE48" i="97"/>
  <c r="AE43" i="97"/>
  <c r="AE42" i="97"/>
  <c r="AE40" i="97"/>
  <c r="AE39" i="97"/>
  <c r="AE37" i="97"/>
  <c r="AE36" i="97"/>
  <c r="AE34" i="97"/>
  <c r="AE32" i="97"/>
  <c r="AE29" i="97"/>
  <c r="AE27" i="97"/>
  <c r="AE25" i="97"/>
  <c r="N15" i="97"/>
  <c r="N18" i="97"/>
  <c r="N14" i="97"/>
  <c r="M17" i="97"/>
  <c r="N17" i="97"/>
  <c r="O17" i="97" s="1"/>
  <c r="AG133" i="97"/>
  <c r="AG130" i="97"/>
  <c r="AG128" i="97"/>
  <c r="AG126" i="97"/>
  <c r="AG124" i="97"/>
  <c r="AG122" i="97"/>
  <c r="AG120" i="97"/>
  <c r="AG118" i="97"/>
  <c r="AG116" i="97"/>
  <c r="AG114" i="97"/>
  <c r="AG112" i="97"/>
  <c r="AG110" i="97"/>
  <c r="AG108" i="97"/>
  <c r="AG106" i="97"/>
  <c r="AG104" i="97"/>
  <c r="AG102" i="97"/>
  <c r="AG100" i="97"/>
  <c r="AG96" i="97"/>
  <c r="AG94" i="97"/>
  <c r="AG92" i="97"/>
  <c r="AG91" i="97"/>
  <c r="AG89" i="97"/>
  <c r="AG88" i="97"/>
  <c r="AG86" i="97"/>
  <c r="AG84" i="97"/>
  <c r="AG82" i="97"/>
  <c r="AG80" i="97"/>
  <c r="AG78" i="97"/>
  <c r="AG76" i="97"/>
  <c r="AG74" i="97"/>
  <c r="AG72" i="97"/>
  <c r="AG70" i="97"/>
  <c r="AG68" i="97"/>
  <c r="AG66" i="97"/>
  <c r="AG64" i="97"/>
  <c r="AG62" i="97"/>
  <c r="AG60" i="97"/>
  <c r="AG58" i="97"/>
  <c r="AG55" i="97"/>
  <c r="AG53" i="97"/>
  <c r="AG50" i="97"/>
  <c r="AG47" i="97"/>
  <c r="AG44" i="97"/>
  <c r="AG135" i="97"/>
  <c r="AG134" i="97"/>
  <c r="AG132" i="97"/>
  <c r="AG131" i="97"/>
  <c r="AG129" i="97"/>
  <c r="AG127" i="97"/>
  <c r="AG125" i="97"/>
  <c r="AG123" i="97"/>
  <c r="AG121" i="97"/>
  <c r="AG119" i="97"/>
  <c r="AG117" i="97"/>
  <c r="AG115" i="97"/>
  <c r="AG113" i="97"/>
  <c r="AG111" i="97"/>
  <c r="AG109" i="97"/>
  <c r="AG107" i="97"/>
  <c r="AG105" i="97"/>
  <c r="AG103" i="97"/>
  <c r="AG101" i="97"/>
  <c r="AG98" i="97"/>
  <c r="AG97" i="97"/>
  <c r="AG95" i="97"/>
  <c r="AG93" i="97"/>
  <c r="AG90" i="97"/>
  <c r="AG87" i="97"/>
  <c r="AG85" i="97"/>
  <c r="AG83" i="97"/>
  <c r="AG81" i="97"/>
  <c r="AG79" i="97"/>
  <c r="AG77" i="97"/>
  <c r="AG75" i="97"/>
  <c r="AG73" i="97"/>
  <c r="AG71" i="97"/>
  <c r="AG69" i="97"/>
  <c r="AG67" i="97"/>
  <c r="AG65" i="97"/>
  <c r="AG63" i="97"/>
  <c r="AG61" i="97"/>
  <c r="AG59" i="97"/>
  <c r="AG57" i="97"/>
  <c r="AG54" i="97"/>
  <c r="AG52" i="97"/>
  <c r="AG51" i="97"/>
  <c r="AG49" i="97"/>
  <c r="AG48" i="97"/>
  <c r="AG46" i="97"/>
  <c r="AG45" i="97"/>
  <c r="AG43" i="97"/>
  <c r="AG34" i="97"/>
  <c r="AG32" i="97"/>
  <c r="AG42" i="97"/>
  <c r="AG40" i="97"/>
  <c r="AG39" i="97"/>
  <c r="AG37" i="97"/>
  <c r="AG36" i="97"/>
  <c r="AG29" i="97"/>
  <c r="AG27" i="97"/>
  <c r="AG25" i="97"/>
  <c r="AG28" i="97"/>
  <c r="AG41" i="97"/>
  <c r="AG38" i="97"/>
  <c r="AG35" i="97"/>
  <c r="AG33" i="97"/>
  <c r="AG26" i="97"/>
  <c r="AG30" i="97"/>
  <c r="P15" i="97"/>
  <c r="P17" i="97"/>
  <c r="P14" i="97"/>
  <c r="AD133" i="97"/>
  <c r="AD130" i="97"/>
  <c r="AD128" i="97"/>
  <c r="AD126" i="97"/>
  <c r="AD124" i="97"/>
  <c r="AD122" i="97"/>
  <c r="AD120" i="97"/>
  <c r="AD118" i="97"/>
  <c r="AD116" i="97"/>
  <c r="AD114" i="97"/>
  <c r="AD112" i="97"/>
  <c r="AD110" i="97"/>
  <c r="AD108" i="97"/>
  <c r="AD106" i="97"/>
  <c r="AD104" i="97"/>
  <c r="AD102" i="97"/>
  <c r="AD100" i="97"/>
  <c r="AD96" i="97"/>
  <c r="AD94" i="97"/>
  <c r="AD92" i="97"/>
  <c r="AD91" i="97"/>
  <c r="AD89" i="97"/>
  <c r="AD88" i="97"/>
  <c r="AD86" i="97"/>
  <c r="AD84" i="97"/>
  <c r="AD82" i="97"/>
  <c r="AD80" i="97"/>
  <c r="AD78" i="97"/>
  <c r="AD76" i="97"/>
  <c r="AD74" i="97"/>
  <c r="AD72" i="97"/>
  <c r="AD70" i="97"/>
  <c r="AD68" i="97"/>
  <c r="AD66" i="97"/>
  <c r="AD64" i="97"/>
  <c r="AD62" i="97"/>
  <c r="AD60" i="97"/>
  <c r="AD58" i="97"/>
  <c r="AD55" i="97"/>
  <c r="AD53" i="97"/>
  <c r="AD135" i="97"/>
  <c r="AD127" i="97"/>
  <c r="AD117" i="97"/>
  <c r="AD85" i="97"/>
  <c r="AD75" i="97"/>
  <c r="AD65" i="97"/>
  <c r="AD50" i="97"/>
  <c r="AD45" i="97"/>
  <c r="AD107" i="97"/>
  <c r="AD81" i="97"/>
  <c r="AD71" i="97"/>
  <c r="AD47" i="97"/>
  <c r="AD134" i="97"/>
  <c r="AD125" i="97"/>
  <c r="AD115" i="97"/>
  <c r="AD105" i="97"/>
  <c r="AD90" i="97"/>
  <c r="AD87" i="97"/>
  <c r="AD77" i="97"/>
  <c r="AD41" i="97"/>
  <c r="AD38" i="97"/>
  <c r="AD35" i="97"/>
  <c r="AD33" i="97"/>
  <c r="AD30" i="97"/>
  <c r="AD28" i="97"/>
  <c r="AD26" i="97"/>
  <c r="AD132" i="97"/>
  <c r="AD123" i="97"/>
  <c r="AD83" i="97"/>
  <c r="AD54" i="97"/>
  <c r="AD49" i="97"/>
  <c r="AD44" i="97"/>
  <c r="M19" i="97"/>
  <c r="AD113" i="97"/>
  <c r="AD103" i="97"/>
  <c r="AD97" i="97"/>
  <c r="AD61" i="97"/>
  <c r="AD46" i="97"/>
  <c r="AD93" i="97"/>
  <c r="AD79" i="97"/>
  <c r="AD131" i="97"/>
  <c r="AD121" i="97"/>
  <c r="AD111" i="97"/>
  <c r="AD95" i="97"/>
  <c r="AD67" i="97"/>
  <c r="AD57" i="97"/>
  <c r="AD119" i="97"/>
  <c r="AD129" i="97"/>
  <c r="AD101" i="97"/>
  <c r="AD73" i="97"/>
  <c r="AD63" i="97"/>
  <c r="AD52" i="97"/>
  <c r="AD51" i="97"/>
  <c r="AD48" i="97"/>
  <c r="AD43" i="97"/>
  <c r="AD42" i="97"/>
  <c r="AD40" i="97"/>
  <c r="AD39" i="97"/>
  <c r="AD37" i="97"/>
  <c r="AJ36" i="97" s="1"/>
  <c r="AD36" i="97"/>
  <c r="AD34" i="97"/>
  <c r="AD32" i="97"/>
  <c r="AD29" i="97"/>
  <c r="AD27" i="97"/>
  <c r="AD25" i="97"/>
  <c r="AD109" i="97"/>
  <c r="AD98" i="97"/>
  <c r="AD69" i="97"/>
  <c r="AD59" i="97"/>
  <c r="M18" i="97"/>
  <c r="M15" i="97"/>
  <c r="M14" i="97"/>
  <c r="P18" i="97"/>
  <c r="P16" i="97"/>
  <c r="N19" i="97"/>
  <c r="N16" i="97"/>
  <c r="O16" i="97" s="1"/>
  <c r="BC101" i="96"/>
  <c r="BJ101" i="96"/>
  <c r="BJ110" i="96"/>
  <c r="BC110" i="96"/>
  <c r="M17" i="96"/>
  <c r="O17" i="96" s="1"/>
  <c r="BJ42" i="96"/>
  <c r="BC42" i="96"/>
  <c r="BB42" i="96"/>
  <c r="BC125" i="96"/>
  <c r="BJ125" i="96"/>
  <c r="BC73" i="96"/>
  <c r="BJ73" i="96"/>
  <c r="BJ64" i="96"/>
  <c r="BC64" i="96"/>
  <c r="BJ94" i="96"/>
  <c r="BC94" i="96"/>
  <c r="BJ128" i="96"/>
  <c r="BC128" i="96"/>
  <c r="BC29" i="96"/>
  <c r="BJ29" i="96"/>
  <c r="BC119" i="96"/>
  <c r="BJ119" i="96"/>
  <c r="BJ82" i="96"/>
  <c r="BC82" i="96"/>
  <c r="BC113" i="96"/>
  <c r="BJ113" i="96"/>
  <c r="BJ48" i="96"/>
  <c r="BC48" i="96"/>
  <c r="BB48" i="96"/>
  <c r="BJ116" i="96"/>
  <c r="BC116" i="96"/>
  <c r="N14" i="96"/>
  <c r="BJ131" i="96"/>
  <c r="BE131" i="96"/>
  <c r="BC131" i="96"/>
  <c r="M14" i="96"/>
  <c r="BC51" i="96"/>
  <c r="BJ51" i="96"/>
  <c r="BJ26" i="96"/>
  <c r="BC26" i="96"/>
  <c r="BC67" i="96"/>
  <c r="BJ67" i="96"/>
  <c r="BJ70" i="96"/>
  <c r="BC70" i="96"/>
  <c r="BC54" i="96"/>
  <c r="BJ54" i="96"/>
  <c r="BJ134" i="96"/>
  <c r="BD134" i="96"/>
  <c r="BC134" i="96"/>
  <c r="AE133" i="96"/>
  <c r="AE130" i="96"/>
  <c r="AE128" i="96"/>
  <c r="AE126" i="96"/>
  <c r="AE124" i="96"/>
  <c r="AE122" i="96"/>
  <c r="AE120" i="96"/>
  <c r="AE118" i="96"/>
  <c r="AE116" i="96"/>
  <c r="AE114" i="96"/>
  <c r="AE112" i="96"/>
  <c r="AE110" i="96"/>
  <c r="AE108" i="96"/>
  <c r="AE106" i="96"/>
  <c r="AE104" i="96"/>
  <c r="AE102" i="96"/>
  <c r="AE100" i="96"/>
  <c r="AE96" i="96"/>
  <c r="AE94" i="96"/>
  <c r="AE92" i="96"/>
  <c r="AE91" i="96"/>
  <c r="AE89" i="96"/>
  <c r="AE88" i="96"/>
  <c r="AE86" i="96"/>
  <c r="AE84" i="96"/>
  <c r="AE82" i="96"/>
  <c r="AE80" i="96"/>
  <c r="AE78" i="96"/>
  <c r="AE76" i="96"/>
  <c r="AE74" i="96"/>
  <c r="AE72" i="96"/>
  <c r="AE70" i="96"/>
  <c r="AE68" i="96"/>
  <c r="AE66" i="96"/>
  <c r="AE64" i="96"/>
  <c r="AE62" i="96"/>
  <c r="AE60" i="96"/>
  <c r="AE58" i="96"/>
  <c r="AE55" i="96"/>
  <c r="AE53" i="96"/>
  <c r="AE50" i="96"/>
  <c r="AE47" i="96"/>
  <c r="AE44" i="96"/>
  <c r="AE135" i="96"/>
  <c r="AE134" i="96"/>
  <c r="AE132" i="96"/>
  <c r="AE131" i="96"/>
  <c r="AE129" i="96"/>
  <c r="AE127" i="96"/>
  <c r="AE125" i="96"/>
  <c r="AE123" i="96"/>
  <c r="AE121" i="96"/>
  <c r="AE119" i="96"/>
  <c r="AE117" i="96"/>
  <c r="AE115" i="96"/>
  <c r="AE113" i="96"/>
  <c r="AE111" i="96"/>
  <c r="AE109" i="96"/>
  <c r="AE107" i="96"/>
  <c r="AE105" i="96"/>
  <c r="AE103" i="96"/>
  <c r="AE101" i="96"/>
  <c r="AE98" i="96"/>
  <c r="AE97" i="96"/>
  <c r="AE95" i="96"/>
  <c r="AE93" i="96"/>
  <c r="AE90" i="96"/>
  <c r="AE87" i="96"/>
  <c r="AE85" i="96"/>
  <c r="AE83" i="96"/>
  <c r="AE81" i="96"/>
  <c r="AE79" i="96"/>
  <c r="AE77" i="96"/>
  <c r="AE75" i="96"/>
  <c r="AE73" i="96"/>
  <c r="AE71" i="96"/>
  <c r="AE69" i="96"/>
  <c r="AE67" i="96"/>
  <c r="AE65" i="96"/>
  <c r="AE59" i="96"/>
  <c r="AE57" i="96"/>
  <c r="AE54" i="96"/>
  <c r="AE45" i="96"/>
  <c r="AE51" i="96"/>
  <c r="AE49" i="96"/>
  <c r="AF49" i="96" s="1"/>
  <c r="AE46" i="96"/>
  <c r="AE28" i="96"/>
  <c r="AE26" i="96"/>
  <c r="AE40" i="96"/>
  <c r="AE48" i="96"/>
  <c r="AE41" i="96"/>
  <c r="AE38" i="96"/>
  <c r="AE35" i="96"/>
  <c r="AE33" i="96"/>
  <c r="AE30" i="96"/>
  <c r="AE39" i="96"/>
  <c r="AE27" i="96"/>
  <c r="AE63" i="96"/>
  <c r="AE61" i="96"/>
  <c r="AE43" i="96"/>
  <c r="AE34" i="96"/>
  <c r="AE52" i="96"/>
  <c r="AE42" i="96"/>
  <c r="AE36" i="96"/>
  <c r="AE29" i="96"/>
  <c r="N15" i="96"/>
  <c r="AE37" i="96"/>
  <c r="AE32" i="96"/>
  <c r="AE25" i="96"/>
  <c r="N18" i="96"/>
  <c r="O18" i="96" s="1"/>
  <c r="N19" i="96"/>
  <c r="M15" i="96"/>
  <c r="AD133" i="96"/>
  <c r="AD130" i="96"/>
  <c r="AD128" i="96"/>
  <c r="AD126" i="96"/>
  <c r="AD124" i="96"/>
  <c r="AD122" i="96"/>
  <c r="AD120" i="96"/>
  <c r="AD118" i="96"/>
  <c r="AD116" i="96"/>
  <c r="AD114" i="96"/>
  <c r="AD112" i="96"/>
  <c r="AD110" i="96"/>
  <c r="AD108" i="96"/>
  <c r="AD106" i="96"/>
  <c r="AD104" i="96"/>
  <c r="AD102" i="96"/>
  <c r="AD100" i="96"/>
  <c r="AD96" i="96"/>
  <c r="AD94" i="96"/>
  <c r="AD92" i="96"/>
  <c r="AD91" i="96"/>
  <c r="AD89" i="96"/>
  <c r="AD88" i="96"/>
  <c r="AD86" i="96"/>
  <c r="AD84" i="96"/>
  <c r="AD82" i="96"/>
  <c r="AD80" i="96"/>
  <c r="AD78" i="96"/>
  <c r="AD76" i="96"/>
  <c r="AD74" i="96"/>
  <c r="AD72" i="96"/>
  <c r="AD70" i="96"/>
  <c r="AD68" i="96"/>
  <c r="AD66" i="96"/>
  <c r="AD64" i="96"/>
  <c r="AD62" i="96"/>
  <c r="AD60" i="96"/>
  <c r="AD58" i="96"/>
  <c r="AD55" i="96"/>
  <c r="AD53" i="96"/>
  <c r="AD127" i="96"/>
  <c r="AD117" i="96"/>
  <c r="AD95" i="96"/>
  <c r="AD87" i="96"/>
  <c r="AD77" i="96"/>
  <c r="AD49" i="96"/>
  <c r="AD43" i="96"/>
  <c r="AD42" i="96"/>
  <c r="AD40" i="96"/>
  <c r="AD39" i="96"/>
  <c r="AD37" i="96"/>
  <c r="AJ36" i="96" s="1"/>
  <c r="AD36" i="96"/>
  <c r="AD34" i="96"/>
  <c r="AD32" i="96"/>
  <c r="AD29" i="96"/>
  <c r="AD27" i="96"/>
  <c r="AD25" i="96"/>
  <c r="AD135" i="96"/>
  <c r="AD132" i="96"/>
  <c r="AD123" i="96"/>
  <c r="AD83" i="96"/>
  <c r="AD59" i="96"/>
  <c r="AD57" i="96"/>
  <c r="AD54" i="96"/>
  <c r="AD45" i="96"/>
  <c r="AD121" i="96"/>
  <c r="AD129" i="96"/>
  <c r="AD101" i="96"/>
  <c r="AD51" i="96"/>
  <c r="AD47" i="96"/>
  <c r="AD107" i="96"/>
  <c r="AD67" i="96"/>
  <c r="AD46" i="96"/>
  <c r="AD90" i="96"/>
  <c r="AD113" i="96"/>
  <c r="AD103" i="96"/>
  <c r="AD73" i="96"/>
  <c r="AD50" i="96"/>
  <c r="AD48" i="96"/>
  <c r="AD44" i="96"/>
  <c r="AD41" i="96"/>
  <c r="AD38" i="96"/>
  <c r="AD35" i="96"/>
  <c r="AD33" i="96"/>
  <c r="AD30" i="96"/>
  <c r="AD28" i="96"/>
  <c r="AD26" i="96"/>
  <c r="AD131" i="96"/>
  <c r="AD119" i="96"/>
  <c r="AD109" i="96"/>
  <c r="AD98" i="96"/>
  <c r="AD97" i="96"/>
  <c r="AD79" i="96"/>
  <c r="AD69" i="96"/>
  <c r="AD63" i="96"/>
  <c r="AD61" i="96"/>
  <c r="AD134" i="96"/>
  <c r="AD125" i="96"/>
  <c r="AD115" i="96"/>
  <c r="AD105" i="96"/>
  <c r="AD93" i="96"/>
  <c r="AD85" i="96"/>
  <c r="AD75" i="96"/>
  <c r="AD65" i="96"/>
  <c r="AD52" i="96"/>
  <c r="AD111" i="96"/>
  <c r="AD81" i="96"/>
  <c r="AD71" i="96"/>
  <c r="M19" i="96"/>
  <c r="M16" i="96"/>
  <c r="O16" i="96" s="1"/>
  <c r="BB45" i="96"/>
  <c r="BJ45" i="96"/>
  <c r="BC45" i="96"/>
  <c r="BJ36" i="96"/>
  <c r="BC36" i="96"/>
  <c r="BB36" i="96"/>
  <c r="BC85" i="96"/>
  <c r="BJ85" i="96"/>
  <c r="BC107" i="96"/>
  <c r="BJ107" i="96"/>
  <c r="BE88" i="96"/>
  <c r="BC88" i="96"/>
  <c r="BJ88" i="96"/>
  <c r="BJ104" i="96"/>
  <c r="BC104" i="96"/>
  <c r="BJ58" i="96"/>
  <c r="BC58" i="96"/>
  <c r="BJ122" i="96"/>
  <c r="BC122" i="96"/>
  <c r="BC79" i="96"/>
  <c r="BJ79" i="96"/>
  <c r="BJ39" i="96"/>
  <c r="BC39" i="96"/>
  <c r="BB39" i="96"/>
  <c r="BJ97" i="96"/>
  <c r="BC97" i="96"/>
  <c r="BC61" i="96"/>
  <c r="BJ61" i="96"/>
  <c r="BJ33" i="96"/>
  <c r="BC33" i="96"/>
  <c r="BJ76" i="96"/>
  <c r="BC76" i="96"/>
  <c r="BD91" i="96"/>
  <c r="BC91" i="96"/>
  <c r="BJ91" i="96"/>
  <c r="CB215" i="89"/>
  <c r="CH215" i="89"/>
  <c r="BY214" i="89"/>
  <c r="CA215" i="89"/>
  <c r="CI215" i="89"/>
  <c r="CJ215" i="89"/>
  <c r="CG215" i="89"/>
  <c r="F23" i="95"/>
  <c r="H22" i="95"/>
  <c r="H21" i="95"/>
  <c r="J21" i="95"/>
  <c r="F22" i="95"/>
  <c r="J22" i="95"/>
  <c r="J23" i="95"/>
  <c r="F21" i="95"/>
  <c r="H23" i="95"/>
  <c r="BZ215" i="89"/>
  <c r="BZ214" i="89"/>
  <c r="J16" i="94"/>
  <c r="J14" i="94"/>
  <c r="H14" i="94"/>
  <c r="H17" i="94"/>
  <c r="F18" i="94"/>
  <c r="J17" i="94"/>
  <c r="H18" i="94"/>
  <c r="F19" i="94"/>
  <c r="J15" i="94"/>
  <c r="H15" i="94"/>
  <c r="F16" i="94"/>
  <c r="J18" i="94"/>
  <c r="H19" i="94"/>
  <c r="F17" i="94"/>
  <c r="F14" i="94"/>
  <c r="CS268" i="89"/>
  <c r="CU268" i="89" s="1"/>
  <c r="CU274" i="89" s="1"/>
  <c r="CW274" i="89" s="1"/>
  <c r="CS267" i="89"/>
  <c r="CU267" i="89" s="1"/>
  <c r="CU273" i="89" s="1"/>
  <c r="CW273" i="89" s="1"/>
  <c r="CS266" i="89"/>
  <c r="CU266" i="89" s="1"/>
  <c r="AF90" i="97" l="1"/>
  <c r="AF75" i="97"/>
  <c r="AF109" i="97"/>
  <c r="AF66" i="97"/>
  <c r="AF96" i="97"/>
  <c r="AF114" i="97"/>
  <c r="AF130" i="97"/>
  <c r="AF123" i="97"/>
  <c r="O19" i="97"/>
  <c r="AF34" i="96"/>
  <c r="AF35" i="96"/>
  <c r="AF69" i="96"/>
  <c r="AF103" i="96"/>
  <c r="AF55" i="96"/>
  <c r="AF72" i="96"/>
  <c r="AF120" i="96"/>
  <c r="O15" i="96"/>
  <c r="AK119" i="97"/>
  <c r="BG119" i="97"/>
  <c r="BG70" i="97"/>
  <c r="AK70" i="97"/>
  <c r="BJ29" i="97"/>
  <c r="BC29" i="97"/>
  <c r="AQ29" i="97"/>
  <c r="AF29" i="97"/>
  <c r="BH29" i="97"/>
  <c r="BC33" i="97"/>
  <c r="BJ33" i="97"/>
  <c r="AQ48" i="97"/>
  <c r="BH48" i="97"/>
  <c r="AP48" i="97"/>
  <c r="AF48" i="97"/>
  <c r="AQ73" i="97"/>
  <c r="BH73" i="97"/>
  <c r="AF73" i="97"/>
  <c r="AQ107" i="97"/>
  <c r="AF107" i="97"/>
  <c r="BH107" i="97"/>
  <c r="BH64" i="97"/>
  <c r="AQ64" i="97"/>
  <c r="AF64" i="97"/>
  <c r="AF94" i="97"/>
  <c r="BH94" i="97"/>
  <c r="AQ94" i="97"/>
  <c r="AF128" i="97"/>
  <c r="BH128" i="97"/>
  <c r="AQ128" i="97"/>
  <c r="AK45" i="97"/>
  <c r="AJ45" i="97"/>
  <c r="BG45" i="97"/>
  <c r="BD91" i="97"/>
  <c r="BC91" i="97"/>
  <c r="BJ91" i="97"/>
  <c r="BJ94" i="97"/>
  <c r="BC94" i="97"/>
  <c r="AF34" i="97"/>
  <c r="AQ51" i="97"/>
  <c r="BH51" i="97"/>
  <c r="AF51" i="97"/>
  <c r="AF33" i="97"/>
  <c r="BH33" i="97"/>
  <c r="AQ33" i="97"/>
  <c r="AF59" i="97"/>
  <c r="AF93" i="97"/>
  <c r="AQ125" i="97"/>
  <c r="AF125" i="97"/>
  <c r="BH125" i="97"/>
  <c r="BH82" i="97"/>
  <c r="AQ82" i="97"/>
  <c r="AF82" i="97"/>
  <c r="AL91" i="97"/>
  <c r="BG91" i="97"/>
  <c r="AK91" i="97"/>
  <c r="BC39" i="97"/>
  <c r="BB39" i="97"/>
  <c r="BJ39" i="97"/>
  <c r="BJ48" i="97"/>
  <c r="BC48" i="97"/>
  <c r="BB48" i="97"/>
  <c r="BC79" i="97"/>
  <c r="BJ79" i="97"/>
  <c r="BJ97" i="97"/>
  <c r="BC97" i="97"/>
  <c r="BC113" i="97"/>
  <c r="BJ113" i="97"/>
  <c r="BJ82" i="97"/>
  <c r="BC82" i="97"/>
  <c r="O14" i="97"/>
  <c r="AP36" i="97"/>
  <c r="BH36" i="97"/>
  <c r="AF36" i="97"/>
  <c r="AQ36" i="97"/>
  <c r="AQ45" i="97"/>
  <c r="AP45" i="97"/>
  <c r="BH45" i="97"/>
  <c r="AF45" i="97"/>
  <c r="AF35" i="97"/>
  <c r="AQ61" i="97"/>
  <c r="BH61" i="97"/>
  <c r="AF61" i="97"/>
  <c r="AF77" i="97"/>
  <c r="AF95" i="97"/>
  <c r="AF111" i="97"/>
  <c r="AF127" i="97"/>
  <c r="AF50" i="97"/>
  <c r="AF68" i="97"/>
  <c r="AF84" i="97"/>
  <c r="AF100" i="97"/>
  <c r="AF116" i="97"/>
  <c r="BH116" i="97"/>
  <c r="AQ116" i="97"/>
  <c r="AF133" i="97"/>
  <c r="AM88" i="97"/>
  <c r="BG88" i="97"/>
  <c r="AK88" i="97"/>
  <c r="AF32" i="97"/>
  <c r="AK67" i="97"/>
  <c r="BG67" i="97"/>
  <c r="BG58" i="97"/>
  <c r="AK58" i="97"/>
  <c r="AK36" i="97"/>
  <c r="BG36" i="97"/>
  <c r="AL134" i="97"/>
  <c r="BG134" i="97"/>
  <c r="AK134" i="97"/>
  <c r="BG76" i="97"/>
  <c r="AK76" i="97"/>
  <c r="AK97" i="97"/>
  <c r="BG97" i="97"/>
  <c r="AK85" i="97"/>
  <c r="BG85" i="97"/>
  <c r="BG110" i="97"/>
  <c r="AK110" i="97"/>
  <c r="BJ131" i="97"/>
  <c r="BE131" i="97"/>
  <c r="BC131" i="97"/>
  <c r="BJ116" i="97"/>
  <c r="BC116" i="97"/>
  <c r="O18" i="97"/>
  <c r="AF37" i="97"/>
  <c r="AV36" i="97" s="1"/>
  <c r="AF46" i="97"/>
  <c r="AF38" i="97"/>
  <c r="AF63" i="97"/>
  <c r="AQ79" i="97"/>
  <c r="BH79" i="97"/>
  <c r="AF79" i="97"/>
  <c r="AQ97" i="97"/>
  <c r="BH97" i="97"/>
  <c r="AF97" i="97"/>
  <c r="AQ113" i="97"/>
  <c r="AF113" i="97"/>
  <c r="BH113" i="97"/>
  <c r="AF129" i="97"/>
  <c r="AF53" i="97"/>
  <c r="BH70" i="97"/>
  <c r="AQ70" i="97"/>
  <c r="AF70" i="97"/>
  <c r="AF86" i="97"/>
  <c r="AF102" i="97"/>
  <c r="AF118" i="97"/>
  <c r="AK79" i="97"/>
  <c r="BG79" i="97"/>
  <c r="BC26" i="97"/>
  <c r="BJ26" i="97"/>
  <c r="BJ64" i="97"/>
  <c r="BC64" i="97"/>
  <c r="AK39" i="97"/>
  <c r="BG39" i="97"/>
  <c r="AJ39" i="97"/>
  <c r="AK73" i="97"/>
  <c r="BG73" i="97"/>
  <c r="BG64" i="97"/>
  <c r="AK64" i="97"/>
  <c r="BG94" i="97"/>
  <c r="AK94" i="97"/>
  <c r="BG128" i="97"/>
  <c r="AK128" i="97"/>
  <c r="BC42" i="97"/>
  <c r="BB42" i="97"/>
  <c r="BJ42" i="97"/>
  <c r="BJ51" i="97"/>
  <c r="BC51" i="97"/>
  <c r="BC67" i="97"/>
  <c r="BJ67" i="97"/>
  <c r="BC101" i="97"/>
  <c r="BJ101" i="97"/>
  <c r="BJ70" i="97"/>
  <c r="BC70" i="97"/>
  <c r="O15" i="97"/>
  <c r="AP39" i="97"/>
  <c r="BH39" i="97"/>
  <c r="AF39" i="97"/>
  <c r="AQ39" i="97"/>
  <c r="AF44" i="97"/>
  <c r="AF41" i="97"/>
  <c r="AF65" i="97"/>
  <c r="AF81" i="97"/>
  <c r="AF98" i="97"/>
  <c r="AF115" i="97"/>
  <c r="AS131" i="97"/>
  <c r="AQ131" i="97"/>
  <c r="BH131" i="97"/>
  <c r="AF131" i="97"/>
  <c r="AF55" i="97"/>
  <c r="AF72" i="97"/>
  <c r="AS88" i="97"/>
  <c r="BH88" i="97"/>
  <c r="AF88" i="97"/>
  <c r="AQ88" i="97"/>
  <c r="AF104" i="97"/>
  <c r="BH104" i="97"/>
  <c r="AQ104" i="97"/>
  <c r="AF120" i="97"/>
  <c r="BC107" i="97"/>
  <c r="BJ107" i="97"/>
  <c r="BJ76" i="97"/>
  <c r="BC76" i="97"/>
  <c r="AF43" i="97"/>
  <c r="AQ54" i="97"/>
  <c r="BH54" i="97"/>
  <c r="AF54" i="97"/>
  <c r="AF110" i="97"/>
  <c r="BH110" i="97"/>
  <c r="AQ110" i="97"/>
  <c r="AK48" i="97"/>
  <c r="AJ48" i="97"/>
  <c r="BG48" i="97"/>
  <c r="BG33" i="97"/>
  <c r="AK33" i="97"/>
  <c r="BJ45" i="97"/>
  <c r="BC45" i="97"/>
  <c r="BB45" i="97"/>
  <c r="AF30" i="97"/>
  <c r="AK54" i="97"/>
  <c r="BG54" i="97"/>
  <c r="BC61" i="97"/>
  <c r="BJ61" i="97"/>
  <c r="AK61" i="97"/>
  <c r="BG61" i="97"/>
  <c r="AK101" i="97"/>
  <c r="BG101" i="97"/>
  <c r="AM131" i="97"/>
  <c r="BG131" i="97"/>
  <c r="AK131" i="97"/>
  <c r="AK113" i="97"/>
  <c r="BG113" i="97"/>
  <c r="BG26" i="97"/>
  <c r="AK26" i="97"/>
  <c r="BG82" i="97"/>
  <c r="AK82" i="97"/>
  <c r="BC85" i="97"/>
  <c r="BJ85" i="97"/>
  <c r="BC119" i="97"/>
  <c r="BJ119" i="97"/>
  <c r="BJ134" i="97"/>
  <c r="BD134" i="97"/>
  <c r="BC134" i="97"/>
  <c r="BE88" i="97"/>
  <c r="BJ88" i="97"/>
  <c r="BC88" i="97"/>
  <c r="BJ104" i="97"/>
  <c r="BC104" i="97"/>
  <c r="AF25" i="97"/>
  <c r="AF40" i="97"/>
  <c r="AF49" i="97"/>
  <c r="AF47" i="97"/>
  <c r="AQ67" i="97"/>
  <c r="BH67" i="97"/>
  <c r="AF67" i="97"/>
  <c r="AF83" i="97"/>
  <c r="AQ101" i="97"/>
  <c r="AF101" i="97"/>
  <c r="BH101" i="97"/>
  <c r="AF117" i="97"/>
  <c r="AF132" i="97"/>
  <c r="BH58" i="97"/>
  <c r="AQ58" i="97"/>
  <c r="AF58" i="97"/>
  <c r="AF74" i="97"/>
  <c r="AF89" i="97"/>
  <c r="AF106" i="97"/>
  <c r="AF122" i="97"/>
  <c r="BH122" i="97"/>
  <c r="AQ122" i="97"/>
  <c r="AK29" i="97"/>
  <c r="BG29" i="97"/>
  <c r="BC73" i="97"/>
  <c r="BJ73" i="97"/>
  <c r="AF105" i="97"/>
  <c r="BG104" i="97"/>
  <c r="AK104" i="97"/>
  <c r="BC36" i="97"/>
  <c r="BB36" i="97"/>
  <c r="BJ36" i="97"/>
  <c r="BC125" i="97"/>
  <c r="BJ125" i="97"/>
  <c r="BJ110" i="97"/>
  <c r="BC110" i="97"/>
  <c r="AF57" i="97"/>
  <c r="AK51" i="97"/>
  <c r="BG51" i="97"/>
  <c r="AK125" i="97"/>
  <c r="BG125" i="97"/>
  <c r="BG122" i="97"/>
  <c r="AK122" i="97"/>
  <c r="BJ128" i="97"/>
  <c r="BC128" i="97"/>
  <c r="AK42" i="97"/>
  <c r="BG42" i="97"/>
  <c r="AJ42" i="97"/>
  <c r="AK107" i="97"/>
  <c r="BG107" i="97"/>
  <c r="BG116" i="97"/>
  <c r="AK116" i="97"/>
  <c r="BC54" i="97"/>
  <c r="BJ54" i="97"/>
  <c r="BJ58" i="97"/>
  <c r="BC58" i="97"/>
  <c r="BJ122" i="97"/>
  <c r="BC122" i="97"/>
  <c r="AF27" i="97"/>
  <c r="AP42" i="97"/>
  <c r="BH42" i="97"/>
  <c r="AF42" i="97"/>
  <c r="AQ42" i="97"/>
  <c r="AF26" i="97"/>
  <c r="BH26" i="97"/>
  <c r="AQ26" i="97"/>
  <c r="AF52" i="97"/>
  <c r="AF69" i="97"/>
  <c r="AQ85" i="97"/>
  <c r="BH85" i="97"/>
  <c r="AF85" i="97"/>
  <c r="AF103" i="97"/>
  <c r="AQ119" i="97"/>
  <c r="AF119" i="97"/>
  <c r="BH119" i="97"/>
  <c r="AR134" i="97"/>
  <c r="AQ134" i="97"/>
  <c r="BH134" i="97"/>
  <c r="AF134" i="97"/>
  <c r="AF60" i="97"/>
  <c r="BH76" i="97"/>
  <c r="AQ76" i="97"/>
  <c r="AF76" i="97"/>
  <c r="AF91" i="97"/>
  <c r="AR91" i="97"/>
  <c r="AQ91" i="97"/>
  <c r="BH91" i="97"/>
  <c r="AF108" i="97"/>
  <c r="AF124" i="97"/>
  <c r="AQ119" i="96"/>
  <c r="BH119" i="96"/>
  <c r="AF119" i="96"/>
  <c r="AM131" i="96"/>
  <c r="BG131" i="96"/>
  <c r="AK131" i="96"/>
  <c r="AK67" i="96"/>
  <c r="BG67" i="96"/>
  <c r="AK54" i="96"/>
  <c r="BG54" i="96"/>
  <c r="AK42" i="96"/>
  <c r="BG42" i="96"/>
  <c r="AJ42" i="96"/>
  <c r="BG70" i="96"/>
  <c r="AK70" i="96"/>
  <c r="AF32" i="96"/>
  <c r="AF43" i="96"/>
  <c r="AF38" i="96"/>
  <c r="BH51" i="96"/>
  <c r="AF51" i="96"/>
  <c r="AQ51" i="96"/>
  <c r="AF71" i="96"/>
  <c r="AF87" i="96"/>
  <c r="AF105" i="96"/>
  <c r="AF121" i="96"/>
  <c r="AF135" i="96"/>
  <c r="AF58" i="96"/>
  <c r="BH58" i="96"/>
  <c r="AQ58" i="96"/>
  <c r="AF74" i="96"/>
  <c r="AF89" i="96"/>
  <c r="AF106" i="96"/>
  <c r="AF122" i="96"/>
  <c r="BH122" i="96"/>
  <c r="AQ122" i="96"/>
  <c r="AK61" i="96"/>
  <c r="BG61" i="96"/>
  <c r="AK85" i="96"/>
  <c r="BG85" i="96"/>
  <c r="AK26" i="96"/>
  <c r="BG26" i="96"/>
  <c r="AK48" i="96"/>
  <c r="AJ48" i="96"/>
  <c r="BG48" i="96"/>
  <c r="AK107" i="96"/>
  <c r="BG107" i="96"/>
  <c r="BG29" i="96"/>
  <c r="AK29" i="96"/>
  <c r="AM88" i="96"/>
  <c r="BG88" i="96"/>
  <c r="AK88" i="96"/>
  <c r="BG104" i="96"/>
  <c r="AK104" i="96"/>
  <c r="AF37" i="96"/>
  <c r="AV36" i="96" s="1"/>
  <c r="AQ61" i="96"/>
  <c r="BH61" i="96"/>
  <c r="AF61" i="96"/>
  <c r="AF41" i="96"/>
  <c r="BH45" i="96"/>
  <c r="AF45" i="96"/>
  <c r="AQ45" i="96"/>
  <c r="AP45" i="96"/>
  <c r="AQ73" i="96"/>
  <c r="BH73" i="96"/>
  <c r="AF73" i="96"/>
  <c r="AF90" i="96"/>
  <c r="AQ107" i="96"/>
  <c r="BH107" i="96"/>
  <c r="AF107" i="96"/>
  <c r="AF123" i="96"/>
  <c r="AF60" i="96"/>
  <c r="AF76" i="96"/>
  <c r="BH76" i="96"/>
  <c r="AQ76" i="96"/>
  <c r="AF91" i="96"/>
  <c r="BH91" i="96"/>
  <c r="AR91" i="96"/>
  <c r="AQ91" i="96"/>
  <c r="AF108" i="96"/>
  <c r="AF124" i="96"/>
  <c r="BG116" i="96"/>
  <c r="AK116" i="96"/>
  <c r="AF88" i="96"/>
  <c r="BH88" i="96"/>
  <c r="AS88" i="96"/>
  <c r="AQ88" i="96"/>
  <c r="BG58" i="96"/>
  <c r="AK58" i="96"/>
  <c r="BG122" i="96"/>
  <c r="AK122" i="96"/>
  <c r="AF63" i="96"/>
  <c r="AP48" i="96"/>
  <c r="BH48" i="96"/>
  <c r="AF48" i="96"/>
  <c r="AQ48" i="96"/>
  <c r="AQ54" i="96"/>
  <c r="AF54" i="96"/>
  <c r="BH54" i="96"/>
  <c r="AF75" i="96"/>
  <c r="AF93" i="96"/>
  <c r="AF109" i="96"/>
  <c r="AQ125" i="96"/>
  <c r="BH125" i="96"/>
  <c r="AF125" i="96"/>
  <c r="AF62" i="96"/>
  <c r="AF78" i="96"/>
  <c r="AF92" i="96"/>
  <c r="AF110" i="96"/>
  <c r="BH110" i="96"/>
  <c r="AQ110" i="96"/>
  <c r="AF126" i="96"/>
  <c r="AQ85" i="96"/>
  <c r="BH85" i="96"/>
  <c r="AF85" i="96"/>
  <c r="AR134" i="96"/>
  <c r="AQ134" i="96"/>
  <c r="BH134" i="96"/>
  <c r="AF134" i="96"/>
  <c r="AK79" i="96"/>
  <c r="BG79" i="96"/>
  <c r="AK97" i="96"/>
  <c r="BG97" i="96"/>
  <c r="AK73" i="96"/>
  <c r="BG73" i="96"/>
  <c r="AK51" i="96"/>
  <c r="BG51" i="96"/>
  <c r="BG76" i="96"/>
  <c r="AK76" i="96"/>
  <c r="AL91" i="96"/>
  <c r="BG91" i="96"/>
  <c r="AK91" i="96"/>
  <c r="BH29" i="96"/>
  <c r="AQ29" i="96"/>
  <c r="AF29" i="96"/>
  <c r="AF27" i="96"/>
  <c r="AF40" i="96"/>
  <c r="AF57" i="96"/>
  <c r="AF77" i="96"/>
  <c r="AF95" i="96"/>
  <c r="AF111" i="96"/>
  <c r="AF127" i="96"/>
  <c r="AF44" i="96"/>
  <c r="AF64" i="96"/>
  <c r="BH64" i="96"/>
  <c r="AQ64" i="96"/>
  <c r="AF80" i="96"/>
  <c r="AF94" i="96"/>
  <c r="BH94" i="96"/>
  <c r="AQ94" i="96"/>
  <c r="AF112" i="96"/>
  <c r="AF128" i="96"/>
  <c r="BH128" i="96"/>
  <c r="AQ128" i="96"/>
  <c r="O14" i="96"/>
  <c r="AF104" i="96"/>
  <c r="BH104" i="96"/>
  <c r="AQ104" i="96"/>
  <c r="AK33" i="96"/>
  <c r="BG33" i="96"/>
  <c r="AK101" i="96"/>
  <c r="BG101" i="96"/>
  <c r="AK36" i="96"/>
  <c r="BG36" i="96"/>
  <c r="BG110" i="96"/>
  <c r="AK110" i="96"/>
  <c r="AQ36" i="96"/>
  <c r="AP36" i="96"/>
  <c r="BH36" i="96"/>
  <c r="AF36" i="96"/>
  <c r="AQ39" i="96"/>
  <c r="AP39" i="96"/>
  <c r="BH39" i="96"/>
  <c r="AF39" i="96"/>
  <c r="AQ26" i="96"/>
  <c r="AF26" i="96"/>
  <c r="BH26" i="96"/>
  <c r="AF59" i="96"/>
  <c r="AQ79" i="96"/>
  <c r="BH79" i="96"/>
  <c r="AF79" i="96"/>
  <c r="AQ97" i="96"/>
  <c r="BH97" i="96"/>
  <c r="AF97" i="96"/>
  <c r="AQ113" i="96"/>
  <c r="BH113" i="96"/>
  <c r="AF113" i="96"/>
  <c r="AF129" i="96"/>
  <c r="AF47" i="96"/>
  <c r="AF66" i="96"/>
  <c r="AF82" i="96"/>
  <c r="BH82" i="96"/>
  <c r="AQ82" i="96"/>
  <c r="AF96" i="96"/>
  <c r="AF114" i="96"/>
  <c r="AF130" i="96"/>
  <c r="AF25" i="96"/>
  <c r="AK125" i="96"/>
  <c r="BG125" i="96"/>
  <c r="AK113" i="96"/>
  <c r="BG113" i="96"/>
  <c r="BG64" i="96"/>
  <c r="AK64" i="96"/>
  <c r="BG94" i="96"/>
  <c r="AK94" i="96"/>
  <c r="BG128" i="96"/>
  <c r="AK128" i="96"/>
  <c r="O19" i="96"/>
  <c r="AQ42" i="96"/>
  <c r="AP42" i="96"/>
  <c r="BH42" i="96"/>
  <c r="AF42" i="96"/>
  <c r="AF30" i="96"/>
  <c r="AF28" i="96"/>
  <c r="AF65" i="96"/>
  <c r="AF81" i="96"/>
  <c r="AF98" i="96"/>
  <c r="AF115" i="96"/>
  <c r="AS131" i="96"/>
  <c r="AQ131" i="96"/>
  <c r="BH131" i="96"/>
  <c r="AF131" i="96"/>
  <c r="AF50" i="96"/>
  <c r="AF68" i="96"/>
  <c r="AF84" i="96"/>
  <c r="AF100" i="96"/>
  <c r="AF116" i="96"/>
  <c r="BH116" i="96"/>
  <c r="AQ116" i="96"/>
  <c r="AF133" i="96"/>
  <c r="AK45" i="96"/>
  <c r="AJ45" i="96"/>
  <c r="BG45" i="96"/>
  <c r="AL134" i="96"/>
  <c r="BG134" i="96"/>
  <c r="AK134" i="96"/>
  <c r="AK119" i="96"/>
  <c r="BG119" i="96"/>
  <c r="AK39" i="96"/>
  <c r="BG39" i="96"/>
  <c r="AJ39" i="96"/>
  <c r="BG82" i="96"/>
  <c r="AK82" i="96"/>
  <c r="AF52" i="96"/>
  <c r="AQ33" i="96"/>
  <c r="AF33" i="96"/>
  <c r="BH33" i="96"/>
  <c r="AF46" i="96"/>
  <c r="AQ67" i="96"/>
  <c r="BH67" i="96"/>
  <c r="AF67" i="96"/>
  <c r="AF83" i="96"/>
  <c r="AQ101" i="96"/>
  <c r="BH101" i="96"/>
  <c r="AF101" i="96"/>
  <c r="AF117" i="96"/>
  <c r="AF132" i="96"/>
  <c r="AF53" i="96"/>
  <c r="AF70" i="96"/>
  <c r="BH70" i="96"/>
  <c r="AQ70" i="96"/>
  <c r="AF86" i="96"/>
  <c r="AF102" i="96"/>
  <c r="AF118" i="96"/>
  <c r="CJ257" i="89"/>
  <c r="CJ285" i="89"/>
  <c r="CG285" i="89"/>
  <c r="CG257" i="89"/>
  <c r="N19" i="95"/>
  <c r="AE54" i="95"/>
  <c r="AE53" i="95"/>
  <c r="AF53" i="95" s="1"/>
  <c r="AE55" i="95"/>
  <c r="AF55" i="95" s="1"/>
  <c r="AD54" i="95"/>
  <c r="AD53" i="95"/>
  <c r="AD55" i="95"/>
  <c r="AG53" i="95"/>
  <c r="AG55" i="95"/>
  <c r="AG54" i="95"/>
  <c r="P18" i="95"/>
  <c r="P17" i="95"/>
  <c r="M16" i="95"/>
  <c r="M18" i="95"/>
  <c r="AG136" i="95"/>
  <c r="AG133" i="95"/>
  <c r="AG130" i="95"/>
  <c r="AG128" i="95"/>
  <c r="AG126" i="95"/>
  <c r="AG124" i="95"/>
  <c r="AG122" i="95"/>
  <c r="AG120" i="95"/>
  <c r="AG118" i="95"/>
  <c r="AG116" i="95"/>
  <c r="AG114" i="95"/>
  <c r="AG112" i="95"/>
  <c r="AG110" i="95"/>
  <c r="AG108" i="95"/>
  <c r="AG106" i="95"/>
  <c r="AG104" i="95"/>
  <c r="AG102" i="95"/>
  <c r="AG135" i="95"/>
  <c r="AG119" i="95"/>
  <c r="AG109" i="95"/>
  <c r="AG86" i="95"/>
  <c r="AG25" i="95"/>
  <c r="AG134" i="95"/>
  <c r="AG125" i="95"/>
  <c r="AG115" i="95"/>
  <c r="AG105" i="95"/>
  <c r="AG89" i="95"/>
  <c r="AG80" i="95"/>
  <c r="AG67" i="95"/>
  <c r="AG57" i="95"/>
  <c r="AG49" i="95"/>
  <c r="AG43" i="95"/>
  <c r="AG95" i="95"/>
  <c r="AG87" i="95"/>
  <c r="AG62" i="95"/>
  <c r="AG33" i="95"/>
  <c r="AG131" i="95"/>
  <c r="AG121" i="95"/>
  <c r="AG111" i="95"/>
  <c r="AG100" i="95"/>
  <c r="AG92" i="95"/>
  <c r="AG84" i="95"/>
  <c r="AG74" i="95"/>
  <c r="AG61" i="95"/>
  <c r="AG123" i="95"/>
  <c r="AG82" i="95"/>
  <c r="AG72" i="95"/>
  <c r="AG38" i="95"/>
  <c r="AG28" i="95"/>
  <c r="AG127" i="95"/>
  <c r="AG117" i="95"/>
  <c r="AG98" i="95"/>
  <c r="AG96" i="95"/>
  <c r="AG88" i="95"/>
  <c r="AG83" i="95"/>
  <c r="AG78" i="95"/>
  <c r="AG68" i="95"/>
  <c r="AG48" i="95"/>
  <c r="AG45" i="95"/>
  <c r="AG91" i="95"/>
  <c r="AG35" i="95"/>
  <c r="AG132" i="95"/>
  <c r="AG77" i="95"/>
  <c r="AG51" i="95"/>
  <c r="AG41" i="95"/>
  <c r="AG30" i="95"/>
  <c r="AG26" i="95"/>
  <c r="AG129" i="95"/>
  <c r="AG94" i="95"/>
  <c r="AG90" i="95"/>
  <c r="AG81" i="95"/>
  <c r="AG76" i="95"/>
  <c r="AG71" i="95"/>
  <c r="AG66" i="95"/>
  <c r="AG73" i="95"/>
  <c r="AG34" i="95"/>
  <c r="AG29" i="95"/>
  <c r="AG107" i="95"/>
  <c r="AG101" i="95"/>
  <c r="AG93" i="95"/>
  <c r="AG85" i="95"/>
  <c r="AG75" i="95"/>
  <c r="AG70" i="95"/>
  <c r="AG65" i="95"/>
  <c r="AG60" i="95"/>
  <c r="AG58" i="95"/>
  <c r="AG37" i="95"/>
  <c r="AG113" i="95"/>
  <c r="AG103" i="95"/>
  <c r="AG97" i="95"/>
  <c r="AG79" i="95"/>
  <c r="AG69" i="95"/>
  <c r="AG64" i="95"/>
  <c r="AG59" i="95"/>
  <c r="AG47" i="95"/>
  <c r="AG44" i="95"/>
  <c r="AG63" i="95"/>
  <c r="AG52" i="95"/>
  <c r="AG50" i="95"/>
  <c r="AG46" i="95"/>
  <c r="AG42" i="95"/>
  <c r="AG40" i="95"/>
  <c r="AG39" i="95"/>
  <c r="AG36" i="95"/>
  <c r="AG32" i="95"/>
  <c r="AG27" i="95"/>
  <c r="P15" i="95"/>
  <c r="P16" i="95"/>
  <c r="P14" i="95"/>
  <c r="P19" i="95"/>
  <c r="M19" i="95"/>
  <c r="AE136" i="95"/>
  <c r="AE133" i="95"/>
  <c r="AE130" i="95"/>
  <c r="AE128" i="95"/>
  <c r="AE126" i="95"/>
  <c r="AE124" i="95"/>
  <c r="AE122" i="95"/>
  <c r="AE120" i="95"/>
  <c r="AE118" i="95"/>
  <c r="AE116" i="95"/>
  <c r="AE114" i="95"/>
  <c r="AE112" i="95"/>
  <c r="AE110" i="95"/>
  <c r="AE108" i="95"/>
  <c r="AE106" i="95"/>
  <c r="AE104" i="95"/>
  <c r="AE102" i="95"/>
  <c r="AE100" i="95"/>
  <c r="AE96" i="95"/>
  <c r="AE94" i="95"/>
  <c r="AE92" i="95"/>
  <c r="AE91" i="95"/>
  <c r="AE89" i="95"/>
  <c r="AE88" i="95"/>
  <c r="AE86" i="95"/>
  <c r="AE84" i="95"/>
  <c r="AE82" i="95"/>
  <c r="AE80" i="95"/>
  <c r="AE78" i="95"/>
  <c r="AE76" i="95"/>
  <c r="AE74" i="95"/>
  <c r="AE72" i="95"/>
  <c r="AE70" i="95"/>
  <c r="AE68" i="95"/>
  <c r="AE66" i="95"/>
  <c r="AE64" i="95"/>
  <c r="AE62" i="95"/>
  <c r="AE60" i="95"/>
  <c r="AE58" i="95"/>
  <c r="AE50" i="95"/>
  <c r="AE47" i="95"/>
  <c r="AE44" i="95"/>
  <c r="AE103" i="95"/>
  <c r="AE101" i="95"/>
  <c r="AE93" i="95"/>
  <c r="AE119" i="95"/>
  <c r="AE109" i="95"/>
  <c r="AE97" i="95"/>
  <c r="AE79" i="95"/>
  <c r="AE69" i="95"/>
  <c r="AE59" i="95"/>
  <c r="AE134" i="95"/>
  <c r="AE125" i="95"/>
  <c r="AE115" i="95"/>
  <c r="AE105" i="95"/>
  <c r="AE73" i="95"/>
  <c r="AE63" i="95"/>
  <c r="AE52" i="95"/>
  <c r="AE46" i="95"/>
  <c r="AE42" i="95"/>
  <c r="AE40" i="95"/>
  <c r="AE39" i="95"/>
  <c r="AE37" i="95"/>
  <c r="AE36" i="95"/>
  <c r="AE34" i="95"/>
  <c r="AE32" i="95"/>
  <c r="AE29" i="95"/>
  <c r="AE27" i="95"/>
  <c r="AE25" i="95"/>
  <c r="AE131" i="95"/>
  <c r="AE121" i="95"/>
  <c r="AE111" i="95"/>
  <c r="AE67" i="95"/>
  <c r="AE57" i="95"/>
  <c r="AE49" i="95"/>
  <c r="AE43" i="95"/>
  <c r="AE135" i="95"/>
  <c r="AE127" i="95"/>
  <c r="AE117" i="95"/>
  <c r="AE61" i="95"/>
  <c r="N14" i="95"/>
  <c r="AE132" i="95"/>
  <c r="AE123" i="95"/>
  <c r="AE98" i="95"/>
  <c r="AE83" i="95"/>
  <c r="AE48" i="95"/>
  <c r="AE45" i="95"/>
  <c r="AE113" i="95"/>
  <c r="AE65" i="95"/>
  <c r="AE129" i="95"/>
  <c r="AE95" i="95"/>
  <c r="AE87" i="95"/>
  <c r="AE77" i="95"/>
  <c r="AE51" i="95"/>
  <c r="AE41" i="95"/>
  <c r="AE38" i="95"/>
  <c r="AE35" i="95"/>
  <c r="AE33" i="95"/>
  <c r="AE30" i="95"/>
  <c r="AE28" i="95"/>
  <c r="AE26" i="95"/>
  <c r="AE85" i="95"/>
  <c r="AE75" i="95"/>
  <c r="AE107" i="95"/>
  <c r="AE90" i="95"/>
  <c r="AE81" i="95"/>
  <c r="AE71" i="95"/>
  <c r="N17" i="95"/>
  <c r="N15" i="95"/>
  <c r="N16" i="95"/>
  <c r="O16" i="95" s="1"/>
  <c r="AD136" i="95"/>
  <c r="AD133" i="95"/>
  <c r="AD130" i="95"/>
  <c r="AD128" i="95"/>
  <c r="AD126" i="95"/>
  <c r="AD124" i="95"/>
  <c r="AD122" i="95"/>
  <c r="AD120" i="95"/>
  <c r="AD118" i="95"/>
  <c r="AD116" i="95"/>
  <c r="AD114" i="95"/>
  <c r="AD112" i="95"/>
  <c r="AD110" i="95"/>
  <c r="AD108" i="95"/>
  <c r="AD106" i="95"/>
  <c r="AD104" i="95"/>
  <c r="AD102" i="95"/>
  <c r="AD100" i="95"/>
  <c r="AD96" i="95"/>
  <c r="AD94" i="95"/>
  <c r="AD92" i="95"/>
  <c r="AD91" i="95"/>
  <c r="AD89" i="95"/>
  <c r="AD88" i="95"/>
  <c r="AD86" i="95"/>
  <c r="AD84" i="95"/>
  <c r="AD82" i="95"/>
  <c r="AD80" i="95"/>
  <c r="AD78" i="95"/>
  <c r="AD76" i="95"/>
  <c r="AD74" i="95"/>
  <c r="AD72" i="95"/>
  <c r="AD70" i="95"/>
  <c r="AD68" i="95"/>
  <c r="AD66" i="95"/>
  <c r="AD64" i="95"/>
  <c r="AD62" i="95"/>
  <c r="AD60" i="95"/>
  <c r="AD58" i="95"/>
  <c r="AD50" i="95"/>
  <c r="AD47" i="95"/>
  <c r="AD113" i="95"/>
  <c r="AD103" i="95"/>
  <c r="AD101" i="95"/>
  <c r="AD93" i="95"/>
  <c r="AD85" i="95"/>
  <c r="AD75" i="95"/>
  <c r="AD65" i="95"/>
  <c r="AD121" i="95"/>
  <c r="AD57" i="95"/>
  <c r="AD119" i="95"/>
  <c r="AD109" i="95"/>
  <c r="AD97" i="95"/>
  <c r="AD79" i="95"/>
  <c r="AD69" i="95"/>
  <c r="AD59" i="95"/>
  <c r="AD134" i="95"/>
  <c r="AD125" i="95"/>
  <c r="AD115" i="95"/>
  <c r="AD105" i="95"/>
  <c r="AD73" i="95"/>
  <c r="AD63" i="95"/>
  <c r="AD52" i="95"/>
  <c r="AD46" i="95"/>
  <c r="AD42" i="95"/>
  <c r="AD40" i="95"/>
  <c r="AD39" i="95"/>
  <c r="AD37" i="95"/>
  <c r="AJ36" i="95" s="1"/>
  <c r="AD36" i="95"/>
  <c r="AD34" i="95"/>
  <c r="AD32" i="95"/>
  <c r="AD29" i="95"/>
  <c r="AD27" i="95"/>
  <c r="AD25" i="95"/>
  <c r="AD131" i="95"/>
  <c r="AD67" i="95"/>
  <c r="AD49" i="95"/>
  <c r="AD43" i="95"/>
  <c r="AD111" i="95"/>
  <c r="AD135" i="95"/>
  <c r="AD127" i="95"/>
  <c r="AD117" i="95"/>
  <c r="AD61" i="95"/>
  <c r="AD90" i="95"/>
  <c r="AD81" i="95"/>
  <c r="AD132" i="95"/>
  <c r="AD123" i="95"/>
  <c r="AD98" i="95"/>
  <c r="AD83" i="95"/>
  <c r="AD48" i="95"/>
  <c r="AD45" i="95"/>
  <c r="AD107" i="95"/>
  <c r="AD129" i="95"/>
  <c r="AD95" i="95"/>
  <c r="AD87" i="95"/>
  <c r="AD77" i="95"/>
  <c r="AD51" i="95"/>
  <c r="AD41" i="95"/>
  <c r="AD38" i="95"/>
  <c r="AD35" i="95"/>
  <c r="AD33" i="95"/>
  <c r="AD30" i="95"/>
  <c r="AD28" i="95"/>
  <c r="AD26" i="95"/>
  <c r="AD71" i="95"/>
  <c r="AD44" i="95"/>
  <c r="M15" i="95"/>
  <c r="M17" i="95"/>
  <c r="M14" i="95"/>
  <c r="N18" i="95"/>
  <c r="O18" i="95" s="1"/>
  <c r="H22" i="94"/>
  <c r="H21" i="94"/>
  <c r="H23" i="94"/>
  <c r="J23" i="94"/>
  <c r="J21" i="94"/>
  <c r="J22" i="94"/>
  <c r="F22" i="94"/>
  <c r="F21" i="94"/>
  <c r="F23" i="94"/>
  <c r="CU269" i="89"/>
  <c r="CU272" i="89"/>
  <c r="BQ211" i="89"/>
  <c r="BU211" i="89" s="1"/>
  <c r="BR211" i="89"/>
  <c r="BV211" i="89" s="1"/>
  <c r="BS211" i="89"/>
  <c r="BW211" i="89" s="1"/>
  <c r="BT211" i="89"/>
  <c r="BX211" i="89" s="1"/>
  <c r="CC211" i="89"/>
  <c r="CD211" i="89"/>
  <c r="CE211" i="89"/>
  <c r="CF211" i="89"/>
  <c r="BQ212" i="89"/>
  <c r="BU212" i="89" s="1"/>
  <c r="BR212" i="89"/>
  <c r="BZ212" i="89" s="1"/>
  <c r="BS212" i="89"/>
  <c r="BW212" i="89" s="1"/>
  <c r="BT212" i="89"/>
  <c r="BX212" i="89" s="1"/>
  <c r="CC212" i="89"/>
  <c r="CD212" i="89"/>
  <c r="CE212" i="89"/>
  <c r="CF212" i="89"/>
  <c r="BQ213" i="89"/>
  <c r="BU213" i="89" s="1"/>
  <c r="BR213" i="89"/>
  <c r="BZ213" i="89" s="1"/>
  <c r="BS213" i="89"/>
  <c r="CA213" i="89" s="1"/>
  <c r="BT213" i="89"/>
  <c r="BX213" i="89" s="1"/>
  <c r="CC213" i="89"/>
  <c r="CD213" i="89"/>
  <c r="CH212" i="89" s="1"/>
  <c r="CE213" i="89"/>
  <c r="CF213" i="89"/>
  <c r="BA97" i="93"/>
  <c r="AU97" i="93"/>
  <c r="AO97" i="93"/>
  <c r="AI97" i="93"/>
  <c r="BA51" i="93"/>
  <c r="AU51" i="93"/>
  <c r="AO51" i="93"/>
  <c r="AI51" i="93"/>
  <c r="I19" i="93"/>
  <c r="G19" i="93"/>
  <c r="E19" i="93"/>
  <c r="I18" i="93"/>
  <c r="G18" i="93"/>
  <c r="E18" i="93"/>
  <c r="I17" i="93"/>
  <c r="G17" i="93"/>
  <c r="E17" i="93"/>
  <c r="I16" i="93"/>
  <c r="G16" i="93"/>
  <c r="E16" i="93"/>
  <c r="C16" i="93"/>
  <c r="J15" i="93" s="1"/>
  <c r="B16" i="93"/>
  <c r="H17" i="93" s="1"/>
  <c r="A16" i="93"/>
  <c r="F18" i="93" s="1"/>
  <c r="I15" i="93"/>
  <c r="G15" i="93"/>
  <c r="E15" i="93"/>
  <c r="AW125" i="97" l="1"/>
  <c r="BI125" i="97"/>
  <c r="BI76" i="97"/>
  <c r="AW76" i="97"/>
  <c r="BI58" i="97"/>
  <c r="AW58" i="97"/>
  <c r="BI61" i="97"/>
  <c r="AW61" i="97"/>
  <c r="BI33" i="97"/>
  <c r="AW33" i="97"/>
  <c r="AW29" i="97"/>
  <c r="BI29" i="97"/>
  <c r="BI79" i="97"/>
  <c r="AW79" i="97"/>
  <c r="AW119" i="97"/>
  <c r="BI119" i="97"/>
  <c r="BI67" i="97"/>
  <c r="AW67" i="97"/>
  <c r="AY88" i="97"/>
  <c r="AW88" i="97"/>
  <c r="BI88" i="97"/>
  <c r="BI39" i="97"/>
  <c r="AW39" i="97"/>
  <c r="AV39" i="97"/>
  <c r="BI36" i="97"/>
  <c r="AW36" i="97"/>
  <c r="AW51" i="97"/>
  <c r="BI51" i="97"/>
  <c r="BI128" i="97"/>
  <c r="AW128" i="97"/>
  <c r="AV48" i="97"/>
  <c r="BI48" i="97"/>
  <c r="AW48" i="97"/>
  <c r="BI26" i="97"/>
  <c r="AW26" i="97"/>
  <c r="AW54" i="97"/>
  <c r="BI54" i="97"/>
  <c r="BI134" i="97"/>
  <c r="AX134" i="97"/>
  <c r="AW134" i="97"/>
  <c r="BI85" i="97"/>
  <c r="AW85" i="97"/>
  <c r="BI122" i="97"/>
  <c r="AW122" i="97"/>
  <c r="AW45" i="97"/>
  <c r="AV45" i="97"/>
  <c r="BI45" i="97"/>
  <c r="BI94" i="97"/>
  <c r="AW94" i="97"/>
  <c r="AW107" i="97"/>
  <c r="BI107" i="97"/>
  <c r="BI42" i="97"/>
  <c r="AW42" i="97"/>
  <c r="AV42" i="97"/>
  <c r="AW113" i="97"/>
  <c r="BI113" i="97"/>
  <c r="BI64" i="97"/>
  <c r="AW64" i="97"/>
  <c r="BI110" i="97"/>
  <c r="AW110" i="97"/>
  <c r="AW101" i="97"/>
  <c r="BI101" i="97"/>
  <c r="BI131" i="97"/>
  <c r="AY131" i="97"/>
  <c r="AW131" i="97"/>
  <c r="BI82" i="97"/>
  <c r="AW82" i="97"/>
  <c r="BI73" i="97"/>
  <c r="AW73" i="97"/>
  <c r="AX91" i="97"/>
  <c r="AW91" i="97"/>
  <c r="BI91" i="97"/>
  <c r="BI104" i="97"/>
  <c r="AW104" i="97"/>
  <c r="BI70" i="97"/>
  <c r="AW70" i="97"/>
  <c r="BI97" i="97"/>
  <c r="AW97" i="97"/>
  <c r="BI116" i="97"/>
  <c r="AW116" i="97"/>
  <c r="AW29" i="96"/>
  <c r="BI29" i="96"/>
  <c r="BI134" i="96"/>
  <c r="AX134" i="96"/>
  <c r="AW134" i="96"/>
  <c r="AW107" i="96"/>
  <c r="BI107" i="96"/>
  <c r="AV42" i="96"/>
  <c r="BI42" i="96"/>
  <c r="AW42" i="96"/>
  <c r="AV39" i="96"/>
  <c r="AW39" i="96"/>
  <c r="BI39" i="96"/>
  <c r="BI48" i="96"/>
  <c r="AW48" i="96"/>
  <c r="AV48" i="96"/>
  <c r="AW45" i="96"/>
  <c r="AV45" i="96"/>
  <c r="BI45" i="96"/>
  <c r="BI70" i="96"/>
  <c r="AW70" i="96"/>
  <c r="AW67" i="96"/>
  <c r="BI67" i="96"/>
  <c r="BI116" i="96"/>
  <c r="AW116" i="96"/>
  <c r="AW79" i="96"/>
  <c r="BI79" i="96"/>
  <c r="BI110" i="96"/>
  <c r="AW110" i="96"/>
  <c r="BI76" i="96"/>
  <c r="AW76" i="96"/>
  <c r="BI82" i="96"/>
  <c r="AW82" i="96"/>
  <c r="BI104" i="96"/>
  <c r="AW104" i="96"/>
  <c r="BI94" i="96"/>
  <c r="AW94" i="96"/>
  <c r="AW113" i="96"/>
  <c r="BI113" i="96"/>
  <c r="AW85" i="96"/>
  <c r="BI85" i="96"/>
  <c r="AW73" i="96"/>
  <c r="BI73" i="96"/>
  <c r="AW61" i="96"/>
  <c r="BI61" i="96"/>
  <c r="BI51" i="96"/>
  <c r="AW51" i="96"/>
  <c r="BI36" i="96"/>
  <c r="AW36" i="96"/>
  <c r="BI58" i="96"/>
  <c r="AW58" i="96"/>
  <c r="AW119" i="96"/>
  <c r="BI119" i="96"/>
  <c r="AW101" i="96"/>
  <c r="BI101" i="96"/>
  <c r="AW54" i="96"/>
  <c r="BI54" i="96"/>
  <c r="AY88" i="96"/>
  <c r="AW88" i="96"/>
  <c r="BI88" i="96"/>
  <c r="BI33" i="96"/>
  <c r="AW33" i="96"/>
  <c r="BI131" i="96"/>
  <c r="AY131" i="96"/>
  <c r="AW131" i="96"/>
  <c r="BI97" i="96"/>
  <c r="AW97" i="96"/>
  <c r="BI26" i="96"/>
  <c r="AW26" i="96"/>
  <c r="BI128" i="96"/>
  <c r="AW128" i="96"/>
  <c r="BI64" i="96"/>
  <c r="AW64" i="96"/>
  <c r="AW125" i="96"/>
  <c r="BI125" i="96"/>
  <c r="AX91" i="96"/>
  <c r="AW91" i="96"/>
  <c r="BI91" i="96"/>
  <c r="BI122" i="96"/>
  <c r="AW122" i="96"/>
  <c r="BY213" i="89"/>
  <c r="BY211" i="89"/>
  <c r="M17" i="94"/>
  <c r="CU275" i="89"/>
  <c r="CW272" i="89"/>
  <c r="P18" i="94"/>
  <c r="BG54" i="95"/>
  <c r="AK54" i="95"/>
  <c r="O19" i="95"/>
  <c r="BC54" i="95"/>
  <c r="BJ54" i="95"/>
  <c r="BH54" i="95"/>
  <c r="AF54" i="95"/>
  <c r="AQ54" i="95"/>
  <c r="AF86" i="95"/>
  <c r="AF102" i="95"/>
  <c r="AF118" i="95"/>
  <c r="AF136" i="95"/>
  <c r="AF115" i="95"/>
  <c r="AF109" i="95"/>
  <c r="O17" i="95"/>
  <c r="AF28" i="95"/>
  <c r="AF38" i="95"/>
  <c r="AF65" i="95"/>
  <c r="AF132" i="95"/>
  <c r="AF57" i="95"/>
  <c r="AF32" i="95"/>
  <c r="AF52" i="95"/>
  <c r="AF59" i="95"/>
  <c r="AF103" i="95"/>
  <c r="AF62" i="95"/>
  <c r="AF78" i="95"/>
  <c r="AF92" i="95"/>
  <c r="AF126" i="95"/>
  <c r="AF87" i="95"/>
  <c r="AF127" i="95"/>
  <c r="AK67" i="95"/>
  <c r="BG67" i="95"/>
  <c r="AK51" i="95"/>
  <c r="BG51" i="95"/>
  <c r="AK48" i="95"/>
  <c r="BG48" i="95"/>
  <c r="AJ48" i="95"/>
  <c r="AK61" i="95"/>
  <c r="BG61" i="95"/>
  <c r="AM131" i="95"/>
  <c r="BG131" i="95"/>
  <c r="AK131" i="95"/>
  <c r="AK39" i="95"/>
  <c r="BG39" i="95"/>
  <c r="AJ39" i="95"/>
  <c r="AK101" i="95"/>
  <c r="BG101" i="95"/>
  <c r="BG76" i="95"/>
  <c r="AK76" i="95"/>
  <c r="AL91" i="95"/>
  <c r="AK91" i="95"/>
  <c r="BG91" i="95"/>
  <c r="AF75" i="95"/>
  <c r="AF41" i="95"/>
  <c r="AQ113" i="95"/>
  <c r="AF113" i="95"/>
  <c r="BH113" i="95"/>
  <c r="O14" i="95"/>
  <c r="AQ67" i="95"/>
  <c r="AF67" i="95"/>
  <c r="BH67" i="95"/>
  <c r="AF34" i="95"/>
  <c r="AF63" i="95"/>
  <c r="AF69" i="95"/>
  <c r="AF44" i="95"/>
  <c r="AF64" i="95"/>
  <c r="BH64" i="95"/>
  <c r="AQ64" i="95"/>
  <c r="AF80" i="95"/>
  <c r="AF94" i="95"/>
  <c r="BH94" i="95"/>
  <c r="AQ94" i="95"/>
  <c r="AF112" i="95"/>
  <c r="AF128" i="95"/>
  <c r="BH128" i="95"/>
  <c r="AQ128" i="95"/>
  <c r="BC101" i="95"/>
  <c r="BJ101" i="95"/>
  <c r="BJ76" i="95"/>
  <c r="BC76" i="95"/>
  <c r="BJ51" i="95"/>
  <c r="BC51" i="95"/>
  <c r="AK97" i="95"/>
  <c r="BG97" i="95"/>
  <c r="BB39" i="95"/>
  <c r="BJ39" i="95"/>
  <c r="BC39" i="95"/>
  <c r="AK125" i="95"/>
  <c r="BG125" i="95"/>
  <c r="AK119" i="95"/>
  <c r="BG119" i="95"/>
  <c r="BG110" i="95"/>
  <c r="AK110" i="95"/>
  <c r="AQ85" i="95"/>
  <c r="BH85" i="95"/>
  <c r="AF85" i="95"/>
  <c r="BH51" i="95"/>
  <c r="AQ51" i="95"/>
  <c r="AF51" i="95"/>
  <c r="AP45" i="95"/>
  <c r="BH45" i="95"/>
  <c r="AQ45" i="95"/>
  <c r="AF45" i="95"/>
  <c r="AQ61" i="95"/>
  <c r="AF61" i="95"/>
  <c r="BH61" i="95"/>
  <c r="AF111" i="95"/>
  <c r="AF36" i="95"/>
  <c r="AQ36" i="95"/>
  <c r="AP36" i="95"/>
  <c r="BH36" i="95"/>
  <c r="AQ73" i="95"/>
  <c r="AF73" i="95"/>
  <c r="BH73" i="95"/>
  <c r="AQ79" i="95"/>
  <c r="BH79" i="95"/>
  <c r="AF79" i="95"/>
  <c r="AF47" i="95"/>
  <c r="AF66" i="95"/>
  <c r="AF82" i="95"/>
  <c r="BH82" i="95"/>
  <c r="AQ82" i="95"/>
  <c r="AF96" i="95"/>
  <c r="AF114" i="95"/>
  <c r="AF130" i="95"/>
  <c r="BB42" i="95"/>
  <c r="BJ42" i="95"/>
  <c r="BC42" i="95"/>
  <c r="BJ58" i="95"/>
  <c r="BC58" i="95"/>
  <c r="BC107" i="95"/>
  <c r="BJ107" i="95"/>
  <c r="BC125" i="95"/>
  <c r="BJ125" i="95"/>
  <c r="BJ116" i="95"/>
  <c r="BC116" i="95"/>
  <c r="BG58" i="95"/>
  <c r="AK58" i="95"/>
  <c r="BG122" i="95"/>
  <c r="AK122" i="95"/>
  <c r="AF110" i="95"/>
  <c r="BH110" i="95"/>
  <c r="AQ110" i="95"/>
  <c r="BC113" i="95"/>
  <c r="BJ113" i="95"/>
  <c r="AK26" i="95"/>
  <c r="BG26" i="95"/>
  <c r="AK42" i="95"/>
  <c r="BG42" i="95"/>
  <c r="AJ42" i="95"/>
  <c r="AL134" i="95"/>
  <c r="BG134" i="95"/>
  <c r="AK134" i="95"/>
  <c r="AK113" i="95"/>
  <c r="BG113" i="95"/>
  <c r="BG64" i="95"/>
  <c r="AK64" i="95"/>
  <c r="BG94" i="95"/>
  <c r="AK94" i="95"/>
  <c r="BG128" i="95"/>
  <c r="AK128" i="95"/>
  <c r="O15" i="95"/>
  <c r="AQ26" i="95"/>
  <c r="AF26" i="95"/>
  <c r="BH26" i="95"/>
  <c r="AF77" i="95"/>
  <c r="AP48" i="95"/>
  <c r="BH48" i="95"/>
  <c r="AQ48" i="95"/>
  <c r="AF48" i="95"/>
  <c r="AF117" i="95"/>
  <c r="AF121" i="95"/>
  <c r="AF37" i="95"/>
  <c r="AV36" i="95" s="1"/>
  <c r="AF105" i="95"/>
  <c r="BH97" i="95"/>
  <c r="AF97" i="95"/>
  <c r="AQ97" i="95"/>
  <c r="AF50" i="95"/>
  <c r="AF68" i="95"/>
  <c r="AF84" i="95"/>
  <c r="AF100" i="95"/>
  <c r="AF116" i="95"/>
  <c r="BH116" i="95"/>
  <c r="AQ116" i="95"/>
  <c r="AF133" i="95"/>
  <c r="BJ64" i="95"/>
  <c r="BC64" i="95"/>
  <c r="BC29" i="95"/>
  <c r="BJ29" i="95"/>
  <c r="BJ134" i="95"/>
  <c r="BC134" i="95"/>
  <c r="BD134" i="95"/>
  <c r="BG82" i="95"/>
  <c r="AK82" i="95"/>
  <c r="AF39" i="95"/>
  <c r="AQ39" i="95"/>
  <c r="AP39" i="95"/>
  <c r="BH39" i="95"/>
  <c r="AF70" i="95"/>
  <c r="BH70" i="95"/>
  <c r="AQ70" i="95"/>
  <c r="BC88" i="95"/>
  <c r="BJ88" i="95"/>
  <c r="BE88" i="95"/>
  <c r="BC82" i="95"/>
  <c r="BJ82" i="95"/>
  <c r="BJ104" i="95"/>
  <c r="BC104" i="95"/>
  <c r="BJ94" i="95"/>
  <c r="BC94" i="95"/>
  <c r="AK33" i="95"/>
  <c r="BG33" i="95"/>
  <c r="BG116" i="95"/>
  <c r="AK116" i="95"/>
  <c r="AF71" i="95"/>
  <c r="AF30" i="95"/>
  <c r="AF95" i="95"/>
  <c r="AF83" i="95"/>
  <c r="AF135" i="95"/>
  <c r="AF25" i="95"/>
  <c r="AF40" i="95"/>
  <c r="AQ125" i="95"/>
  <c r="AF125" i="95"/>
  <c r="BH125" i="95"/>
  <c r="AQ119" i="95"/>
  <c r="AF119" i="95"/>
  <c r="BH119" i="95"/>
  <c r="AF72" i="95"/>
  <c r="AF88" i="95"/>
  <c r="BH88" i="95"/>
  <c r="AS88" i="95"/>
  <c r="AQ88" i="95"/>
  <c r="AF104" i="95"/>
  <c r="BH104" i="95"/>
  <c r="AQ104" i="95"/>
  <c r="AF120" i="95"/>
  <c r="BJ79" i="95"/>
  <c r="BC79" i="95"/>
  <c r="BJ70" i="95"/>
  <c r="BC70" i="95"/>
  <c r="BJ73" i="95"/>
  <c r="BC73" i="95"/>
  <c r="BC91" i="95"/>
  <c r="BJ91" i="95"/>
  <c r="BD91" i="95"/>
  <c r="BJ131" i="95"/>
  <c r="BC131" i="95"/>
  <c r="BE131" i="95"/>
  <c r="BJ67" i="95"/>
  <c r="BC67" i="95"/>
  <c r="BJ122" i="95"/>
  <c r="BC122" i="95"/>
  <c r="BG70" i="95"/>
  <c r="AK70" i="95"/>
  <c r="AF81" i="95"/>
  <c r="AQ33" i="95"/>
  <c r="AF33" i="95"/>
  <c r="BH33" i="95"/>
  <c r="AF129" i="95"/>
  <c r="AF98" i="95"/>
  <c r="AF43" i="95"/>
  <c r="AF27" i="95"/>
  <c r="AF42" i="95"/>
  <c r="AQ42" i="95"/>
  <c r="AP42" i="95"/>
  <c r="BH42" i="95"/>
  <c r="AR134" i="95"/>
  <c r="AQ134" i="95"/>
  <c r="BH134" i="95"/>
  <c r="AF134" i="95"/>
  <c r="AF93" i="95"/>
  <c r="AF58" i="95"/>
  <c r="BH58" i="95"/>
  <c r="AQ58" i="95"/>
  <c r="AF74" i="95"/>
  <c r="AF89" i="95"/>
  <c r="AF106" i="95"/>
  <c r="AF122" i="95"/>
  <c r="BH122" i="95"/>
  <c r="AQ122" i="95"/>
  <c r="BC97" i="95"/>
  <c r="BJ97" i="95"/>
  <c r="BJ26" i="95"/>
  <c r="BC26" i="95"/>
  <c r="BJ45" i="95"/>
  <c r="BC45" i="95"/>
  <c r="BB45" i="95"/>
  <c r="BC61" i="95"/>
  <c r="BJ61" i="95"/>
  <c r="BJ33" i="95"/>
  <c r="BC33" i="95"/>
  <c r="BG29" i="95"/>
  <c r="AK29" i="95"/>
  <c r="AS131" i="95"/>
  <c r="AQ131" i="95"/>
  <c r="BH131" i="95"/>
  <c r="AF131" i="95"/>
  <c r="AK107" i="95"/>
  <c r="BG107" i="95"/>
  <c r="AK36" i="95"/>
  <c r="BG36" i="95"/>
  <c r="AK73" i="95"/>
  <c r="BG73" i="95"/>
  <c r="AK79" i="95"/>
  <c r="BG79" i="95"/>
  <c r="AK85" i="95"/>
  <c r="BG85" i="95"/>
  <c r="AM88" i="95"/>
  <c r="AK88" i="95"/>
  <c r="BG88" i="95"/>
  <c r="BG104" i="95"/>
  <c r="AK104" i="95"/>
  <c r="AF90" i="95"/>
  <c r="AF35" i="95"/>
  <c r="AF123" i="95"/>
  <c r="AF49" i="95"/>
  <c r="AF29" i="95"/>
  <c r="BH29" i="95"/>
  <c r="AQ29" i="95"/>
  <c r="AF46" i="95"/>
  <c r="AQ101" i="95"/>
  <c r="BH101" i="95"/>
  <c r="AF101" i="95"/>
  <c r="AF60" i="95"/>
  <c r="AF76" i="95"/>
  <c r="BH76" i="95"/>
  <c r="AQ76" i="95"/>
  <c r="AF91" i="95"/>
  <c r="AR91" i="95"/>
  <c r="AQ91" i="95"/>
  <c r="BH91" i="95"/>
  <c r="AF108" i="95"/>
  <c r="AF124" i="95"/>
  <c r="BB36" i="95"/>
  <c r="BJ36" i="95"/>
  <c r="BC36" i="95"/>
  <c r="BJ85" i="95"/>
  <c r="BC85" i="95"/>
  <c r="BJ48" i="95"/>
  <c r="BC48" i="95"/>
  <c r="BB48" i="95"/>
  <c r="BC119" i="95"/>
  <c r="BJ119" i="95"/>
  <c r="BJ110" i="95"/>
  <c r="BC110" i="95"/>
  <c r="AK45" i="95"/>
  <c r="BG45" i="95"/>
  <c r="AJ45" i="95"/>
  <c r="AQ107" i="95"/>
  <c r="AF107" i="95"/>
  <c r="BH107" i="95"/>
  <c r="BJ128" i="95"/>
  <c r="BC128" i="95"/>
  <c r="M14" i="94"/>
  <c r="AE141" i="94"/>
  <c r="AE140" i="94"/>
  <c r="AE138" i="94"/>
  <c r="AE136" i="94"/>
  <c r="AE133" i="94"/>
  <c r="AE130" i="94"/>
  <c r="AE128" i="94"/>
  <c r="AE126" i="94"/>
  <c r="AE124" i="94"/>
  <c r="AE122" i="94"/>
  <c r="AE120" i="94"/>
  <c r="AE118" i="94"/>
  <c r="AE116" i="94"/>
  <c r="AE114" i="94"/>
  <c r="AE112" i="94"/>
  <c r="AE110" i="94"/>
  <c r="AE108" i="94"/>
  <c r="AE106" i="94"/>
  <c r="AE104" i="94"/>
  <c r="AE102" i="94"/>
  <c r="AE100" i="94"/>
  <c r="AE96" i="94"/>
  <c r="AE94" i="94"/>
  <c r="AE92" i="94"/>
  <c r="AE139" i="94"/>
  <c r="AE137" i="94"/>
  <c r="AE135" i="94"/>
  <c r="AE134" i="94"/>
  <c r="AE132" i="94"/>
  <c r="AF132" i="94" s="1"/>
  <c r="AE131" i="94"/>
  <c r="AE129" i="94"/>
  <c r="AE127" i="94"/>
  <c r="AE125" i="94"/>
  <c r="AE123" i="94"/>
  <c r="AE121" i="94"/>
  <c r="AE119" i="94"/>
  <c r="AE117" i="94"/>
  <c r="AE115" i="94"/>
  <c r="AE113" i="94"/>
  <c r="AE111" i="94"/>
  <c r="AE109" i="94"/>
  <c r="AE107" i="94"/>
  <c r="AE105" i="94"/>
  <c r="AE103" i="94"/>
  <c r="AE101" i="94"/>
  <c r="AE98" i="94"/>
  <c r="AE97" i="94"/>
  <c r="AE95" i="94"/>
  <c r="AE93" i="94"/>
  <c r="AE90" i="94"/>
  <c r="AE87" i="94"/>
  <c r="AE85" i="94"/>
  <c r="AE83" i="94"/>
  <c r="AF83" i="94" s="1"/>
  <c r="AE81" i="94"/>
  <c r="AE79" i="94"/>
  <c r="AE77" i="94"/>
  <c r="AE75" i="94"/>
  <c r="AE73" i="94"/>
  <c r="AE71" i="94"/>
  <c r="AE69" i="94"/>
  <c r="AE67" i="94"/>
  <c r="AE65" i="94"/>
  <c r="AE63" i="94"/>
  <c r="AE61" i="94"/>
  <c r="AE59" i="94"/>
  <c r="AE57" i="94"/>
  <c r="AE54" i="94"/>
  <c r="AE52" i="94"/>
  <c r="AE51" i="94"/>
  <c r="AE49" i="94"/>
  <c r="AE48" i="94"/>
  <c r="AE46" i="94"/>
  <c r="AE45" i="94"/>
  <c r="AE43" i="94"/>
  <c r="AE88" i="94"/>
  <c r="AE80" i="94"/>
  <c r="AE68" i="94"/>
  <c r="AE62" i="94"/>
  <c r="AE53" i="94"/>
  <c r="AE66" i="94"/>
  <c r="AE91" i="94"/>
  <c r="AE86" i="94"/>
  <c r="AE60" i="94"/>
  <c r="AE42" i="94"/>
  <c r="AE40" i="94"/>
  <c r="AF40" i="94" s="1"/>
  <c r="AE39" i="94"/>
  <c r="AE37" i="94"/>
  <c r="AE36" i="94"/>
  <c r="AE34" i="94"/>
  <c r="AE32" i="94"/>
  <c r="AE29" i="94"/>
  <c r="AE27" i="94"/>
  <c r="AE25" i="94"/>
  <c r="AF25" i="94" s="1"/>
  <c r="AE64" i="94"/>
  <c r="AE50" i="94"/>
  <c r="AE89" i="94"/>
  <c r="AE76" i="94"/>
  <c r="AE70" i="94"/>
  <c r="AE55" i="94"/>
  <c r="AE82" i="94"/>
  <c r="AE72" i="94"/>
  <c r="AE47" i="94"/>
  <c r="AE78" i="94"/>
  <c r="AE58" i="94"/>
  <c r="AE41" i="94"/>
  <c r="AE38" i="94"/>
  <c r="AE35" i="94"/>
  <c r="AE33" i="94"/>
  <c r="AE30" i="94"/>
  <c r="AE28" i="94"/>
  <c r="AE26" i="94"/>
  <c r="AE84" i="94"/>
  <c r="AE74" i="94"/>
  <c r="AE44" i="94"/>
  <c r="N14" i="94"/>
  <c r="O14" i="94" s="1"/>
  <c r="N16" i="94"/>
  <c r="N17" i="94"/>
  <c r="O17" i="94" s="1"/>
  <c r="N19" i="94"/>
  <c r="AD141" i="94"/>
  <c r="AD140" i="94"/>
  <c r="AD138" i="94"/>
  <c r="AD136" i="94"/>
  <c r="AD133" i="94"/>
  <c r="AD130" i="94"/>
  <c r="AD128" i="94"/>
  <c r="AD126" i="94"/>
  <c r="AD124" i="94"/>
  <c r="AD122" i="94"/>
  <c r="AD120" i="94"/>
  <c r="AD118" i="94"/>
  <c r="AD116" i="94"/>
  <c r="AD114" i="94"/>
  <c r="AD112" i="94"/>
  <c r="AD110" i="94"/>
  <c r="AD108" i="94"/>
  <c r="AD106" i="94"/>
  <c r="AD104" i="94"/>
  <c r="AD102" i="94"/>
  <c r="AD100" i="94"/>
  <c r="AD96" i="94"/>
  <c r="AD94" i="94"/>
  <c r="AD92" i="94"/>
  <c r="AD91" i="94"/>
  <c r="AD89" i="94"/>
  <c r="AD88" i="94"/>
  <c r="AD86" i="94"/>
  <c r="AD84" i="94"/>
  <c r="AD82" i="94"/>
  <c r="AD80" i="94"/>
  <c r="AD78" i="94"/>
  <c r="AD76" i="94"/>
  <c r="AD74" i="94"/>
  <c r="AD72" i="94"/>
  <c r="AD70" i="94"/>
  <c r="AD68" i="94"/>
  <c r="AD66" i="94"/>
  <c r="AD64" i="94"/>
  <c r="AD62" i="94"/>
  <c r="AD60" i="94"/>
  <c r="AD58" i="94"/>
  <c r="AD55" i="94"/>
  <c r="AD53" i="94"/>
  <c r="AD50" i="94"/>
  <c r="AD47" i="94"/>
  <c r="AD135" i="94"/>
  <c r="AD127" i="94"/>
  <c r="AD117" i="94"/>
  <c r="AD83" i="94"/>
  <c r="AD51" i="94"/>
  <c r="AD46" i="94"/>
  <c r="AD44" i="94"/>
  <c r="AD107" i="94"/>
  <c r="AD87" i="94"/>
  <c r="AD57" i="94"/>
  <c r="AD134" i="94"/>
  <c r="AD125" i="94"/>
  <c r="AD115" i="94"/>
  <c r="AD105" i="94"/>
  <c r="AD48" i="94"/>
  <c r="AD132" i="94"/>
  <c r="AD123" i="94"/>
  <c r="AD90" i="94"/>
  <c r="AD73" i="94"/>
  <c r="AD65" i="94"/>
  <c r="AD52" i="94"/>
  <c r="AD43" i="94"/>
  <c r="AD42" i="94"/>
  <c r="AD40" i="94"/>
  <c r="AD39" i="94"/>
  <c r="AD37" i="94"/>
  <c r="AJ36" i="94" s="1"/>
  <c r="AD36" i="94"/>
  <c r="AD34" i="94"/>
  <c r="AD32" i="94"/>
  <c r="AD29" i="94"/>
  <c r="AD27" i="94"/>
  <c r="AD25" i="94"/>
  <c r="AD113" i="94"/>
  <c r="AD103" i="94"/>
  <c r="AD97" i="94"/>
  <c r="AD79" i="94"/>
  <c r="AD45" i="94"/>
  <c r="AD139" i="94"/>
  <c r="AD131" i="94"/>
  <c r="AD121" i="94"/>
  <c r="AD111" i="94"/>
  <c r="AD95" i="94"/>
  <c r="AD85" i="94"/>
  <c r="AD75" i="94"/>
  <c r="AD69" i="94"/>
  <c r="AD63" i="94"/>
  <c r="AD59" i="94"/>
  <c r="AD54" i="94"/>
  <c r="AD129" i="94"/>
  <c r="AD101" i="94"/>
  <c r="AD81" i="94"/>
  <c r="AD71" i="94"/>
  <c r="AD67" i="94"/>
  <c r="AD49" i="94"/>
  <c r="AD137" i="94"/>
  <c r="AD119" i="94"/>
  <c r="AD109" i="94"/>
  <c r="AD98" i="94"/>
  <c r="AD93" i="94"/>
  <c r="AD77" i="94"/>
  <c r="AD61" i="94"/>
  <c r="AD41" i="94"/>
  <c r="AD38" i="94"/>
  <c r="AD35" i="94"/>
  <c r="AD33" i="94"/>
  <c r="AD30" i="94"/>
  <c r="AD28" i="94"/>
  <c r="AD26" i="94"/>
  <c r="M15" i="94"/>
  <c r="N15" i="94"/>
  <c r="M19" i="94"/>
  <c r="N18" i="94"/>
  <c r="AG141" i="94"/>
  <c r="AG140" i="94"/>
  <c r="AG138" i="94"/>
  <c r="AG136" i="94"/>
  <c r="AG133" i="94"/>
  <c r="AG130" i="94"/>
  <c r="AG128" i="94"/>
  <c r="AG126" i="94"/>
  <c r="AG124" i="94"/>
  <c r="AG122" i="94"/>
  <c r="AG120" i="94"/>
  <c r="AG118" i="94"/>
  <c r="AG116" i="94"/>
  <c r="AG114" i="94"/>
  <c r="AG112" i="94"/>
  <c r="AG110" i="94"/>
  <c r="AG108" i="94"/>
  <c r="AG106" i="94"/>
  <c r="AG104" i="94"/>
  <c r="AG102" i="94"/>
  <c r="AG100" i="94"/>
  <c r="AG96" i="94"/>
  <c r="AG94" i="94"/>
  <c r="AG92" i="94"/>
  <c r="AG91" i="94"/>
  <c r="AG89" i="94"/>
  <c r="AG88" i="94"/>
  <c r="AG86" i="94"/>
  <c r="AG84" i="94"/>
  <c r="AG82" i="94"/>
  <c r="AG80" i="94"/>
  <c r="AG78" i="94"/>
  <c r="AG76" i="94"/>
  <c r="AG74" i="94"/>
  <c r="AG72" i="94"/>
  <c r="AG139" i="94"/>
  <c r="AG137" i="94"/>
  <c r="AG135" i="94"/>
  <c r="AG134" i="94"/>
  <c r="AG132" i="94"/>
  <c r="AG131" i="94"/>
  <c r="AG129" i="94"/>
  <c r="AG127" i="94"/>
  <c r="AG125" i="94"/>
  <c r="AG123" i="94"/>
  <c r="AG121" i="94"/>
  <c r="AG119" i="94"/>
  <c r="AG117" i="94"/>
  <c r="AG115" i="94"/>
  <c r="AG113" i="94"/>
  <c r="AG111" i="94"/>
  <c r="AG109" i="94"/>
  <c r="AG107" i="94"/>
  <c r="AG105" i="94"/>
  <c r="AG103" i="94"/>
  <c r="AG101" i="94"/>
  <c r="AG98" i="94"/>
  <c r="AG97" i="94"/>
  <c r="AG95" i="94"/>
  <c r="AG93" i="94"/>
  <c r="AG90" i="94"/>
  <c r="AG87" i="94"/>
  <c r="AG85" i="94"/>
  <c r="AG83" i="94"/>
  <c r="AG81" i="94"/>
  <c r="AG79" i="94"/>
  <c r="AG77" i="94"/>
  <c r="AG75" i="94"/>
  <c r="AG73" i="94"/>
  <c r="AG71" i="94"/>
  <c r="AG69" i="94"/>
  <c r="AG67" i="94"/>
  <c r="AG65" i="94"/>
  <c r="AG63" i="94"/>
  <c r="AG61" i="94"/>
  <c r="AG60" i="94"/>
  <c r="AG48" i="94"/>
  <c r="AG42" i="94"/>
  <c r="AG40" i="94"/>
  <c r="AG39" i="94"/>
  <c r="AG37" i="94"/>
  <c r="AG36" i="94"/>
  <c r="AG34" i="94"/>
  <c r="AG32" i="94"/>
  <c r="AG29" i="94"/>
  <c r="AG27" i="94"/>
  <c r="AG25" i="94"/>
  <c r="AG64" i="94"/>
  <c r="AG52" i="94"/>
  <c r="AG50" i="94"/>
  <c r="AG43" i="94"/>
  <c r="AG70" i="94"/>
  <c r="AG55" i="94"/>
  <c r="AG45" i="94"/>
  <c r="AG59" i="94"/>
  <c r="AG54" i="94"/>
  <c r="AG47" i="94"/>
  <c r="AG58" i="94"/>
  <c r="AG49" i="94"/>
  <c r="AG41" i="94"/>
  <c r="AG38" i="94"/>
  <c r="AG35" i="94"/>
  <c r="AG33" i="94"/>
  <c r="AG30" i="94"/>
  <c r="AG28" i="94"/>
  <c r="AG26" i="94"/>
  <c r="AG44" i="94"/>
  <c r="AG68" i="94"/>
  <c r="AG62" i="94"/>
  <c r="AG53" i="94"/>
  <c r="AG51" i="94"/>
  <c r="AG46" i="94"/>
  <c r="AG66" i="94"/>
  <c r="AG57" i="94"/>
  <c r="P16" i="94"/>
  <c r="P14" i="94"/>
  <c r="P19" i="94"/>
  <c r="M18" i="94"/>
  <c r="P15" i="94"/>
  <c r="M16" i="94"/>
  <c r="P17" i="94"/>
  <c r="BW213" i="89"/>
  <c r="CJ212" i="89"/>
  <c r="BV213" i="89"/>
  <c r="CG212" i="89"/>
  <c r="CB212" i="89"/>
  <c r="CA212" i="89"/>
  <c r="BY212" i="89"/>
  <c r="CB211" i="89"/>
  <c r="CI212" i="89"/>
  <c r="CA211" i="89"/>
  <c r="BZ211" i="89"/>
  <c r="CB213" i="89"/>
  <c r="BV212" i="89"/>
  <c r="J18" i="93"/>
  <c r="H15" i="93"/>
  <c r="H16" i="93"/>
  <c r="F19" i="93"/>
  <c r="F17" i="93"/>
  <c r="F21" i="93" s="1"/>
  <c r="H19" i="93"/>
  <c r="F14" i="93"/>
  <c r="H14" i="93"/>
  <c r="F15" i="93"/>
  <c r="F16" i="93"/>
  <c r="H18" i="93"/>
  <c r="J19" i="93"/>
  <c r="J16" i="93"/>
  <c r="J14" i="93"/>
  <c r="J17" i="93"/>
  <c r="BQ208" i="89"/>
  <c r="BU208" i="89" s="1"/>
  <c r="BR208" i="89"/>
  <c r="BV208" i="89" s="1"/>
  <c r="BS208" i="89"/>
  <c r="BW208" i="89" s="1"/>
  <c r="BT208" i="89"/>
  <c r="BX208" i="89" s="1"/>
  <c r="CC208" i="89"/>
  <c r="CD208" i="89"/>
  <c r="CE208" i="89"/>
  <c r="CF208" i="89"/>
  <c r="BQ209" i="89"/>
  <c r="BU209" i="89" s="1"/>
  <c r="BR209" i="89"/>
  <c r="BV209" i="89" s="1"/>
  <c r="BS209" i="89"/>
  <c r="CA209" i="89" s="1"/>
  <c r="BT209" i="89"/>
  <c r="BX209" i="89" s="1"/>
  <c r="CC209" i="89"/>
  <c r="CD209" i="89"/>
  <c r="CE209" i="89"/>
  <c r="CF209" i="89"/>
  <c r="BQ210" i="89"/>
  <c r="BU210" i="89" s="1"/>
  <c r="BR210" i="89"/>
  <c r="BZ210" i="89" s="1"/>
  <c r="BS210" i="89"/>
  <c r="CA210" i="89" s="1"/>
  <c r="BT210" i="89"/>
  <c r="BX210" i="89" s="1"/>
  <c r="CC210" i="89"/>
  <c r="CD210" i="89"/>
  <c r="CE210" i="89"/>
  <c r="CF210" i="89"/>
  <c r="BA140" i="92"/>
  <c r="AU140" i="92"/>
  <c r="AO140" i="92"/>
  <c r="AI140" i="92"/>
  <c r="BA97" i="92"/>
  <c r="AU97" i="92"/>
  <c r="AO97" i="92"/>
  <c r="AI97" i="92"/>
  <c r="BA51" i="92"/>
  <c r="AU51" i="92"/>
  <c r="AO51" i="92"/>
  <c r="AI51" i="92"/>
  <c r="I19" i="92"/>
  <c r="G19" i="92"/>
  <c r="E19" i="92"/>
  <c r="I18" i="92"/>
  <c r="G18" i="92"/>
  <c r="E18" i="92"/>
  <c r="I17" i="92"/>
  <c r="G17" i="92"/>
  <c r="E17" i="92"/>
  <c r="I16" i="92"/>
  <c r="G16" i="92"/>
  <c r="E16" i="92"/>
  <c r="C16" i="92"/>
  <c r="J19" i="92" s="1"/>
  <c r="B16" i="92"/>
  <c r="H16" i="92" s="1"/>
  <c r="A16" i="92"/>
  <c r="F15" i="92" s="1"/>
  <c r="I15" i="92"/>
  <c r="G15" i="92"/>
  <c r="E15" i="92"/>
  <c r="BW210" i="89" l="1"/>
  <c r="AF78" i="94"/>
  <c r="AF37" i="94"/>
  <c r="AV36" i="94" s="1"/>
  <c r="AF53" i="94"/>
  <c r="AF63" i="94"/>
  <c r="J14" i="92"/>
  <c r="CI285" i="89"/>
  <c r="CI257" i="89"/>
  <c r="CW275" i="89"/>
  <c r="F23" i="93"/>
  <c r="H17" i="92"/>
  <c r="BI54" i="95"/>
  <c r="AW54" i="95"/>
  <c r="AX91" i="95"/>
  <c r="AW91" i="95"/>
  <c r="BI91" i="95"/>
  <c r="BI42" i="95"/>
  <c r="AW42" i="95"/>
  <c r="AV42" i="95"/>
  <c r="AW39" i="95"/>
  <c r="AV39" i="95"/>
  <c r="BI39" i="95"/>
  <c r="BI97" i="95"/>
  <c r="AW97" i="95"/>
  <c r="BI82" i="95"/>
  <c r="AW82" i="95"/>
  <c r="AW85" i="95"/>
  <c r="BI85" i="95"/>
  <c r="AW67" i="95"/>
  <c r="BI67" i="95"/>
  <c r="AW107" i="95"/>
  <c r="BI107" i="95"/>
  <c r="BI122" i="95"/>
  <c r="AW122" i="95"/>
  <c r="BI134" i="95"/>
  <c r="AW134" i="95"/>
  <c r="AX134" i="95"/>
  <c r="BI104" i="95"/>
  <c r="AW104" i="95"/>
  <c r="AW119" i="95"/>
  <c r="BI119" i="95"/>
  <c r="BI45" i="95"/>
  <c r="AV45" i="95"/>
  <c r="AW45" i="95"/>
  <c r="BI116" i="95"/>
  <c r="AW116" i="95"/>
  <c r="BI128" i="95"/>
  <c r="AW128" i="95"/>
  <c r="BI64" i="95"/>
  <c r="AW64" i="95"/>
  <c r="BI76" i="95"/>
  <c r="AW76" i="95"/>
  <c r="BI131" i="95"/>
  <c r="AY131" i="95"/>
  <c r="AW131" i="95"/>
  <c r="BI110" i="95"/>
  <c r="AW110" i="95"/>
  <c r="AW79" i="95"/>
  <c r="BI79" i="95"/>
  <c r="AW125" i="95"/>
  <c r="BI125" i="95"/>
  <c r="BI70" i="95"/>
  <c r="AW70" i="95"/>
  <c r="AW26" i="95"/>
  <c r="BI26" i="95"/>
  <c r="AW36" i="95"/>
  <c r="BI36" i="95"/>
  <c r="AW113" i="95"/>
  <c r="BI113" i="95"/>
  <c r="AW101" i="95"/>
  <c r="BI101" i="95"/>
  <c r="AY88" i="95"/>
  <c r="AW88" i="95"/>
  <c r="BI88" i="95"/>
  <c r="BI51" i="95"/>
  <c r="AW51" i="95"/>
  <c r="BI29" i="95"/>
  <c r="AW29" i="95"/>
  <c r="AW33" i="95"/>
  <c r="BI33" i="95"/>
  <c r="BI48" i="95"/>
  <c r="AV48" i="95"/>
  <c r="AW48" i="95"/>
  <c r="BI94" i="95"/>
  <c r="AW94" i="95"/>
  <c r="BI58" i="95"/>
  <c r="AW58" i="95"/>
  <c r="AW73" i="95"/>
  <c r="BI73" i="95"/>
  <c r="AW61" i="95"/>
  <c r="BI61" i="95"/>
  <c r="AF129" i="94"/>
  <c r="AF112" i="94"/>
  <c r="AF47" i="94"/>
  <c r="AF65" i="94"/>
  <c r="AF115" i="94"/>
  <c r="AF96" i="94"/>
  <c r="AF114" i="94"/>
  <c r="AF130" i="94"/>
  <c r="AF35" i="94"/>
  <c r="AF55" i="94"/>
  <c r="AF71" i="94"/>
  <c r="AF87" i="94"/>
  <c r="AF105" i="94"/>
  <c r="AF121" i="94"/>
  <c r="AF135" i="94"/>
  <c r="AF120" i="94"/>
  <c r="AF138" i="94"/>
  <c r="O15" i="94"/>
  <c r="AF32" i="94"/>
  <c r="AF123" i="94"/>
  <c r="AF106" i="94"/>
  <c r="AF74" i="94"/>
  <c r="AF34" i="94"/>
  <c r="AF75" i="94"/>
  <c r="AM131" i="94"/>
  <c r="BG131" i="94"/>
  <c r="AK131" i="94"/>
  <c r="BG48" i="94"/>
  <c r="AJ48" i="94"/>
  <c r="AK48" i="94"/>
  <c r="BJ45" i="94"/>
  <c r="BC45" i="94"/>
  <c r="BB45" i="94"/>
  <c r="BJ82" i="94"/>
  <c r="BC82" i="94"/>
  <c r="BG70" i="94"/>
  <c r="AK70" i="94"/>
  <c r="AF44" i="94"/>
  <c r="AF43" i="94"/>
  <c r="AF73" i="94"/>
  <c r="BH73" i="94"/>
  <c r="AQ73" i="94"/>
  <c r="AF140" i="94"/>
  <c r="AQ140" i="94"/>
  <c r="BH140" i="94"/>
  <c r="BJ29" i="94"/>
  <c r="BC29" i="94"/>
  <c r="BC73" i="94"/>
  <c r="BJ73" i="94"/>
  <c r="BC107" i="94"/>
  <c r="BJ107" i="94"/>
  <c r="BC137" i="94"/>
  <c r="BJ137" i="94"/>
  <c r="AK61" i="94"/>
  <c r="BG61" i="94"/>
  <c r="AM88" i="94"/>
  <c r="BG88" i="94"/>
  <c r="AK88" i="94"/>
  <c r="AF41" i="94"/>
  <c r="AF91" i="94"/>
  <c r="AR91" i="94"/>
  <c r="AQ91" i="94"/>
  <c r="BH91" i="94"/>
  <c r="AP45" i="94"/>
  <c r="BH45" i="94"/>
  <c r="AF45" i="94"/>
  <c r="AQ45" i="94"/>
  <c r="AF93" i="94"/>
  <c r="AF109" i="94"/>
  <c r="AQ125" i="94"/>
  <c r="AF125" i="94"/>
  <c r="BH125" i="94"/>
  <c r="AF139" i="94"/>
  <c r="AF124" i="94"/>
  <c r="AF141" i="94"/>
  <c r="BJ70" i="94"/>
  <c r="BC70" i="94"/>
  <c r="BC125" i="94"/>
  <c r="BJ125" i="94"/>
  <c r="AK26" i="94"/>
  <c r="BG26" i="94"/>
  <c r="AK79" i="94"/>
  <c r="BG79" i="94"/>
  <c r="AK125" i="94"/>
  <c r="BG125" i="94"/>
  <c r="BG58" i="94"/>
  <c r="AK58" i="94"/>
  <c r="BG122" i="94"/>
  <c r="AK122" i="94"/>
  <c r="AK140" i="94"/>
  <c r="BG140" i="94"/>
  <c r="AF84" i="94"/>
  <c r="AQ58" i="94"/>
  <c r="BH58" i="94"/>
  <c r="AF58" i="94"/>
  <c r="AF89" i="94"/>
  <c r="AF36" i="94"/>
  <c r="AQ36" i="94"/>
  <c r="AP36" i="94"/>
  <c r="BH36" i="94"/>
  <c r="AF66" i="94"/>
  <c r="AF46" i="94"/>
  <c r="BH61" i="94"/>
  <c r="AQ61" i="94"/>
  <c r="AF61" i="94"/>
  <c r="AF77" i="94"/>
  <c r="AF95" i="94"/>
  <c r="AF111" i="94"/>
  <c r="AF127" i="94"/>
  <c r="AF92" i="94"/>
  <c r="AF110" i="94"/>
  <c r="BH110" i="94"/>
  <c r="AQ110" i="94"/>
  <c r="AF126" i="94"/>
  <c r="BE88" i="94"/>
  <c r="BC88" i="94"/>
  <c r="BJ88" i="94"/>
  <c r="AK36" i="94"/>
  <c r="BG36" i="94"/>
  <c r="BG76" i="94"/>
  <c r="AK76" i="94"/>
  <c r="AL91" i="94"/>
  <c r="BG91" i="94"/>
  <c r="AK91" i="94"/>
  <c r="AQ26" i="94"/>
  <c r="AF26" i="94"/>
  <c r="BH26" i="94"/>
  <c r="AF50" i="94"/>
  <c r="BH48" i="94"/>
  <c r="AF48" i="94"/>
  <c r="AQ48" i="94"/>
  <c r="AP48" i="94"/>
  <c r="AF79" i="94"/>
  <c r="BH79" i="94"/>
  <c r="AQ79" i="94"/>
  <c r="AQ97" i="94"/>
  <c r="BH97" i="94"/>
  <c r="AF97" i="94"/>
  <c r="AQ113" i="94"/>
  <c r="AF113" i="94"/>
  <c r="BH113" i="94"/>
  <c r="AF94" i="94"/>
  <c r="BH94" i="94"/>
  <c r="AQ94" i="94"/>
  <c r="AF128" i="94"/>
  <c r="BH128" i="94"/>
  <c r="AQ128" i="94"/>
  <c r="BJ61" i="94"/>
  <c r="BC61" i="94"/>
  <c r="AK73" i="94"/>
  <c r="BG73" i="94"/>
  <c r="BC26" i="94"/>
  <c r="BJ26" i="94"/>
  <c r="BC113" i="94"/>
  <c r="BJ113" i="94"/>
  <c r="BG110" i="94"/>
  <c r="AK110" i="94"/>
  <c r="AF98" i="94"/>
  <c r="AK85" i="94"/>
  <c r="BG85" i="94"/>
  <c r="AL134" i="94"/>
  <c r="BG134" i="94"/>
  <c r="AK134" i="94"/>
  <c r="BC58" i="94"/>
  <c r="BJ58" i="94"/>
  <c r="BC36" i="94"/>
  <c r="BB36" i="94"/>
  <c r="BJ36" i="94"/>
  <c r="BC79" i="94"/>
  <c r="BJ79" i="94"/>
  <c r="BJ122" i="94"/>
  <c r="BC122" i="94"/>
  <c r="O19" i="94"/>
  <c r="AF28" i="94"/>
  <c r="AQ64" i="94"/>
  <c r="AF64" i="94"/>
  <c r="BH64" i="94"/>
  <c r="AF62" i="94"/>
  <c r="AF49" i="94"/>
  <c r="AF81" i="94"/>
  <c r="AS131" i="94"/>
  <c r="AQ131" i="94"/>
  <c r="BH131" i="94"/>
  <c r="AF131" i="94"/>
  <c r="BJ131" i="94"/>
  <c r="BE131" i="94"/>
  <c r="BC131" i="94"/>
  <c r="BD91" i="94"/>
  <c r="BC91" i="94"/>
  <c r="BJ91" i="94"/>
  <c r="AK33" i="94"/>
  <c r="BG33" i="94"/>
  <c r="AK113" i="94"/>
  <c r="BG113" i="94"/>
  <c r="AF72" i="94"/>
  <c r="AQ51" i="94"/>
  <c r="BH51" i="94"/>
  <c r="AF51" i="94"/>
  <c r="AF100" i="94"/>
  <c r="BJ104" i="94"/>
  <c r="BC104" i="94"/>
  <c r="AK97" i="94"/>
  <c r="BG97" i="94"/>
  <c r="BJ97" i="94"/>
  <c r="BC97" i="94"/>
  <c r="BC140" i="94"/>
  <c r="BJ140" i="94"/>
  <c r="AK101" i="94"/>
  <c r="BG101" i="94"/>
  <c r="AF39" i="94"/>
  <c r="AQ39" i="94"/>
  <c r="AP39" i="94"/>
  <c r="BH39" i="94"/>
  <c r="BJ76" i="94"/>
  <c r="BC76" i="94"/>
  <c r="AK39" i="94"/>
  <c r="BG39" i="94"/>
  <c r="AJ39" i="94"/>
  <c r="BG64" i="94"/>
  <c r="AK64" i="94"/>
  <c r="BG94" i="94"/>
  <c r="AK94" i="94"/>
  <c r="BG128" i="94"/>
  <c r="AK128" i="94"/>
  <c r="AF30" i="94"/>
  <c r="AF68" i="94"/>
  <c r="BH67" i="94"/>
  <c r="AQ67" i="94"/>
  <c r="AF67" i="94"/>
  <c r="AQ101" i="94"/>
  <c r="AF101" i="94"/>
  <c r="BH101" i="94"/>
  <c r="AF117" i="94"/>
  <c r="AF116" i="94"/>
  <c r="BH116" i="94"/>
  <c r="AQ116" i="94"/>
  <c r="AF133" i="94"/>
  <c r="BC54" i="94"/>
  <c r="BJ54" i="94"/>
  <c r="BC64" i="94"/>
  <c r="BJ64" i="94"/>
  <c r="BC39" i="94"/>
  <c r="BB39" i="94"/>
  <c r="BJ39" i="94"/>
  <c r="BJ67" i="94"/>
  <c r="BC67" i="94"/>
  <c r="BC101" i="94"/>
  <c r="BJ101" i="94"/>
  <c r="BJ110" i="94"/>
  <c r="BC110" i="94"/>
  <c r="O18" i="94"/>
  <c r="AK119" i="94"/>
  <c r="BG119" i="94"/>
  <c r="AK54" i="94"/>
  <c r="BG54" i="94"/>
  <c r="AK107" i="94"/>
  <c r="BG107" i="94"/>
  <c r="BG82" i="94"/>
  <c r="AK82" i="94"/>
  <c r="O16" i="94"/>
  <c r="AQ33" i="94"/>
  <c r="AF33" i="94"/>
  <c r="BH33" i="94"/>
  <c r="AQ82" i="94"/>
  <c r="BH82" i="94"/>
  <c r="AF82" i="94"/>
  <c r="AF27" i="94"/>
  <c r="AF42" i="94"/>
  <c r="AQ42" i="94"/>
  <c r="AP42" i="94"/>
  <c r="BH42" i="94"/>
  <c r="AF80" i="94"/>
  <c r="AF52" i="94"/>
  <c r="AF69" i="94"/>
  <c r="AF85" i="94"/>
  <c r="BH85" i="94"/>
  <c r="AQ85" i="94"/>
  <c r="AF103" i="94"/>
  <c r="AQ119" i="94"/>
  <c r="AF119" i="94"/>
  <c r="BH119" i="94"/>
  <c r="AR134" i="94"/>
  <c r="AQ134" i="94"/>
  <c r="BH134" i="94"/>
  <c r="AF134" i="94"/>
  <c r="AF102" i="94"/>
  <c r="AF118" i="94"/>
  <c r="AF136" i="94"/>
  <c r="BJ51" i="94"/>
  <c r="BC51" i="94"/>
  <c r="BJ94" i="94"/>
  <c r="BC94" i="94"/>
  <c r="AK137" i="94"/>
  <c r="BG137" i="94"/>
  <c r="AK42" i="94"/>
  <c r="BG42" i="94"/>
  <c r="AJ42" i="94"/>
  <c r="AF29" i="94"/>
  <c r="BH29" i="94"/>
  <c r="AQ29" i="94"/>
  <c r="AF60" i="94"/>
  <c r="AF88" i="94"/>
  <c r="AS88" i="94"/>
  <c r="AQ88" i="94"/>
  <c r="BH88" i="94"/>
  <c r="BH54" i="94"/>
  <c r="AQ54" i="94"/>
  <c r="AF54" i="94"/>
  <c r="AF104" i="94"/>
  <c r="BH104" i="94"/>
  <c r="AQ104" i="94"/>
  <c r="BC85" i="94"/>
  <c r="BJ85" i="94"/>
  <c r="BJ134" i="94"/>
  <c r="BD134" i="94"/>
  <c r="BC134" i="94"/>
  <c r="BJ128" i="94"/>
  <c r="BC128" i="94"/>
  <c r="BG116" i="94"/>
  <c r="AK116" i="94"/>
  <c r="BC42" i="94"/>
  <c r="BB42" i="94"/>
  <c r="BJ42" i="94"/>
  <c r="BG29" i="94"/>
  <c r="AK29" i="94"/>
  <c r="AF90" i="94"/>
  <c r="BC33" i="94"/>
  <c r="BJ33" i="94"/>
  <c r="BC119" i="94"/>
  <c r="BJ119" i="94"/>
  <c r="AF38" i="94"/>
  <c r="AQ70" i="94"/>
  <c r="BH70" i="94"/>
  <c r="AF70" i="94"/>
  <c r="AF86" i="94"/>
  <c r="AF57" i="94"/>
  <c r="AQ107" i="94"/>
  <c r="AF107" i="94"/>
  <c r="BH107" i="94"/>
  <c r="AQ137" i="94"/>
  <c r="AF137" i="94"/>
  <c r="BH137" i="94"/>
  <c r="AF122" i="94"/>
  <c r="BH122" i="94"/>
  <c r="AQ122" i="94"/>
  <c r="BC48" i="94"/>
  <c r="BB48" i="94"/>
  <c r="BJ48" i="94"/>
  <c r="BJ116" i="94"/>
  <c r="BC116" i="94"/>
  <c r="AK67" i="94"/>
  <c r="BG67" i="94"/>
  <c r="BG45" i="94"/>
  <c r="AJ45" i="94"/>
  <c r="AK45" i="94"/>
  <c r="BG51" i="94"/>
  <c r="AK51" i="94"/>
  <c r="BG104" i="94"/>
  <c r="AK104" i="94"/>
  <c r="AQ76" i="94"/>
  <c r="BH76" i="94"/>
  <c r="AF76" i="94"/>
  <c r="AF59" i="94"/>
  <c r="AF108" i="94"/>
  <c r="BY210" i="89"/>
  <c r="CJ209" i="89"/>
  <c r="BV210" i="89"/>
  <c r="BW209" i="89"/>
  <c r="CB208" i="89"/>
  <c r="CA208" i="89"/>
  <c r="BZ208" i="89"/>
  <c r="CB209" i="89"/>
  <c r="BY208" i="89"/>
  <c r="CB210" i="89"/>
  <c r="CI209" i="89"/>
  <c r="BY209" i="89"/>
  <c r="CG209" i="89"/>
  <c r="CH209" i="89"/>
  <c r="H22" i="93"/>
  <c r="AE48" i="93" s="1"/>
  <c r="F22" i="93"/>
  <c r="M19" i="93" s="1"/>
  <c r="H21" i="93"/>
  <c r="N18" i="93" s="1"/>
  <c r="H23" i="93"/>
  <c r="J21" i="93"/>
  <c r="J23" i="93"/>
  <c r="J22" i="93"/>
  <c r="AD135" i="93"/>
  <c r="AD26" i="93"/>
  <c r="AD101" i="93"/>
  <c r="AD36" i="93"/>
  <c r="AE92" i="93"/>
  <c r="AE91" i="93"/>
  <c r="AE131" i="93"/>
  <c r="AE129" i="93"/>
  <c r="AE98" i="93"/>
  <c r="AE81" i="93"/>
  <c r="AE79" i="93"/>
  <c r="AE65" i="93"/>
  <c r="AE63" i="93"/>
  <c r="AE42" i="93"/>
  <c r="AE27" i="93"/>
  <c r="AE25" i="93"/>
  <c r="AE47" i="93"/>
  <c r="AE41" i="93"/>
  <c r="AE70" i="93"/>
  <c r="AE58" i="93"/>
  <c r="AE55" i="93"/>
  <c r="AE44" i="93"/>
  <c r="BZ209" i="89"/>
  <c r="H14" i="92"/>
  <c r="H15" i="92"/>
  <c r="J16" i="92"/>
  <c r="J15" i="92"/>
  <c r="F17" i="92"/>
  <c r="F16" i="92"/>
  <c r="F19" i="92"/>
  <c r="F14" i="92"/>
  <c r="F18" i="92"/>
  <c r="J17" i="92"/>
  <c r="H18" i="92"/>
  <c r="J18" i="92"/>
  <c r="H19" i="92"/>
  <c r="BQ205" i="89"/>
  <c r="BU205" i="89" s="1"/>
  <c r="BR205" i="89"/>
  <c r="BV205" i="89" s="1"/>
  <c r="BS205" i="89"/>
  <c r="BW205" i="89" s="1"/>
  <c r="BT205" i="89"/>
  <c r="BX205" i="89" s="1"/>
  <c r="CC205" i="89"/>
  <c r="CD205" i="89"/>
  <c r="CE205" i="89"/>
  <c r="CF205" i="89"/>
  <c r="BQ206" i="89"/>
  <c r="BU206" i="89" s="1"/>
  <c r="BR206" i="89"/>
  <c r="BV206" i="89" s="1"/>
  <c r="BS206" i="89"/>
  <c r="CA206" i="89" s="1"/>
  <c r="BT206" i="89"/>
  <c r="BX206" i="89" s="1"/>
  <c r="CC206" i="89"/>
  <c r="CD206" i="89"/>
  <c r="CE206" i="89"/>
  <c r="CF206" i="89"/>
  <c r="BQ207" i="89"/>
  <c r="BY207" i="89" s="1"/>
  <c r="BR207" i="89"/>
  <c r="BZ207" i="89" s="1"/>
  <c r="BS207" i="89"/>
  <c r="BW207" i="89" s="1"/>
  <c r="BT207" i="89"/>
  <c r="BX207" i="89" s="1"/>
  <c r="CA207" i="89"/>
  <c r="CC207" i="89"/>
  <c r="CD207" i="89"/>
  <c r="CE207" i="89"/>
  <c r="CF207" i="89"/>
  <c r="AD62" i="93" l="1"/>
  <c r="AD54" i="93"/>
  <c r="AD100" i="93"/>
  <c r="AE40" i="93"/>
  <c r="AE97" i="93"/>
  <c r="AE108" i="93"/>
  <c r="AQ107" i="93" s="1"/>
  <c r="AD93" i="93"/>
  <c r="AD122" i="93"/>
  <c r="BG122" i="93" s="1"/>
  <c r="AE110" i="93"/>
  <c r="AD67" i="93"/>
  <c r="AE113" i="93"/>
  <c r="AE124" i="93"/>
  <c r="AD73" i="93"/>
  <c r="AD80" i="93"/>
  <c r="AK79" i="93" s="1"/>
  <c r="AE49" i="93"/>
  <c r="AE115" i="93"/>
  <c r="AE126" i="93"/>
  <c r="AD34" i="93"/>
  <c r="AD82" i="93"/>
  <c r="AD129" i="93"/>
  <c r="AD119" i="93"/>
  <c r="AD124" i="93"/>
  <c r="AF124" i="93" s="1"/>
  <c r="AE29" i="93"/>
  <c r="AE101" i="93"/>
  <c r="AF101" i="93" s="1"/>
  <c r="AE128" i="93"/>
  <c r="AD27" i="93"/>
  <c r="AD61" i="93"/>
  <c r="AD123" i="93"/>
  <c r="AD48" i="93"/>
  <c r="AD106" i="93"/>
  <c r="AE76" i="93"/>
  <c r="AE69" i="93"/>
  <c r="AE119" i="93"/>
  <c r="AE130" i="93"/>
  <c r="AD33" i="93"/>
  <c r="AD115" i="93"/>
  <c r="AD107" i="93"/>
  <c r="AD50" i="93"/>
  <c r="AD68" i="93"/>
  <c r="AD86" i="93"/>
  <c r="AL91" i="93" s="1"/>
  <c r="AD128" i="93"/>
  <c r="AD81" i="93"/>
  <c r="AE26" i="93"/>
  <c r="AE51" i="93"/>
  <c r="AE94" i="93"/>
  <c r="AD84" i="93"/>
  <c r="AF84" i="93" s="1"/>
  <c r="AE82" i="93"/>
  <c r="AE52" i="93"/>
  <c r="AE103" i="93"/>
  <c r="AE134" i="93"/>
  <c r="AE114" i="93"/>
  <c r="AD43" i="93"/>
  <c r="AD37" i="93"/>
  <c r="AJ36" i="93" s="1"/>
  <c r="AD95" i="93"/>
  <c r="AF95" i="93" s="1"/>
  <c r="AD108" i="93"/>
  <c r="M18" i="93"/>
  <c r="O18" i="93" s="1"/>
  <c r="AE80" i="93"/>
  <c r="AE30" i="93"/>
  <c r="AE74" i="93"/>
  <c r="AE34" i="93"/>
  <c r="AF34" i="93" s="1"/>
  <c r="AE84" i="93"/>
  <c r="AE54" i="93"/>
  <c r="BH54" i="93" s="1"/>
  <c r="AE71" i="93"/>
  <c r="AE87" i="93"/>
  <c r="AE105" i="93"/>
  <c r="AE121" i="93"/>
  <c r="AE135" i="93"/>
  <c r="AE100" i="93"/>
  <c r="AF100" i="93" s="1"/>
  <c r="AE116" i="93"/>
  <c r="AE133" i="93"/>
  <c r="AD51" i="93"/>
  <c r="AD59" i="93"/>
  <c r="AF59" i="93" s="1"/>
  <c r="AD35" i="93"/>
  <c r="AD111" i="93"/>
  <c r="AD103" i="93"/>
  <c r="AD57" i="93"/>
  <c r="AD125" i="93"/>
  <c r="AD65" i="93"/>
  <c r="AF65" i="93" s="1"/>
  <c r="AD53" i="93"/>
  <c r="AD70" i="93"/>
  <c r="AD89" i="93"/>
  <c r="AD110" i="93"/>
  <c r="AK110" i="93" s="1"/>
  <c r="AD133" i="93"/>
  <c r="CH285" i="89"/>
  <c r="CH257" i="89"/>
  <c r="AF108" i="93"/>
  <c r="AD39" i="93"/>
  <c r="AD28" i="93"/>
  <c r="AD79" i="93"/>
  <c r="AD90" i="93"/>
  <c r="AD40" i="93"/>
  <c r="AD44" i="93"/>
  <c r="AD64" i="93"/>
  <c r="AD102" i="93"/>
  <c r="AK101" i="93" s="1"/>
  <c r="AE53" i="93"/>
  <c r="AE117" i="93"/>
  <c r="BH116" i="93" s="1"/>
  <c r="AD47" i="93"/>
  <c r="AF47" i="93" s="1"/>
  <c r="AE64" i="93"/>
  <c r="AD132" i="93"/>
  <c r="N19" i="93"/>
  <c r="AE62" i="93"/>
  <c r="AE33" i="93"/>
  <c r="AQ33" i="93" s="1"/>
  <c r="N14" i="93"/>
  <c r="AE36" i="93"/>
  <c r="AQ36" i="93" s="1"/>
  <c r="AE43" i="93"/>
  <c r="AQ42" i="93" s="1"/>
  <c r="AE57" i="93"/>
  <c r="AE73" i="93"/>
  <c r="BH73" i="93" s="1"/>
  <c r="AE90" i="93"/>
  <c r="AE107" i="93"/>
  <c r="AE123" i="93"/>
  <c r="AE86" i="93"/>
  <c r="AE102" i="93"/>
  <c r="AF102" i="93" s="1"/>
  <c r="AE118" i="93"/>
  <c r="AD25" i="93"/>
  <c r="AF25" i="93" s="1"/>
  <c r="AD77" i="93"/>
  <c r="AD46" i="93"/>
  <c r="AD38" i="93"/>
  <c r="AD121" i="93"/>
  <c r="AD113" i="93"/>
  <c r="M17" i="93"/>
  <c r="AD134" i="93"/>
  <c r="AD75" i="93"/>
  <c r="AD55" i="93"/>
  <c r="AF55" i="93" s="1"/>
  <c r="AD74" i="93"/>
  <c r="AD91" i="93"/>
  <c r="AD112" i="93"/>
  <c r="AE68" i="93"/>
  <c r="AF68" i="93" s="1"/>
  <c r="AE83" i="93"/>
  <c r="AF83" i="93" s="1"/>
  <c r="AE132" i="93"/>
  <c r="AD42" i="93"/>
  <c r="AD87" i="93"/>
  <c r="AD105" i="93"/>
  <c r="AD66" i="93"/>
  <c r="AE28" i="93"/>
  <c r="AF28" i="93" s="1"/>
  <c r="AE32" i="93"/>
  <c r="AE85" i="93"/>
  <c r="BH85" i="93" s="1"/>
  <c r="AE96" i="93"/>
  <c r="AD97" i="93"/>
  <c r="N15" i="93"/>
  <c r="AE72" i="93"/>
  <c r="AE35" i="93"/>
  <c r="AF35" i="93" s="1"/>
  <c r="AE50" i="93"/>
  <c r="AE37" i="93"/>
  <c r="AE45" i="93"/>
  <c r="AF45" i="93" s="1"/>
  <c r="AE59" i="93"/>
  <c r="AE75" i="93"/>
  <c r="AF75" i="93" s="1"/>
  <c r="AE93" i="93"/>
  <c r="AF93" i="93" s="1"/>
  <c r="AE109" i="93"/>
  <c r="AE125" i="93"/>
  <c r="AE88" i="93"/>
  <c r="AS88" i="93" s="1"/>
  <c r="AE104" i="93"/>
  <c r="AE120" i="93"/>
  <c r="AQ119" i="93" s="1"/>
  <c r="AD29" i="93"/>
  <c r="AD85" i="93"/>
  <c r="AD71" i="93"/>
  <c r="AD41" i="93"/>
  <c r="AD131" i="93"/>
  <c r="M14" i="93"/>
  <c r="O14" i="93" s="1"/>
  <c r="AD52" i="93"/>
  <c r="AD83" i="93"/>
  <c r="AK82" i="93" s="1"/>
  <c r="AD117" i="93"/>
  <c r="AD58" i="93"/>
  <c r="AD76" i="93"/>
  <c r="BG76" i="93" s="1"/>
  <c r="AD92" i="93"/>
  <c r="AD116" i="93"/>
  <c r="AE66" i="93"/>
  <c r="AE67" i="93"/>
  <c r="AE112" i="93"/>
  <c r="AF112" i="93" s="1"/>
  <c r="AD30" i="93"/>
  <c r="AF30" i="93" s="1"/>
  <c r="AD126" i="93"/>
  <c r="J22" i="92"/>
  <c r="AE60" i="93"/>
  <c r="AE78" i="93"/>
  <c r="AE38" i="93"/>
  <c r="AF38" i="93" s="1"/>
  <c r="N16" i="93"/>
  <c r="AE39" i="93"/>
  <c r="AQ39" i="93" s="1"/>
  <c r="AE46" i="93"/>
  <c r="AF46" i="93" s="1"/>
  <c r="AE61" i="93"/>
  <c r="AE77" i="93"/>
  <c r="AF77" i="93" s="1"/>
  <c r="AE95" i="93"/>
  <c r="AE111" i="93"/>
  <c r="AE127" i="93"/>
  <c r="AE89" i="93"/>
  <c r="AE106" i="93"/>
  <c r="AF106" i="93" s="1"/>
  <c r="AE122" i="93"/>
  <c r="AD32" i="93"/>
  <c r="AD109" i="93"/>
  <c r="AD98" i="93"/>
  <c r="AF98" i="93" s="1"/>
  <c r="AD49" i="93"/>
  <c r="AD69" i="93"/>
  <c r="AD45" i="93"/>
  <c r="AD63" i="93"/>
  <c r="AF63" i="93" s="1"/>
  <c r="M15" i="93"/>
  <c r="AD127" i="93"/>
  <c r="AD60" i="93"/>
  <c r="AD78" i="93"/>
  <c r="AD94" i="93"/>
  <c r="AD118" i="93"/>
  <c r="AW107" i="94"/>
  <c r="BI107" i="94"/>
  <c r="AW82" i="94"/>
  <c r="BI82" i="94"/>
  <c r="AW39" i="94"/>
  <c r="AV39" i="94"/>
  <c r="BI39" i="94"/>
  <c r="BI128" i="94"/>
  <c r="AW128" i="94"/>
  <c r="BI61" i="94"/>
  <c r="AW61" i="94"/>
  <c r="AW36" i="94"/>
  <c r="BI36" i="94"/>
  <c r="AW119" i="94"/>
  <c r="BI119" i="94"/>
  <c r="BI131" i="94"/>
  <c r="AY131" i="94"/>
  <c r="AW131" i="94"/>
  <c r="BI64" i="94"/>
  <c r="AW64" i="94"/>
  <c r="BI73" i="94"/>
  <c r="AW73" i="94"/>
  <c r="BI122" i="94"/>
  <c r="AW122" i="94"/>
  <c r="AW101" i="94"/>
  <c r="BI101" i="94"/>
  <c r="BI110" i="94"/>
  <c r="AW110" i="94"/>
  <c r="AW58" i="94"/>
  <c r="BI58" i="94"/>
  <c r="AW125" i="94"/>
  <c r="BI125" i="94"/>
  <c r="AW51" i="94"/>
  <c r="BI51" i="94"/>
  <c r="BI94" i="94"/>
  <c r="AW94" i="94"/>
  <c r="AW26" i="94"/>
  <c r="BI26" i="94"/>
  <c r="AW70" i="94"/>
  <c r="BI70" i="94"/>
  <c r="BI134" i="94"/>
  <c r="AX134" i="94"/>
  <c r="AW134" i="94"/>
  <c r="BI67" i="94"/>
  <c r="AW67" i="94"/>
  <c r="AW88" i="94"/>
  <c r="BI88" i="94"/>
  <c r="AY88" i="94"/>
  <c r="AW33" i="94"/>
  <c r="BI33" i="94"/>
  <c r="AW137" i="94"/>
  <c r="BI137" i="94"/>
  <c r="BI104" i="94"/>
  <c r="AW104" i="94"/>
  <c r="BI79" i="94"/>
  <c r="AW79" i="94"/>
  <c r="AW54" i="94"/>
  <c r="BI54" i="94"/>
  <c r="AW42" i="94"/>
  <c r="AV42" i="94"/>
  <c r="BI42" i="94"/>
  <c r="AW113" i="94"/>
  <c r="BI113" i="94"/>
  <c r="AX91" i="94"/>
  <c r="AW91" i="94"/>
  <c r="BI91" i="94"/>
  <c r="AW85" i="94"/>
  <c r="BI85" i="94"/>
  <c r="AW140" i="94"/>
  <c r="BI140" i="94"/>
  <c r="AW76" i="94"/>
  <c r="BI76" i="94"/>
  <c r="BI116" i="94"/>
  <c r="AW116" i="94"/>
  <c r="BI97" i="94"/>
  <c r="AW97" i="94"/>
  <c r="AW48" i="94"/>
  <c r="BI48" i="94"/>
  <c r="AV48" i="94"/>
  <c r="AW45" i="94"/>
  <c r="BI45" i="94"/>
  <c r="AV45" i="94"/>
  <c r="BI29" i="94"/>
  <c r="AW29" i="94"/>
  <c r="BV207" i="89"/>
  <c r="BU207" i="89"/>
  <c r="BW206" i="89"/>
  <c r="CB205" i="89"/>
  <c r="CA205" i="89"/>
  <c r="BZ205" i="89"/>
  <c r="CB206" i="89"/>
  <c r="BY205" i="89"/>
  <c r="CB207" i="89"/>
  <c r="BY206" i="89"/>
  <c r="CH206" i="89"/>
  <c r="CG206" i="89"/>
  <c r="CI206" i="89"/>
  <c r="CJ206" i="89"/>
  <c r="N17" i="93"/>
  <c r="AF41" i="93"/>
  <c r="AF129" i="93"/>
  <c r="AD96" i="93"/>
  <c r="AD114" i="93"/>
  <c r="AD130" i="93"/>
  <c r="M16" i="93"/>
  <c r="O16" i="93" s="1"/>
  <c r="O19" i="93"/>
  <c r="AD72" i="93"/>
  <c r="AF72" i="93" s="1"/>
  <c r="AD88" i="93"/>
  <c r="AD104" i="93"/>
  <c r="AD120" i="93"/>
  <c r="AK119" i="93" s="1"/>
  <c r="P17" i="93"/>
  <c r="P16" i="93"/>
  <c r="AF37" i="93"/>
  <c r="AV36" i="93" s="1"/>
  <c r="AF44" i="93"/>
  <c r="P14" i="93"/>
  <c r="AQ58" i="93"/>
  <c r="AF58" i="93"/>
  <c r="BH58" i="93"/>
  <c r="AF104" i="93"/>
  <c r="BH104" i="93"/>
  <c r="AQ104" i="93"/>
  <c r="BG42" i="93"/>
  <c r="AK67" i="93"/>
  <c r="BG67" i="93"/>
  <c r="AK73" i="93"/>
  <c r="BG73" i="93"/>
  <c r="BG110" i="93"/>
  <c r="AQ70" i="93"/>
  <c r="BH70" i="93"/>
  <c r="AF70" i="93"/>
  <c r="AF27" i="93"/>
  <c r="AP42" i="93"/>
  <c r="AF42" i="93"/>
  <c r="AF49" i="93"/>
  <c r="AF81" i="93"/>
  <c r="AQ131" i="93"/>
  <c r="AF131" i="93"/>
  <c r="BG119" i="93"/>
  <c r="BG128" i="93"/>
  <c r="AK128" i="93"/>
  <c r="BH79" i="93"/>
  <c r="AQ79" i="93"/>
  <c r="BH29" i="93"/>
  <c r="AQ29" i="93"/>
  <c r="AF91" i="93"/>
  <c r="AQ91" i="93"/>
  <c r="BH91" i="93"/>
  <c r="BG82" i="93"/>
  <c r="AQ97" i="93"/>
  <c r="BH97" i="93"/>
  <c r="AF97" i="93"/>
  <c r="AQ26" i="93"/>
  <c r="AF26" i="93"/>
  <c r="BH26" i="93"/>
  <c r="BH67" i="93"/>
  <c r="AF67" i="93"/>
  <c r="AQ67" i="93"/>
  <c r="AF82" i="93"/>
  <c r="AF52" i="93"/>
  <c r="AF85" i="93"/>
  <c r="AR134" i="93"/>
  <c r="AQ134" i="93"/>
  <c r="BH134" i="93"/>
  <c r="AF134" i="93"/>
  <c r="AF110" i="93"/>
  <c r="BH110" i="93"/>
  <c r="AQ110" i="93"/>
  <c r="BG116" i="93"/>
  <c r="AF74" i="93"/>
  <c r="AQ54" i="93"/>
  <c r="AF105" i="93"/>
  <c r="AF135" i="93"/>
  <c r="AF94" i="93"/>
  <c r="BH94" i="93"/>
  <c r="AQ94" i="93"/>
  <c r="AF128" i="93"/>
  <c r="BH128" i="93"/>
  <c r="AQ128" i="93"/>
  <c r="BG29" i="93"/>
  <c r="AK125" i="93"/>
  <c r="BG125" i="93"/>
  <c r="BH45" i="93"/>
  <c r="AQ45" i="93"/>
  <c r="BH48" i="93"/>
  <c r="AF48" i="93"/>
  <c r="AQ48" i="93"/>
  <c r="AP48" i="93"/>
  <c r="AQ113" i="93"/>
  <c r="AF113" i="93"/>
  <c r="BH113" i="93"/>
  <c r="AQ101" i="93"/>
  <c r="BG51" i="93"/>
  <c r="AK51" i="93"/>
  <c r="BG33" i="93"/>
  <c r="AK33" i="93"/>
  <c r="AK61" i="93"/>
  <c r="BG61" i="93"/>
  <c r="BG48" i="93"/>
  <c r="AJ48" i="93"/>
  <c r="AK48" i="93"/>
  <c r="AQ64" i="93"/>
  <c r="BH64" i="93"/>
  <c r="AF64" i="93"/>
  <c r="AF69" i="93"/>
  <c r="AF119" i="93"/>
  <c r="AF92" i="93"/>
  <c r="AF126" i="93"/>
  <c r="AK97" i="93"/>
  <c r="BG97" i="93"/>
  <c r="AK107" i="93"/>
  <c r="BG107" i="93"/>
  <c r="AG133" i="93"/>
  <c r="AG130" i="93"/>
  <c r="AG128" i="93"/>
  <c r="AG126" i="93"/>
  <c r="AG124" i="93"/>
  <c r="AG122" i="93"/>
  <c r="AG120" i="93"/>
  <c r="AG118" i="93"/>
  <c r="AG116" i="93"/>
  <c r="AG114" i="93"/>
  <c r="AG112" i="93"/>
  <c r="AG110" i="93"/>
  <c r="AG108" i="93"/>
  <c r="AG106" i="93"/>
  <c r="AG104" i="93"/>
  <c r="AG102" i="93"/>
  <c r="AG100" i="93"/>
  <c r="AG96" i="93"/>
  <c r="AG94" i="93"/>
  <c r="AG92" i="93"/>
  <c r="AG91" i="93"/>
  <c r="AG89" i="93"/>
  <c r="AG88" i="93"/>
  <c r="AG86" i="93"/>
  <c r="AG84" i="93"/>
  <c r="AG82" i="93"/>
  <c r="AG80" i="93"/>
  <c r="AG78" i="93"/>
  <c r="AG135" i="93"/>
  <c r="AG134" i="93"/>
  <c r="AG132" i="93"/>
  <c r="AG131" i="93"/>
  <c r="AG129" i="93"/>
  <c r="AG127" i="93"/>
  <c r="AG125" i="93"/>
  <c r="AG123" i="93"/>
  <c r="AG121" i="93"/>
  <c r="AG119" i="93"/>
  <c r="AG117" i="93"/>
  <c r="AG115" i="93"/>
  <c r="AG113" i="93"/>
  <c r="AG111" i="93"/>
  <c r="AG109" i="93"/>
  <c r="AG107" i="93"/>
  <c r="AG105" i="93"/>
  <c r="AG103" i="93"/>
  <c r="AG101" i="93"/>
  <c r="AG98" i="93"/>
  <c r="AG97" i="93"/>
  <c r="AG95" i="93"/>
  <c r="AG93" i="93"/>
  <c r="AG90" i="93"/>
  <c r="AG87" i="93"/>
  <c r="AG85" i="93"/>
  <c r="AG83" i="93"/>
  <c r="AG81" i="93"/>
  <c r="AG79" i="93"/>
  <c r="AG77" i="93"/>
  <c r="AG75" i="93"/>
  <c r="AG73" i="93"/>
  <c r="AG71" i="93"/>
  <c r="AG69" i="93"/>
  <c r="AG67" i="93"/>
  <c r="AG65" i="93"/>
  <c r="AG63" i="93"/>
  <c r="AG61" i="93"/>
  <c r="AG59" i="93"/>
  <c r="AG57" i="93"/>
  <c r="AG54" i="93"/>
  <c r="AG52" i="93"/>
  <c r="AG50" i="93"/>
  <c r="AG45" i="93"/>
  <c r="AG68" i="93"/>
  <c r="AG47" i="93"/>
  <c r="AG41" i="93"/>
  <c r="AG38" i="93"/>
  <c r="AG35" i="93"/>
  <c r="AG33" i="93"/>
  <c r="AG30" i="93"/>
  <c r="AG28" i="93"/>
  <c r="AG26" i="93"/>
  <c r="AG72" i="93"/>
  <c r="AG62" i="93"/>
  <c r="AG49" i="93"/>
  <c r="AG76" i="93"/>
  <c r="AG66" i="93"/>
  <c r="AG55" i="93"/>
  <c r="AG44" i="93"/>
  <c r="AG58" i="93"/>
  <c r="AG74" i="93"/>
  <c r="AG70" i="93"/>
  <c r="AG60" i="93"/>
  <c r="AG51" i="93"/>
  <c r="AG46" i="93"/>
  <c r="AG43" i="93"/>
  <c r="AG64" i="93"/>
  <c r="AG53" i="93"/>
  <c r="AG42" i="93"/>
  <c r="AG40" i="93"/>
  <c r="AG39" i="93"/>
  <c r="AG37" i="93"/>
  <c r="AG36" i="93"/>
  <c r="AG34" i="93"/>
  <c r="AG32" i="93"/>
  <c r="AG29" i="93"/>
  <c r="AG27" i="93"/>
  <c r="AG25" i="93"/>
  <c r="AG48" i="93"/>
  <c r="P18" i="93"/>
  <c r="P15" i="93"/>
  <c r="P19" i="93"/>
  <c r="AF62" i="93"/>
  <c r="BH36" i="93"/>
  <c r="AP36" i="93"/>
  <c r="AF43" i="93"/>
  <c r="AF90" i="93"/>
  <c r="AF107" i="93"/>
  <c r="AF123" i="93"/>
  <c r="AF96" i="93"/>
  <c r="AF114" i="93"/>
  <c r="AF130" i="93"/>
  <c r="AL134" i="93"/>
  <c r="BG134" i="93"/>
  <c r="AK134" i="93"/>
  <c r="BG104" i="93"/>
  <c r="AK104" i="93"/>
  <c r="AQ125" i="93"/>
  <c r="AF125" i="93"/>
  <c r="BH125" i="93"/>
  <c r="AF116" i="93"/>
  <c r="AK36" i="93"/>
  <c r="BG36" i="93"/>
  <c r="BG101" i="93"/>
  <c r="BH39" i="93"/>
  <c r="AF39" i="93"/>
  <c r="BH61" i="93"/>
  <c r="AQ61" i="93"/>
  <c r="AF61" i="93"/>
  <c r="AK26" i="93"/>
  <c r="BG26" i="93"/>
  <c r="AK54" i="93"/>
  <c r="BG45" i="93"/>
  <c r="AJ45" i="93"/>
  <c r="AK45" i="93"/>
  <c r="BG91" i="93"/>
  <c r="AK91" i="93"/>
  <c r="H22" i="92"/>
  <c r="J23" i="92"/>
  <c r="H23" i="92"/>
  <c r="J21" i="92"/>
  <c r="H21" i="92"/>
  <c r="F22" i="92"/>
  <c r="F23" i="92"/>
  <c r="F21" i="92"/>
  <c r="BZ206" i="89"/>
  <c r="BQ202" i="89"/>
  <c r="BU202" i="89" s="1"/>
  <c r="BR202" i="89"/>
  <c r="BV202" i="89" s="1"/>
  <c r="BS202" i="89"/>
  <c r="BW202" i="89" s="1"/>
  <c r="BT202" i="89"/>
  <c r="CB202" i="89" s="1"/>
  <c r="CC202" i="89"/>
  <c r="CD202" i="89"/>
  <c r="CE202" i="89"/>
  <c r="CF202" i="89"/>
  <c r="BQ203" i="89"/>
  <c r="BU203" i="89" s="1"/>
  <c r="BR203" i="89"/>
  <c r="BV203" i="89" s="1"/>
  <c r="BS203" i="89"/>
  <c r="BW203" i="89" s="1"/>
  <c r="BT203" i="89"/>
  <c r="BX203" i="89" s="1"/>
  <c r="CC203" i="89"/>
  <c r="CD203" i="89"/>
  <c r="CE203" i="89"/>
  <c r="CF203" i="89"/>
  <c r="BQ204" i="89"/>
  <c r="BU204" i="89" s="1"/>
  <c r="BR204" i="89"/>
  <c r="BV204" i="89" s="1"/>
  <c r="BS204" i="89"/>
  <c r="CA204" i="89" s="1"/>
  <c r="BT204" i="89"/>
  <c r="BX204" i="89" s="1"/>
  <c r="CC204" i="89"/>
  <c r="CD204" i="89"/>
  <c r="CH203" i="89" s="1"/>
  <c r="CE204" i="89"/>
  <c r="CF204" i="89"/>
  <c r="CG203" i="89" l="1"/>
  <c r="BW204" i="89"/>
  <c r="BY202" i="89"/>
  <c r="AF53" i="93"/>
  <c r="AP39" i="93"/>
  <c r="AF36" i="93"/>
  <c r="AF54" i="93"/>
  <c r="AQ85" i="93"/>
  <c r="BH88" i="93"/>
  <c r="AF32" i="93"/>
  <c r="AF86" i="93"/>
  <c r="AF120" i="93"/>
  <c r="AW119" i="93" s="1"/>
  <c r="BH107" i="93"/>
  <c r="BH82" i="93"/>
  <c r="AR91" i="93"/>
  <c r="AK94" i="93"/>
  <c r="AQ82" i="93"/>
  <c r="BG94" i="93"/>
  <c r="AJ42" i="93"/>
  <c r="AQ51" i="93"/>
  <c r="AF115" i="93"/>
  <c r="AK122" i="93"/>
  <c r="AQ116" i="93"/>
  <c r="AF33" i="93"/>
  <c r="BH119" i="93"/>
  <c r="BG85" i="93"/>
  <c r="AK64" i="93"/>
  <c r="BG70" i="93"/>
  <c r="O15" i="93"/>
  <c r="AF87" i="93"/>
  <c r="BG131" i="93"/>
  <c r="AK39" i="93"/>
  <c r="BH101" i="93"/>
  <c r="AK85" i="93"/>
  <c r="AF80" i="93"/>
  <c r="BG64" i="93"/>
  <c r="AQ88" i="93"/>
  <c r="AF121" i="93"/>
  <c r="AK58" i="93"/>
  <c r="BG58" i="93"/>
  <c r="O17" i="93"/>
  <c r="AF122" i="93"/>
  <c r="BI122" i="93" s="1"/>
  <c r="AF117" i="93"/>
  <c r="AK29" i="93"/>
  <c r="AF118" i="93"/>
  <c r="BG79" i="93"/>
  <c r="AF103" i="93"/>
  <c r="CI203" i="89"/>
  <c r="M17" i="92"/>
  <c r="AD140" i="92"/>
  <c r="AD141" i="92"/>
  <c r="AD137" i="92"/>
  <c r="AD139" i="92"/>
  <c r="AD138" i="92"/>
  <c r="AF138" i="92" s="1"/>
  <c r="BG54" i="93"/>
  <c r="AK70" i="93"/>
  <c r="AF79" i="93"/>
  <c r="AF89" i="93"/>
  <c r="BH42" i="93"/>
  <c r="AK42" i="93"/>
  <c r="AF71" i="93"/>
  <c r="AW70" i="93" s="1"/>
  <c r="AF57" i="93"/>
  <c r="AF132" i="93"/>
  <c r="AW131" i="93" s="1"/>
  <c r="AK131" i="93"/>
  <c r="AF51" i="93"/>
  <c r="AK116" i="93"/>
  <c r="BH76" i="93"/>
  <c r="BH131" i="93"/>
  <c r="BH51" i="93"/>
  <c r="AF76" i="93"/>
  <c r="BI76" i="93" s="1"/>
  <c r="AF40" i="93"/>
  <c r="AW39" i="93" s="1"/>
  <c r="AM131" i="93"/>
  <c r="AE139" i="92"/>
  <c r="AE137" i="92"/>
  <c r="AE140" i="92"/>
  <c r="AE138" i="92"/>
  <c r="AE141" i="92"/>
  <c r="AF141" i="92" s="1"/>
  <c r="AK76" i="93"/>
  <c r="P17" i="92"/>
  <c r="AG141" i="92"/>
  <c r="AG139" i="92"/>
  <c r="AG138" i="92"/>
  <c r="AG137" i="92"/>
  <c r="AG140" i="92"/>
  <c r="AJ39" i="93"/>
  <c r="AF73" i="93"/>
  <c r="AP45" i="93"/>
  <c r="AQ76" i="93"/>
  <c r="AF29" i="93"/>
  <c r="AW29" i="93" s="1"/>
  <c r="AQ122" i="93"/>
  <c r="AS131" i="93"/>
  <c r="AM88" i="93"/>
  <c r="AF127" i="93"/>
  <c r="AF66" i="93"/>
  <c r="AF50" i="93"/>
  <c r="AQ73" i="93"/>
  <c r="BH122" i="93"/>
  <c r="AF111" i="93"/>
  <c r="AW110" i="93" s="1"/>
  <c r="AF78" i="93"/>
  <c r="AF133" i="93"/>
  <c r="BG39" i="93"/>
  <c r="BH33" i="93"/>
  <c r="AF60" i="93"/>
  <c r="AF109" i="93"/>
  <c r="CB203" i="89"/>
  <c r="CA203" i="89"/>
  <c r="BX202" i="89"/>
  <c r="BZ204" i="89"/>
  <c r="BY204" i="89"/>
  <c r="CB204" i="89"/>
  <c r="BZ203" i="89"/>
  <c r="BY203" i="89"/>
  <c r="CA202" i="89"/>
  <c r="CJ203" i="89"/>
  <c r="BG113" i="93"/>
  <c r="AF88" i="93"/>
  <c r="AW88" i="93" s="1"/>
  <c r="AK113" i="93"/>
  <c r="AK88" i="93"/>
  <c r="BG88" i="93"/>
  <c r="BJ51" i="93"/>
  <c r="BC51" i="93"/>
  <c r="BJ54" i="93"/>
  <c r="BC54" i="93"/>
  <c r="BJ104" i="93"/>
  <c r="BC104" i="93"/>
  <c r="BI73" i="93"/>
  <c r="AW73" i="93"/>
  <c r="BB48" i="93"/>
  <c r="BJ48" i="93"/>
  <c r="BC48" i="93"/>
  <c r="BJ39" i="93"/>
  <c r="BB39" i="93"/>
  <c r="BC39" i="93"/>
  <c r="BJ73" i="93"/>
  <c r="BC73" i="93"/>
  <c r="BC107" i="93"/>
  <c r="BJ107" i="93"/>
  <c r="BJ122" i="93"/>
  <c r="BC122" i="93"/>
  <c r="AW113" i="93"/>
  <c r="BI113" i="93"/>
  <c r="AW45" i="93"/>
  <c r="BI45" i="93"/>
  <c r="AV45" i="93"/>
  <c r="BI94" i="93"/>
  <c r="AW94" i="93"/>
  <c r="AW67" i="93"/>
  <c r="BI67" i="93"/>
  <c r="BI104" i="93"/>
  <c r="AW104" i="93"/>
  <c r="BC70" i="93"/>
  <c r="BJ70" i="93"/>
  <c r="BC125" i="93"/>
  <c r="BJ125" i="93"/>
  <c r="BD91" i="93"/>
  <c r="BC91" i="93"/>
  <c r="BJ91" i="93"/>
  <c r="BI134" i="93"/>
  <c r="AX134" i="93"/>
  <c r="AW134" i="93"/>
  <c r="BJ76" i="93"/>
  <c r="BC76" i="93"/>
  <c r="BE88" i="93"/>
  <c r="BC88" i="93"/>
  <c r="BJ88" i="93"/>
  <c r="BI33" i="93"/>
  <c r="AW33" i="93"/>
  <c r="BJ42" i="93"/>
  <c r="BB42" i="93"/>
  <c r="BC42" i="93"/>
  <c r="BJ61" i="93"/>
  <c r="BC61" i="93"/>
  <c r="BJ110" i="93"/>
  <c r="BC110" i="93"/>
  <c r="AW101" i="93"/>
  <c r="BI101" i="93"/>
  <c r="BI79" i="93"/>
  <c r="AW79" i="93"/>
  <c r="BI116" i="93"/>
  <c r="AW116" i="93"/>
  <c r="BC79" i="93"/>
  <c r="BJ79" i="93"/>
  <c r="BC58" i="93"/>
  <c r="BJ58" i="93"/>
  <c r="BC113" i="93"/>
  <c r="BJ113" i="93"/>
  <c r="BJ94" i="93"/>
  <c r="BC94" i="93"/>
  <c r="BI82" i="93"/>
  <c r="AW82" i="93"/>
  <c r="BI26" i="93"/>
  <c r="AW26" i="93"/>
  <c r="BC64" i="93"/>
  <c r="BJ64" i="93"/>
  <c r="BJ45" i="93"/>
  <c r="BC45" i="93"/>
  <c r="BB45" i="93"/>
  <c r="BJ131" i="93"/>
  <c r="BE131" i="93"/>
  <c r="BC131" i="93"/>
  <c r="BJ82" i="93"/>
  <c r="BC82" i="93"/>
  <c r="BI64" i="93"/>
  <c r="AW64" i="93"/>
  <c r="AW51" i="93"/>
  <c r="BI51" i="93"/>
  <c r="AW48" i="93"/>
  <c r="AV48" i="93"/>
  <c r="BI48" i="93"/>
  <c r="BI128" i="93"/>
  <c r="AW128" i="93"/>
  <c r="AW54" i="93"/>
  <c r="BI54" i="93"/>
  <c r="AW42" i="93"/>
  <c r="BI42" i="93"/>
  <c r="AV42" i="93"/>
  <c r="BI88" i="93"/>
  <c r="BC29" i="93"/>
  <c r="BJ29" i="93"/>
  <c r="AW125" i="93"/>
  <c r="BI125" i="93"/>
  <c r="AW107" i="93"/>
  <c r="BI107" i="93"/>
  <c r="AW36" i="93"/>
  <c r="BI36" i="93"/>
  <c r="BJ67" i="93"/>
  <c r="BC67" i="93"/>
  <c r="BC101" i="93"/>
  <c r="BJ101" i="93"/>
  <c r="BJ116" i="93"/>
  <c r="BC116" i="93"/>
  <c r="AW76" i="93"/>
  <c r="BI97" i="93"/>
  <c r="AW97" i="93"/>
  <c r="AX91" i="93"/>
  <c r="AW91" i="93"/>
  <c r="BI91" i="93"/>
  <c r="BJ26" i="93"/>
  <c r="BC26" i="93"/>
  <c r="BJ97" i="93"/>
  <c r="BC97" i="93"/>
  <c r="BJ128" i="93"/>
  <c r="BC128" i="93"/>
  <c r="AW61" i="93"/>
  <c r="BI61" i="93"/>
  <c r="BJ36" i="93"/>
  <c r="BC36" i="93"/>
  <c r="BB36" i="93"/>
  <c r="BJ33" i="93"/>
  <c r="BC33" i="93"/>
  <c r="BC85" i="93"/>
  <c r="BJ85" i="93"/>
  <c r="BC119" i="93"/>
  <c r="BJ119" i="93"/>
  <c r="BJ134" i="93"/>
  <c r="BD134" i="93"/>
  <c r="BC134" i="93"/>
  <c r="AW85" i="93"/>
  <c r="BI85" i="93"/>
  <c r="BI29" i="93"/>
  <c r="BI58" i="93"/>
  <c r="AW58" i="93"/>
  <c r="N19" i="92"/>
  <c r="AD136" i="92"/>
  <c r="AD133" i="92"/>
  <c r="AD130" i="92"/>
  <c r="AD128" i="92"/>
  <c r="AD126" i="92"/>
  <c r="AD124" i="92"/>
  <c r="AD122" i="92"/>
  <c r="AD120" i="92"/>
  <c r="AD118" i="92"/>
  <c r="AD116" i="92"/>
  <c r="AD114" i="92"/>
  <c r="AD112" i="92"/>
  <c r="AD110" i="92"/>
  <c r="AD108" i="92"/>
  <c r="AD106" i="92"/>
  <c r="AD104" i="92"/>
  <c r="AD102" i="92"/>
  <c r="AD100" i="92"/>
  <c r="AD96" i="92"/>
  <c r="AD94" i="92"/>
  <c r="AD92" i="92"/>
  <c r="AD91" i="92"/>
  <c r="AD89" i="92"/>
  <c r="AD88" i="92"/>
  <c r="AD86" i="92"/>
  <c r="AD84" i="92"/>
  <c r="AD82" i="92"/>
  <c r="AD80" i="92"/>
  <c r="AD78" i="92"/>
  <c r="AD76" i="92"/>
  <c r="AD74" i="92"/>
  <c r="AD72" i="92"/>
  <c r="AD70" i="92"/>
  <c r="AD68" i="92"/>
  <c r="AD66" i="92"/>
  <c r="AD64" i="92"/>
  <c r="AD62" i="92"/>
  <c r="AD60" i="92"/>
  <c r="AD58" i="92"/>
  <c r="AD55" i="92"/>
  <c r="AD53" i="92"/>
  <c r="AD50" i="92"/>
  <c r="AD47" i="92"/>
  <c r="AD44" i="92"/>
  <c r="AD135" i="92"/>
  <c r="AD127" i="92"/>
  <c r="AD117" i="92"/>
  <c r="AD73" i="92"/>
  <c r="AD63" i="92"/>
  <c r="AD52" i="92"/>
  <c r="AD46" i="92"/>
  <c r="AD132" i="92"/>
  <c r="AD123" i="92"/>
  <c r="AD67" i="92"/>
  <c r="AD57" i="92"/>
  <c r="AD49" i="92"/>
  <c r="AD103" i="92"/>
  <c r="AD45" i="92"/>
  <c r="AD129" i="92"/>
  <c r="AD105" i="92"/>
  <c r="AD61" i="92"/>
  <c r="AD43" i="92"/>
  <c r="AD41" i="92"/>
  <c r="AD113" i="92"/>
  <c r="AD95" i="92"/>
  <c r="AD87" i="92"/>
  <c r="AD77" i="92"/>
  <c r="AD51" i="92"/>
  <c r="AD98" i="92"/>
  <c r="AD83" i="92"/>
  <c r="AD54" i="92"/>
  <c r="AD48" i="92"/>
  <c r="AD39" i="92"/>
  <c r="AD37" i="92"/>
  <c r="AJ36" i="92" s="1"/>
  <c r="AD36" i="92"/>
  <c r="AD34" i="92"/>
  <c r="AD32" i="92"/>
  <c r="AD29" i="92"/>
  <c r="AD27" i="92"/>
  <c r="AD25" i="92"/>
  <c r="AD119" i="92"/>
  <c r="AD109" i="92"/>
  <c r="AD107" i="92"/>
  <c r="AD90" i="92"/>
  <c r="AD81" i="92"/>
  <c r="AD71" i="92"/>
  <c r="AD40" i="92"/>
  <c r="AD131" i="92"/>
  <c r="AD121" i="92"/>
  <c r="AD111" i="92"/>
  <c r="AD97" i="92"/>
  <c r="AD79" i="92"/>
  <c r="AD69" i="92"/>
  <c r="AD59" i="92"/>
  <c r="AD134" i="92"/>
  <c r="AD125" i="92"/>
  <c r="AD115" i="92"/>
  <c r="AD101" i="92"/>
  <c r="AD93" i="92"/>
  <c r="AD85" i="92"/>
  <c r="AD75" i="92"/>
  <c r="AD65" i="92"/>
  <c r="AD42" i="92"/>
  <c r="AD26" i="92"/>
  <c r="AD30" i="92"/>
  <c r="AD33" i="92"/>
  <c r="AD28" i="92"/>
  <c r="AD35" i="92"/>
  <c r="AD38" i="92"/>
  <c r="M15" i="92"/>
  <c r="N18" i="92"/>
  <c r="M16" i="92"/>
  <c r="AG136" i="92"/>
  <c r="AG133" i="92"/>
  <c r="AG130" i="92"/>
  <c r="AG128" i="92"/>
  <c r="AG126" i="92"/>
  <c r="AG124" i="92"/>
  <c r="AG122" i="92"/>
  <c r="AG120" i="92"/>
  <c r="AG118" i="92"/>
  <c r="AG116" i="92"/>
  <c r="AG114" i="92"/>
  <c r="AG112" i="92"/>
  <c r="AG110" i="92"/>
  <c r="AG108" i="92"/>
  <c r="AG135" i="92"/>
  <c r="AG134" i="92"/>
  <c r="AG132" i="92"/>
  <c r="AG131" i="92"/>
  <c r="AG129" i="92"/>
  <c r="AG127" i="92"/>
  <c r="AG125" i="92"/>
  <c r="AG123" i="92"/>
  <c r="AG121" i="92"/>
  <c r="AG119" i="92"/>
  <c r="AG117" i="92"/>
  <c r="AG115" i="92"/>
  <c r="AG113" i="92"/>
  <c r="AG111" i="92"/>
  <c r="AG109" i="92"/>
  <c r="AG104" i="92"/>
  <c r="AG96" i="92"/>
  <c r="AG88" i="92"/>
  <c r="AG78" i="92"/>
  <c r="AG68" i="92"/>
  <c r="AG67" i="92"/>
  <c r="AG57" i="92"/>
  <c r="AG49" i="92"/>
  <c r="AG43" i="92"/>
  <c r="AG37" i="92"/>
  <c r="AG36" i="92"/>
  <c r="AG105" i="92"/>
  <c r="AG91" i="92"/>
  <c r="AG82" i="92"/>
  <c r="AG72" i="92"/>
  <c r="AG62" i="92"/>
  <c r="AG61" i="92"/>
  <c r="AG39" i="92"/>
  <c r="AG47" i="92"/>
  <c r="AG42" i="92"/>
  <c r="AG98" i="92"/>
  <c r="AG94" i="92"/>
  <c r="AG83" i="92"/>
  <c r="AG76" i="92"/>
  <c r="AG66" i="92"/>
  <c r="AG55" i="92"/>
  <c r="AG54" i="92"/>
  <c r="AG48" i="92"/>
  <c r="AG45" i="92"/>
  <c r="AG64" i="92"/>
  <c r="AG103" i="92"/>
  <c r="AG95" i="92"/>
  <c r="AG87" i="92"/>
  <c r="AG77" i="92"/>
  <c r="AG70" i="92"/>
  <c r="AG60" i="92"/>
  <c r="AG51" i="92"/>
  <c r="AG40" i="92"/>
  <c r="AG107" i="92"/>
  <c r="AG90" i="92"/>
  <c r="AG81" i="92"/>
  <c r="AG71" i="92"/>
  <c r="AG53" i="92"/>
  <c r="AG102" i="92"/>
  <c r="AG101" i="92"/>
  <c r="AG93" i="92"/>
  <c r="AG86" i="92"/>
  <c r="AG85" i="92"/>
  <c r="AG75" i="92"/>
  <c r="AG65" i="92"/>
  <c r="AG58" i="92"/>
  <c r="AG50" i="92"/>
  <c r="AG44" i="92"/>
  <c r="AG92" i="92"/>
  <c r="AG74" i="92"/>
  <c r="AG73" i="92"/>
  <c r="AG63" i="92"/>
  <c r="AG106" i="92"/>
  <c r="AG97" i="92"/>
  <c r="AG89" i="92"/>
  <c r="AG80" i="92"/>
  <c r="AG79" i="92"/>
  <c r="AG69" i="92"/>
  <c r="AG59" i="92"/>
  <c r="AG100" i="92"/>
  <c r="AG84" i="92"/>
  <c r="AG41" i="92"/>
  <c r="AG26" i="92"/>
  <c r="AG33" i="92"/>
  <c r="AG29" i="92"/>
  <c r="AG28" i="92"/>
  <c r="AG25" i="92"/>
  <c r="AG52" i="92"/>
  <c r="AG46" i="92"/>
  <c r="AG35" i="92"/>
  <c r="AG32" i="92"/>
  <c r="AG38" i="92"/>
  <c r="AG34" i="92"/>
  <c r="AG30" i="92"/>
  <c r="AG27" i="92"/>
  <c r="P15" i="92"/>
  <c r="P16" i="92"/>
  <c r="P19" i="92"/>
  <c r="P14" i="92"/>
  <c r="M14" i="92"/>
  <c r="P18" i="92"/>
  <c r="M19" i="92"/>
  <c r="O19" i="92" s="1"/>
  <c r="M18" i="92"/>
  <c r="AE136" i="92"/>
  <c r="AF136" i="92" s="1"/>
  <c r="AE135" i="92"/>
  <c r="AE134" i="92"/>
  <c r="AE132" i="92"/>
  <c r="AE131" i="92"/>
  <c r="AE129" i="92"/>
  <c r="AF129" i="92" s="1"/>
  <c r="AE127" i="92"/>
  <c r="AE125" i="92"/>
  <c r="AE123" i="92"/>
  <c r="AE121" i="92"/>
  <c r="AE119" i="92"/>
  <c r="AE117" i="92"/>
  <c r="AE115" i="92"/>
  <c r="AE113" i="92"/>
  <c r="AE111" i="92"/>
  <c r="AE109" i="92"/>
  <c r="AE107" i="92"/>
  <c r="AE105" i="92"/>
  <c r="AE103" i="92"/>
  <c r="AE101" i="92"/>
  <c r="AE98" i="92"/>
  <c r="AE97" i="92"/>
  <c r="AE95" i="92"/>
  <c r="AE93" i="92"/>
  <c r="AF93" i="92" s="1"/>
  <c r="AE90" i="92"/>
  <c r="AE87" i="92"/>
  <c r="AE85" i="92"/>
  <c r="AE83" i="92"/>
  <c r="AE81" i="92"/>
  <c r="AE79" i="92"/>
  <c r="AE77" i="92"/>
  <c r="AF77" i="92" s="1"/>
  <c r="AE75" i="92"/>
  <c r="AF75" i="92" s="1"/>
  <c r="AE73" i="92"/>
  <c r="AE71" i="92"/>
  <c r="AE69" i="92"/>
  <c r="AE67" i="92"/>
  <c r="AE65" i="92"/>
  <c r="AE63" i="92"/>
  <c r="AE61" i="92"/>
  <c r="AE59" i="92"/>
  <c r="AE57" i="92"/>
  <c r="AE54" i="92"/>
  <c r="AE52" i="92"/>
  <c r="AE51" i="92"/>
  <c r="AE49" i="92"/>
  <c r="AF49" i="92" s="1"/>
  <c r="AE48" i="92"/>
  <c r="AE46" i="92"/>
  <c r="AF46" i="92" s="1"/>
  <c r="AE45" i="92"/>
  <c r="AE43" i="92"/>
  <c r="AF43" i="92" s="1"/>
  <c r="AE42" i="92"/>
  <c r="AE40" i="92"/>
  <c r="AE39" i="92"/>
  <c r="AE133" i="92"/>
  <c r="AF133" i="92" s="1"/>
  <c r="AE124" i="92"/>
  <c r="AE114" i="92"/>
  <c r="AF114" i="92" s="1"/>
  <c r="AE106" i="92"/>
  <c r="AF106" i="92" s="1"/>
  <c r="AE89" i="92"/>
  <c r="AE80" i="92"/>
  <c r="AE130" i="92"/>
  <c r="AF130" i="92" s="1"/>
  <c r="AE120" i="92"/>
  <c r="AF120" i="92" s="1"/>
  <c r="AE100" i="92"/>
  <c r="AF100" i="92" s="1"/>
  <c r="AE92" i="92"/>
  <c r="AE84" i="92"/>
  <c r="AE74" i="92"/>
  <c r="AF74" i="92" s="1"/>
  <c r="AE41" i="92"/>
  <c r="AE110" i="92"/>
  <c r="AE66" i="92"/>
  <c r="AF66" i="92" s="1"/>
  <c r="AE55" i="92"/>
  <c r="AF55" i="92" s="1"/>
  <c r="AE126" i="92"/>
  <c r="AE104" i="92"/>
  <c r="AE96" i="92"/>
  <c r="AF96" i="92" s="1"/>
  <c r="AE88" i="92"/>
  <c r="AE78" i="92"/>
  <c r="AE68" i="92"/>
  <c r="AE37" i="92"/>
  <c r="AE36" i="92"/>
  <c r="AE34" i="92"/>
  <c r="AE32" i="92"/>
  <c r="AE29" i="92"/>
  <c r="AE27" i="92"/>
  <c r="AF27" i="92" s="1"/>
  <c r="AE25" i="92"/>
  <c r="AF25" i="92" s="1"/>
  <c r="AE91" i="92"/>
  <c r="AE82" i="92"/>
  <c r="AE72" i="92"/>
  <c r="AF72" i="92" s="1"/>
  <c r="AE62" i="92"/>
  <c r="AE94" i="92"/>
  <c r="AE76" i="92"/>
  <c r="AE116" i="92"/>
  <c r="AE70" i="92"/>
  <c r="AE60" i="92"/>
  <c r="AE102" i="92"/>
  <c r="AE86" i="92"/>
  <c r="AF86" i="92" s="1"/>
  <c r="AE122" i="92"/>
  <c r="AE112" i="92"/>
  <c r="AE64" i="92"/>
  <c r="AE53" i="92"/>
  <c r="AF53" i="92" s="1"/>
  <c r="AE47" i="92"/>
  <c r="AF47" i="92" s="1"/>
  <c r="AE38" i="92"/>
  <c r="AE35" i="92"/>
  <c r="AE33" i="92"/>
  <c r="AE30" i="92"/>
  <c r="AF30" i="92" s="1"/>
  <c r="AE28" i="92"/>
  <c r="AF28" i="92" s="1"/>
  <c r="AE26" i="92"/>
  <c r="AE128" i="92"/>
  <c r="AE118" i="92"/>
  <c r="AF118" i="92" s="1"/>
  <c r="AE108" i="92"/>
  <c r="AE58" i="92"/>
  <c r="AE50" i="92"/>
  <c r="AF50" i="92" s="1"/>
  <c r="N14" i="92"/>
  <c r="O14" i="92" s="1"/>
  <c r="AE44" i="92"/>
  <c r="N16" i="92"/>
  <c r="O16" i="92" s="1"/>
  <c r="N17" i="92"/>
  <c r="O17" i="92" s="1"/>
  <c r="N15" i="92"/>
  <c r="O15" i="92" s="1"/>
  <c r="BZ202" i="89"/>
  <c r="BQ199" i="89"/>
  <c r="BU199" i="89" s="1"/>
  <c r="BR199" i="89"/>
  <c r="BV199" i="89" s="1"/>
  <c r="BS199" i="89"/>
  <c r="BW199" i="89" s="1"/>
  <c r="BT199" i="89"/>
  <c r="BX199" i="89" s="1"/>
  <c r="CC199" i="89"/>
  <c r="CD199" i="89"/>
  <c r="CE199" i="89"/>
  <c r="CF199" i="89"/>
  <c r="BQ200" i="89"/>
  <c r="BU200" i="89" s="1"/>
  <c r="BR200" i="89"/>
  <c r="BV200" i="89" s="1"/>
  <c r="BS200" i="89"/>
  <c r="BW200" i="89" s="1"/>
  <c r="BT200" i="89"/>
  <c r="BX200" i="89" s="1"/>
  <c r="CC200" i="89"/>
  <c r="CD200" i="89"/>
  <c r="CE200" i="89"/>
  <c r="CF200" i="89"/>
  <c r="BQ201" i="89"/>
  <c r="BU201" i="89" s="1"/>
  <c r="BR201" i="89"/>
  <c r="BV201" i="89" s="1"/>
  <c r="BS201" i="89"/>
  <c r="CA201" i="89" s="1"/>
  <c r="BT201" i="89"/>
  <c r="BX201" i="89" s="1"/>
  <c r="CC201" i="89"/>
  <c r="CD201" i="89"/>
  <c r="CE201" i="89"/>
  <c r="CF201" i="89"/>
  <c r="BW201" i="89" l="1"/>
  <c r="BZ199" i="89"/>
  <c r="CB201" i="89"/>
  <c r="BY199" i="89"/>
  <c r="BI110" i="93"/>
  <c r="AY88" i="93"/>
  <c r="BI119" i="93"/>
  <c r="AW122" i="93"/>
  <c r="BI70" i="93"/>
  <c r="AY131" i="93"/>
  <c r="CG200" i="89"/>
  <c r="BI131" i="93"/>
  <c r="BC140" i="92"/>
  <c r="BJ140" i="92"/>
  <c r="BG137" i="92"/>
  <c r="AK137" i="92"/>
  <c r="AF65" i="92"/>
  <c r="AF115" i="92"/>
  <c r="AV39" i="93"/>
  <c r="BJ137" i="92"/>
  <c r="BC137" i="92"/>
  <c r="BH140" i="92"/>
  <c r="AF140" i="92"/>
  <c r="AQ140" i="92"/>
  <c r="BI39" i="93"/>
  <c r="AF137" i="92"/>
  <c r="BH137" i="92"/>
  <c r="AQ137" i="92"/>
  <c r="BG140" i="92"/>
  <c r="AK140" i="92"/>
  <c r="AF83" i="92"/>
  <c r="CB199" i="89"/>
  <c r="AF139" i="92"/>
  <c r="CH200" i="89"/>
  <c r="BZ201" i="89"/>
  <c r="BY201" i="89"/>
  <c r="CI200" i="89"/>
  <c r="CA200" i="89"/>
  <c r="CA199" i="89"/>
  <c r="CB200" i="89"/>
  <c r="BZ200" i="89"/>
  <c r="CJ200" i="89"/>
  <c r="AF78" i="92"/>
  <c r="AF41" i="92"/>
  <c r="AF89" i="92"/>
  <c r="AF57" i="92"/>
  <c r="AF90" i="92"/>
  <c r="AF123" i="92"/>
  <c r="AF62" i="92"/>
  <c r="AF34" i="92"/>
  <c r="AF126" i="92"/>
  <c r="AF81" i="92"/>
  <c r="AF98" i="92"/>
  <c r="AF117" i="92"/>
  <c r="AF132" i="92"/>
  <c r="AF35" i="92"/>
  <c r="AF40" i="92"/>
  <c r="BD91" i="92"/>
  <c r="BJ91" i="92"/>
  <c r="BC91" i="92"/>
  <c r="AK33" i="92"/>
  <c r="BG33" i="92"/>
  <c r="AF67" i="92"/>
  <c r="BH67" i="92"/>
  <c r="AQ67" i="92"/>
  <c r="AQ58" i="92"/>
  <c r="BH58" i="92"/>
  <c r="AF58" i="92"/>
  <c r="AF102" i="92"/>
  <c r="AF69" i="92"/>
  <c r="AF85" i="92"/>
  <c r="BH85" i="92"/>
  <c r="AQ85" i="92"/>
  <c r="AF119" i="92"/>
  <c r="BH119" i="92"/>
  <c r="AQ119" i="92"/>
  <c r="BJ58" i="92"/>
  <c r="BC58" i="92"/>
  <c r="BC70" i="92"/>
  <c r="BJ70" i="92"/>
  <c r="BJ54" i="92"/>
  <c r="BC54" i="92"/>
  <c r="BC36" i="92"/>
  <c r="BB36" i="92"/>
  <c r="BJ36" i="92"/>
  <c r="BJ88" i="92"/>
  <c r="BE88" i="92"/>
  <c r="BC88" i="92"/>
  <c r="BC119" i="92"/>
  <c r="BJ119" i="92"/>
  <c r="AK26" i="92"/>
  <c r="BG26" i="92"/>
  <c r="AK125" i="92"/>
  <c r="BG125" i="92"/>
  <c r="BG48" i="92"/>
  <c r="AJ48" i="92"/>
  <c r="AK48" i="92"/>
  <c r="AK113" i="92"/>
  <c r="BG113" i="92"/>
  <c r="AK73" i="92"/>
  <c r="BG73" i="92"/>
  <c r="AM88" i="92"/>
  <c r="BG88" i="92"/>
  <c r="AK88" i="92"/>
  <c r="BG104" i="92"/>
  <c r="AK104" i="92"/>
  <c r="AF108" i="92"/>
  <c r="AF38" i="92"/>
  <c r="AF60" i="92"/>
  <c r="AQ91" i="92"/>
  <c r="BH91" i="92"/>
  <c r="AF91" i="92"/>
  <c r="AR91" i="92"/>
  <c r="AF68" i="92"/>
  <c r="AQ110" i="92"/>
  <c r="BH110" i="92"/>
  <c r="AF110" i="92"/>
  <c r="AF80" i="92"/>
  <c r="AQ42" i="92"/>
  <c r="AP42" i="92"/>
  <c r="BH42" i="92"/>
  <c r="AF42" i="92"/>
  <c r="AF54" i="92"/>
  <c r="BH54" i="92"/>
  <c r="AQ54" i="92"/>
  <c r="AF71" i="92"/>
  <c r="AF87" i="92"/>
  <c r="AF105" i="92"/>
  <c r="AF121" i="92"/>
  <c r="AF135" i="92"/>
  <c r="BC39" i="92"/>
  <c r="BB39" i="92"/>
  <c r="BJ39" i="92"/>
  <c r="BJ122" i="92"/>
  <c r="BC122" i="92"/>
  <c r="O18" i="92"/>
  <c r="BG42" i="92"/>
  <c r="AJ42" i="92"/>
  <c r="AK42" i="92"/>
  <c r="BG134" i="92"/>
  <c r="AK134" i="92"/>
  <c r="AL134" i="92"/>
  <c r="AK54" i="92"/>
  <c r="BG54" i="92"/>
  <c r="BG58" i="92"/>
  <c r="AK58" i="92"/>
  <c r="BG122" i="92"/>
  <c r="AK122" i="92"/>
  <c r="AF73" i="92"/>
  <c r="BH73" i="92"/>
  <c r="AQ73" i="92"/>
  <c r="BJ61" i="92"/>
  <c r="BC61" i="92"/>
  <c r="BG29" i="92"/>
  <c r="AK29" i="92"/>
  <c r="AK67" i="92"/>
  <c r="BG67" i="92"/>
  <c r="BG76" i="92"/>
  <c r="AK76" i="92"/>
  <c r="AL91" i="92"/>
  <c r="AK91" i="92"/>
  <c r="BG91" i="92"/>
  <c r="AQ122" i="92"/>
  <c r="BH122" i="92"/>
  <c r="AF122" i="92"/>
  <c r="BJ104" i="92"/>
  <c r="BC104" i="92"/>
  <c r="AQ88" i="92"/>
  <c r="BH88" i="92"/>
  <c r="AF88" i="92"/>
  <c r="AS88" i="92"/>
  <c r="AP45" i="92"/>
  <c r="BH45" i="92"/>
  <c r="AF45" i="92"/>
  <c r="AQ45" i="92"/>
  <c r="AQ70" i="92"/>
  <c r="BH70" i="92"/>
  <c r="AF70" i="92"/>
  <c r="AF125" i="92"/>
  <c r="BH125" i="92"/>
  <c r="AQ125" i="92"/>
  <c r="BC73" i="92"/>
  <c r="BJ73" i="92"/>
  <c r="BC125" i="92"/>
  <c r="BJ125" i="92"/>
  <c r="BJ110" i="92"/>
  <c r="BC110" i="92"/>
  <c r="AQ26" i="92"/>
  <c r="AF26" i="92"/>
  <c r="BH26" i="92"/>
  <c r="AQ76" i="92"/>
  <c r="AF76" i="92"/>
  <c r="BH76" i="92"/>
  <c r="AF111" i="92"/>
  <c r="AK79" i="92"/>
  <c r="BG79" i="92"/>
  <c r="AF107" i="92"/>
  <c r="BH107" i="92"/>
  <c r="AQ107" i="92"/>
  <c r="AQ128" i="92"/>
  <c r="BH128" i="92"/>
  <c r="AF128" i="92"/>
  <c r="AQ116" i="92"/>
  <c r="BH116" i="92"/>
  <c r="AF116" i="92"/>
  <c r="AF59" i="92"/>
  <c r="AF109" i="92"/>
  <c r="BJ85" i="92"/>
  <c r="BC85" i="92"/>
  <c r="BC76" i="92"/>
  <c r="BJ76" i="92"/>
  <c r="AK61" i="92"/>
  <c r="BG61" i="92"/>
  <c r="BG110" i="92"/>
  <c r="AK110" i="92"/>
  <c r="AQ64" i="92"/>
  <c r="BH64" i="92"/>
  <c r="AF64" i="92"/>
  <c r="AF29" i="92"/>
  <c r="BH29" i="92"/>
  <c r="AQ29" i="92"/>
  <c r="AF84" i="92"/>
  <c r="AF61" i="92"/>
  <c r="BH61" i="92"/>
  <c r="AQ61" i="92"/>
  <c r="AF95" i="92"/>
  <c r="AF127" i="92"/>
  <c r="BJ107" i="92"/>
  <c r="BC107" i="92"/>
  <c r="BJ128" i="92"/>
  <c r="BC128" i="92"/>
  <c r="AK85" i="92"/>
  <c r="BG85" i="92"/>
  <c r="BG51" i="92"/>
  <c r="AK51" i="92"/>
  <c r="BG64" i="92"/>
  <c r="AK64" i="92"/>
  <c r="BG94" i="92"/>
  <c r="AK94" i="92"/>
  <c r="BG128" i="92"/>
  <c r="AK128" i="92"/>
  <c r="AF44" i="92"/>
  <c r="AF112" i="92"/>
  <c r="AQ94" i="92"/>
  <c r="AF94" i="92"/>
  <c r="BH94" i="92"/>
  <c r="AF32" i="92"/>
  <c r="AQ104" i="92"/>
  <c r="AF104" i="92"/>
  <c r="BH104" i="92"/>
  <c r="AF92" i="92"/>
  <c r="AF124" i="92"/>
  <c r="AF48" i="92"/>
  <c r="AP48" i="92"/>
  <c r="BH48" i="92"/>
  <c r="AQ48" i="92"/>
  <c r="AF63" i="92"/>
  <c r="AF79" i="92"/>
  <c r="BH79" i="92"/>
  <c r="AQ79" i="92"/>
  <c r="AF97" i="92"/>
  <c r="AQ97" i="92"/>
  <c r="BH97" i="92"/>
  <c r="AF113" i="92"/>
  <c r="BH113" i="92"/>
  <c r="AQ113" i="92"/>
  <c r="BJ29" i="92"/>
  <c r="BC29" i="92"/>
  <c r="BJ79" i="92"/>
  <c r="BC79" i="92"/>
  <c r="BC64" i="92"/>
  <c r="BJ64" i="92"/>
  <c r="BC94" i="92"/>
  <c r="BJ94" i="92"/>
  <c r="BJ82" i="92"/>
  <c r="BC82" i="92"/>
  <c r="BJ67" i="92"/>
  <c r="BC67" i="92"/>
  <c r="BC113" i="92"/>
  <c r="BJ113" i="92"/>
  <c r="BG97" i="92"/>
  <c r="AK97" i="92"/>
  <c r="AK107" i="92"/>
  <c r="BG107" i="92"/>
  <c r="AK36" i="92"/>
  <c r="BG36" i="92"/>
  <c r="BG82" i="92"/>
  <c r="AK82" i="92"/>
  <c r="AS131" i="92"/>
  <c r="AF131" i="92"/>
  <c r="BH131" i="92"/>
  <c r="AQ131" i="92"/>
  <c r="BJ45" i="92"/>
  <c r="BC45" i="92"/>
  <c r="BB45" i="92"/>
  <c r="BJ131" i="92"/>
  <c r="BE131" i="92"/>
  <c r="BC131" i="92"/>
  <c r="BJ116" i="92"/>
  <c r="BC116" i="92"/>
  <c r="BG45" i="92"/>
  <c r="AJ45" i="92"/>
  <c r="AK45" i="92"/>
  <c r="BG116" i="92"/>
  <c r="AK116" i="92"/>
  <c r="BC33" i="92"/>
  <c r="BJ33" i="92"/>
  <c r="BJ51" i="92"/>
  <c r="BC51" i="92"/>
  <c r="AK101" i="92"/>
  <c r="BG101" i="92"/>
  <c r="AQ33" i="92"/>
  <c r="AF33" i="92"/>
  <c r="BH33" i="92"/>
  <c r="AF51" i="92"/>
  <c r="BH51" i="92"/>
  <c r="AQ51" i="92"/>
  <c r="AF101" i="92"/>
  <c r="BH101" i="92"/>
  <c r="AQ101" i="92"/>
  <c r="BC26" i="92"/>
  <c r="BJ26" i="92"/>
  <c r="BJ42" i="92"/>
  <c r="BC42" i="92"/>
  <c r="BB42" i="92"/>
  <c r="AJ39" i="92"/>
  <c r="BG39" i="92"/>
  <c r="AK39" i="92"/>
  <c r="BJ101" i="92"/>
  <c r="BC101" i="92"/>
  <c r="AF36" i="92"/>
  <c r="AP36" i="92"/>
  <c r="BH36" i="92"/>
  <c r="AQ36" i="92"/>
  <c r="BH39" i="92"/>
  <c r="AF39" i="92"/>
  <c r="AQ39" i="92"/>
  <c r="AP39" i="92"/>
  <c r="BB48" i="92"/>
  <c r="BJ48" i="92"/>
  <c r="BC48" i="92"/>
  <c r="AK119" i="92"/>
  <c r="BG119" i="92"/>
  <c r="BG70" i="92"/>
  <c r="AK70" i="92"/>
  <c r="AQ82" i="92"/>
  <c r="AF82" i="92"/>
  <c r="BH82" i="92"/>
  <c r="AF37" i="92"/>
  <c r="AV36" i="92" s="1"/>
  <c r="AF52" i="92"/>
  <c r="AF103" i="92"/>
  <c r="AR134" i="92"/>
  <c r="AF134" i="92"/>
  <c r="BH134" i="92"/>
  <c r="AQ134" i="92"/>
  <c r="BJ97" i="92"/>
  <c r="BC97" i="92"/>
  <c r="BJ134" i="92"/>
  <c r="BD134" i="92"/>
  <c r="BC134" i="92"/>
  <c r="BG131" i="92"/>
  <c r="AK131" i="92"/>
  <c r="AM131" i="92"/>
  <c r="BY200" i="89"/>
  <c r="BA97" i="91"/>
  <c r="AU97" i="91"/>
  <c r="AO97" i="91"/>
  <c r="AI97" i="91"/>
  <c r="BA51" i="91"/>
  <c r="AU51" i="91"/>
  <c r="AO51" i="91"/>
  <c r="AI51" i="91"/>
  <c r="I19" i="91"/>
  <c r="G19" i="91"/>
  <c r="E19" i="91"/>
  <c r="I18" i="91"/>
  <c r="G18" i="91"/>
  <c r="E18" i="91"/>
  <c r="I17" i="91"/>
  <c r="G17" i="91"/>
  <c r="E17" i="91"/>
  <c r="I16" i="91"/>
  <c r="G16" i="91"/>
  <c r="F16" i="91"/>
  <c r="E16" i="91"/>
  <c r="C16" i="91"/>
  <c r="J17" i="91" s="1"/>
  <c r="B16" i="91"/>
  <c r="H18" i="91" s="1"/>
  <c r="A16" i="91"/>
  <c r="F19" i="91" s="1"/>
  <c r="I15" i="91"/>
  <c r="G15" i="91"/>
  <c r="F15" i="91"/>
  <c r="E15" i="91"/>
  <c r="F14" i="91"/>
  <c r="AW140" i="92" l="1"/>
  <c r="BI140" i="92"/>
  <c r="AW137" i="92"/>
  <c r="BI137" i="92"/>
  <c r="AW82" i="92"/>
  <c r="BI82" i="92"/>
  <c r="AW51" i="92"/>
  <c r="BI51" i="92"/>
  <c r="AY131" i="92"/>
  <c r="BI131" i="92"/>
  <c r="AW131" i="92"/>
  <c r="AX134" i="92"/>
  <c r="BI134" i="92"/>
  <c r="AW134" i="92"/>
  <c r="AW33" i="92"/>
  <c r="BI33" i="92"/>
  <c r="AW104" i="92"/>
  <c r="BI104" i="92"/>
  <c r="AW39" i="92"/>
  <c r="BI39" i="92"/>
  <c r="AV39" i="92"/>
  <c r="BI113" i="92"/>
  <c r="AW113" i="92"/>
  <c r="AW76" i="92"/>
  <c r="BI76" i="92"/>
  <c r="AW91" i="92"/>
  <c r="BI91" i="92"/>
  <c r="AX91" i="92"/>
  <c r="BI61" i="92"/>
  <c r="AW61" i="92"/>
  <c r="BI85" i="92"/>
  <c r="AW85" i="92"/>
  <c r="BI67" i="92"/>
  <c r="AW67" i="92"/>
  <c r="BI101" i="92"/>
  <c r="AW101" i="92"/>
  <c r="AW45" i="92"/>
  <c r="BI45" i="92"/>
  <c r="AV45" i="92"/>
  <c r="BI125" i="92"/>
  <c r="AW125" i="92"/>
  <c r="AW48" i="92"/>
  <c r="BI48" i="92"/>
  <c r="AV48" i="92"/>
  <c r="BI107" i="92"/>
  <c r="AW107" i="92"/>
  <c r="AW122" i="92"/>
  <c r="BI122" i="92"/>
  <c r="AW110" i="92"/>
  <c r="BI110" i="92"/>
  <c r="AW36" i="92"/>
  <c r="BI36" i="92"/>
  <c r="AW97" i="92"/>
  <c r="BI97" i="92"/>
  <c r="AW94" i="92"/>
  <c r="BI94" i="92"/>
  <c r="AW116" i="92"/>
  <c r="BI116" i="92"/>
  <c r="AW26" i="92"/>
  <c r="BI26" i="92"/>
  <c r="BI73" i="92"/>
  <c r="AW73" i="92"/>
  <c r="AW58" i="92"/>
  <c r="BI58" i="92"/>
  <c r="BI29" i="92"/>
  <c r="AW29" i="92"/>
  <c r="BI54" i="92"/>
  <c r="AW54" i="92"/>
  <c r="BI79" i="92"/>
  <c r="AW79" i="92"/>
  <c r="AW64" i="92"/>
  <c r="BI64" i="92"/>
  <c r="AW128" i="92"/>
  <c r="BI128" i="92"/>
  <c r="AW70" i="92"/>
  <c r="BI70" i="92"/>
  <c r="AW88" i="92"/>
  <c r="BI88" i="92"/>
  <c r="AY88" i="92"/>
  <c r="AW42" i="92"/>
  <c r="AV42" i="92"/>
  <c r="BI42" i="92"/>
  <c r="BI119" i="92"/>
  <c r="AW119" i="92"/>
  <c r="J14" i="91"/>
  <c r="J15" i="91"/>
  <c r="F17" i="91"/>
  <c r="J19" i="91"/>
  <c r="H16" i="91"/>
  <c r="J18" i="91"/>
  <c r="H19" i="91"/>
  <c r="H14" i="91"/>
  <c r="J16" i="91"/>
  <c r="H17" i="91"/>
  <c r="F18" i="91"/>
  <c r="H15" i="91"/>
  <c r="BQ196" i="89"/>
  <c r="BU196" i="89" s="1"/>
  <c r="BR196" i="89"/>
  <c r="BV196" i="89" s="1"/>
  <c r="BS196" i="89"/>
  <c r="BW196" i="89" s="1"/>
  <c r="BT196" i="89"/>
  <c r="BX196" i="89" s="1"/>
  <c r="CC196" i="89"/>
  <c r="CD196" i="89"/>
  <c r="CE196" i="89"/>
  <c r="CF196" i="89"/>
  <c r="BQ197" i="89"/>
  <c r="BU197" i="89" s="1"/>
  <c r="BR197" i="89"/>
  <c r="BV197" i="89" s="1"/>
  <c r="BS197" i="89"/>
  <c r="BW197" i="89" s="1"/>
  <c r="BT197" i="89"/>
  <c r="BX197" i="89" s="1"/>
  <c r="BZ197" i="89"/>
  <c r="CC197" i="89"/>
  <c r="CD197" i="89"/>
  <c r="CE197" i="89"/>
  <c r="CF197" i="89"/>
  <c r="BQ198" i="89"/>
  <c r="BU198" i="89" s="1"/>
  <c r="BR198" i="89"/>
  <c r="BV198" i="89" s="1"/>
  <c r="BS198" i="89"/>
  <c r="CA198" i="89" s="1"/>
  <c r="BT198" i="89"/>
  <c r="CB198" i="89" s="1"/>
  <c r="CC198" i="89"/>
  <c r="CD198" i="89"/>
  <c r="CE198" i="89"/>
  <c r="CF198" i="89"/>
  <c r="CJ197" i="89" s="1"/>
  <c r="BZ198" i="89" l="1"/>
  <c r="BY198" i="89"/>
  <c r="BX198" i="89"/>
  <c r="BW198" i="89"/>
  <c r="BY197" i="89"/>
  <c r="CB196" i="89"/>
  <c r="CA196" i="89"/>
  <c r="BZ196" i="89"/>
  <c r="CI197" i="89"/>
  <c r="CH197" i="89"/>
  <c r="CG197" i="89"/>
  <c r="J23" i="91"/>
  <c r="H21" i="91"/>
  <c r="H23" i="91"/>
  <c r="H22" i="91"/>
  <c r="J21" i="91"/>
  <c r="F23" i="91"/>
  <c r="F22" i="91"/>
  <c r="F21" i="91"/>
  <c r="J22" i="91"/>
  <c r="CA197" i="89"/>
  <c r="CB197" i="89"/>
  <c r="BY196" i="89"/>
  <c r="BG287" i="89"/>
  <c r="BJ288" i="89"/>
  <c r="BJ292" i="89" s="1"/>
  <c r="BH288" i="89"/>
  <c r="BH292" i="89" s="1"/>
  <c r="BJ287" i="89"/>
  <c r="BH287" i="89"/>
  <c r="BJ286" i="89"/>
  <c r="BJ290" i="89" s="1"/>
  <c r="BH286" i="89"/>
  <c r="BH290" i="89" s="1"/>
  <c r="BJ285" i="89"/>
  <c r="BI285" i="89"/>
  <c r="BH285" i="89"/>
  <c r="BG285" i="89"/>
  <c r="BJ277" i="89"/>
  <c r="BH277" i="89"/>
  <c r="BG277" i="89"/>
  <c r="BJ276" i="89"/>
  <c r="BH276" i="89"/>
  <c r="BG276" i="89"/>
  <c r="BJ275" i="89"/>
  <c r="BH275" i="89"/>
  <c r="BG275" i="89"/>
  <c r="BL259" i="89"/>
  <c r="BJ259" i="89"/>
  <c r="BJ280" i="89" s="1"/>
  <c r="BH259" i="89"/>
  <c r="BG259" i="89"/>
  <c r="AF259" i="89"/>
  <c r="AE259" i="89"/>
  <c r="AD259" i="89"/>
  <c r="Q259" i="89"/>
  <c r="O259" i="89"/>
  <c r="N259" i="89"/>
  <c r="M259" i="89"/>
  <c r="L259" i="89"/>
  <c r="J259" i="89"/>
  <c r="I259" i="89"/>
  <c r="BL258" i="89"/>
  <c r="BJ258" i="89"/>
  <c r="BH258" i="89"/>
  <c r="BG258" i="89"/>
  <c r="AF258" i="89"/>
  <c r="AE258" i="89"/>
  <c r="AD258" i="89"/>
  <c r="Q258" i="89"/>
  <c r="O258" i="89"/>
  <c r="N258" i="89"/>
  <c r="M258" i="89"/>
  <c r="L258" i="89"/>
  <c r="J258" i="89"/>
  <c r="I258" i="89"/>
  <c r="BJ257" i="89"/>
  <c r="BJ278" i="89" s="1"/>
  <c r="BI257" i="89"/>
  <c r="BI278" i="89" s="1"/>
  <c r="BH257" i="89"/>
  <c r="BH278" i="89" s="1"/>
  <c r="BG257" i="89"/>
  <c r="BG278" i="89" s="1"/>
  <c r="CF195" i="89"/>
  <c r="CE195" i="89"/>
  <c r="CD195" i="89"/>
  <c r="CC195" i="89"/>
  <c r="BT195" i="89"/>
  <c r="CB195" i="89" s="1"/>
  <c r="BS195" i="89"/>
  <c r="BR195" i="89"/>
  <c r="BQ195" i="89"/>
  <c r="BY195" i="89" s="1"/>
  <c r="CF194" i="89"/>
  <c r="CE194" i="89"/>
  <c r="CD194" i="89"/>
  <c r="CC194" i="89"/>
  <c r="BT194" i="89"/>
  <c r="CB194" i="89" s="1"/>
  <c r="BS194" i="89"/>
  <c r="BW194" i="89" s="1"/>
  <c r="BR194" i="89"/>
  <c r="BV194" i="89" s="1"/>
  <c r="BQ194" i="89"/>
  <c r="BY194" i="89" s="1"/>
  <c r="CF193" i="89"/>
  <c r="CE193" i="89"/>
  <c r="CD193" i="89"/>
  <c r="CC193" i="89"/>
  <c r="BT193" i="89"/>
  <c r="CB193" i="89" s="1"/>
  <c r="BS193" i="89"/>
  <c r="CA193" i="89" s="1"/>
  <c r="BR193" i="89"/>
  <c r="BQ193" i="89"/>
  <c r="BY193" i="89" s="1"/>
  <c r="CF192" i="89"/>
  <c r="CE192" i="89"/>
  <c r="CD192" i="89"/>
  <c r="CC192" i="89"/>
  <c r="BZ192" i="89"/>
  <c r="BT192" i="89"/>
  <c r="BS192" i="89"/>
  <c r="BR192" i="89"/>
  <c r="BV192" i="89" s="1"/>
  <c r="BQ192" i="89"/>
  <c r="BY192" i="89" s="1"/>
  <c r="CF191" i="89"/>
  <c r="CE191" i="89"/>
  <c r="CD191" i="89"/>
  <c r="CC191" i="89"/>
  <c r="BT191" i="89"/>
  <c r="CB191" i="89" s="1"/>
  <c r="BS191" i="89"/>
  <c r="CA191" i="89" s="1"/>
  <c r="BR191" i="89"/>
  <c r="BQ191" i="89"/>
  <c r="CF190" i="89"/>
  <c r="CE190" i="89"/>
  <c r="CD190" i="89"/>
  <c r="CC190" i="89"/>
  <c r="BT190" i="89"/>
  <c r="CB190" i="89" s="1"/>
  <c r="BS190" i="89"/>
  <c r="BW190" i="89" s="1"/>
  <c r="BR190" i="89"/>
  <c r="BZ190" i="89" s="1"/>
  <c r="BQ190" i="89"/>
  <c r="BY190" i="89" s="1"/>
  <c r="CF189" i="89"/>
  <c r="CE189" i="89"/>
  <c r="CD189" i="89"/>
  <c r="CC189" i="89"/>
  <c r="BT189" i="89"/>
  <c r="CB189" i="89" s="1"/>
  <c r="BS189" i="89"/>
  <c r="BW189" i="89" s="1"/>
  <c r="BR189" i="89"/>
  <c r="BZ189" i="89" s="1"/>
  <c r="BQ189" i="89"/>
  <c r="CF188" i="89"/>
  <c r="CE188" i="89"/>
  <c r="CD188" i="89"/>
  <c r="CC188" i="89"/>
  <c r="BT188" i="89"/>
  <c r="BS188" i="89"/>
  <c r="CA188" i="89" s="1"/>
  <c r="BR188" i="89"/>
  <c r="BV188" i="89" s="1"/>
  <c r="BQ188" i="89"/>
  <c r="BY188" i="89" s="1"/>
  <c r="CF187" i="89"/>
  <c r="CE187" i="89"/>
  <c r="CD187" i="89"/>
  <c r="CC187" i="89"/>
  <c r="BT187" i="89"/>
  <c r="CB187" i="89" s="1"/>
  <c r="BS187" i="89"/>
  <c r="BW187" i="89" s="1"/>
  <c r="BR187" i="89"/>
  <c r="BV187" i="89" s="1"/>
  <c r="BQ187" i="89"/>
  <c r="BY187" i="89" s="1"/>
  <c r="CF186" i="89"/>
  <c r="CE186" i="89"/>
  <c r="CD186" i="89"/>
  <c r="CC186" i="89"/>
  <c r="BT186" i="89"/>
  <c r="CB186" i="89" s="1"/>
  <c r="BS186" i="89"/>
  <c r="CA186" i="89" s="1"/>
  <c r="BR186" i="89"/>
  <c r="BQ186" i="89"/>
  <c r="BY186" i="89" s="1"/>
  <c r="CF185" i="89"/>
  <c r="CE185" i="89"/>
  <c r="CD185" i="89"/>
  <c r="CC185" i="89"/>
  <c r="BT185" i="89"/>
  <c r="CB185" i="89" s="1"/>
  <c r="BS185" i="89"/>
  <c r="BR185" i="89"/>
  <c r="BZ185" i="89" s="1"/>
  <c r="BQ185" i="89"/>
  <c r="BY185" i="89" s="1"/>
  <c r="CF184" i="89"/>
  <c r="CE184" i="89"/>
  <c r="CD184" i="89"/>
  <c r="CC184" i="89"/>
  <c r="BT184" i="89"/>
  <c r="CB184" i="89" s="1"/>
  <c r="BS184" i="89"/>
  <c r="CA184" i="89" s="1"/>
  <c r="BR184" i="89"/>
  <c r="BZ184" i="89" s="1"/>
  <c r="BQ184" i="89"/>
  <c r="BY184" i="89" s="1"/>
  <c r="CF183" i="89"/>
  <c r="CE183" i="89"/>
  <c r="CD183" i="89"/>
  <c r="CC183" i="89"/>
  <c r="BT183" i="89"/>
  <c r="CB183" i="89" s="1"/>
  <c r="BS183" i="89"/>
  <c r="CA183" i="89" s="1"/>
  <c r="BR183" i="89"/>
  <c r="BQ183" i="89"/>
  <c r="CF182" i="89"/>
  <c r="CE182" i="89"/>
  <c r="CD182" i="89"/>
  <c r="CH182" i="89" s="1"/>
  <c r="CC182" i="89"/>
  <c r="BX182" i="89"/>
  <c r="BT182" i="89"/>
  <c r="CB182" i="89" s="1"/>
  <c r="BS182" i="89"/>
  <c r="BW182" i="89" s="1"/>
  <c r="BR182" i="89"/>
  <c r="BQ182" i="89"/>
  <c r="BY182" i="89" s="1"/>
  <c r="CF181" i="89"/>
  <c r="CE181" i="89"/>
  <c r="CD181" i="89"/>
  <c r="CC181" i="89"/>
  <c r="BT181" i="89"/>
  <c r="CB181" i="89" s="1"/>
  <c r="BS181" i="89"/>
  <c r="BW181" i="89" s="1"/>
  <c r="BR181" i="89"/>
  <c r="BQ181" i="89"/>
  <c r="BY181" i="89" s="1"/>
  <c r="CF180" i="89"/>
  <c r="CE180" i="89"/>
  <c r="CD180" i="89"/>
  <c r="CC180" i="89"/>
  <c r="BT180" i="89"/>
  <c r="CB180" i="89" s="1"/>
  <c r="BS180" i="89"/>
  <c r="BW180" i="89" s="1"/>
  <c r="BR180" i="89"/>
  <c r="BQ180" i="89"/>
  <c r="BY180" i="89" s="1"/>
  <c r="CF179" i="89"/>
  <c r="CE179" i="89"/>
  <c r="CD179" i="89"/>
  <c r="CC179" i="89"/>
  <c r="BT179" i="89"/>
  <c r="CB179" i="89" s="1"/>
  <c r="BS179" i="89"/>
  <c r="CA179" i="89" s="1"/>
  <c r="BR179" i="89"/>
  <c r="BZ179" i="89" s="1"/>
  <c r="BQ179" i="89"/>
  <c r="BY179" i="89" s="1"/>
  <c r="CF178" i="89"/>
  <c r="CE178" i="89"/>
  <c r="CD178" i="89"/>
  <c r="CC178" i="89"/>
  <c r="BT178" i="89"/>
  <c r="CB178" i="89" s="1"/>
  <c r="BS178" i="89"/>
  <c r="BW178" i="89" s="1"/>
  <c r="BR178" i="89"/>
  <c r="BZ178" i="89" s="1"/>
  <c r="BQ178" i="89"/>
  <c r="CF177" i="89"/>
  <c r="CE177" i="89"/>
  <c r="CD177" i="89"/>
  <c r="CC177" i="89"/>
  <c r="BT177" i="89"/>
  <c r="CB177" i="89" s="1"/>
  <c r="BS177" i="89"/>
  <c r="CA177" i="89" s="1"/>
  <c r="BR177" i="89"/>
  <c r="BZ177" i="89" s="1"/>
  <c r="BQ177" i="89"/>
  <c r="BY177" i="89" s="1"/>
  <c r="CF176" i="89"/>
  <c r="CE176" i="89"/>
  <c r="CD176" i="89"/>
  <c r="CC176" i="89"/>
  <c r="CG176" i="89" s="1"/>
  <c r="BT176" i="89"/>
  <c r="CB176" i="89" s="1"/>
  <c r="BS176" i="89"/>
  <c r="BW176" i="89" s="1"/>
  <c r="BR176" i="89"/>
  <c r="BV176" i="89" s="1"/>
  <c r="BQ176" i="89"/>
  <c r="CF175" i="89"/>
  <c r="CE175" i="89"/>
  <c r="CD175" i="89"/>
  <c r="CC175" i="89"/>
  <c r="BT175" i="89"/>
  <c r="BS175" i="89"/>
  <c r="CA175" i="89" s="1"/>
  <c r="BR175" i="89"/>
  <c r="BV175" i="89" s="1"/>
  <c r="BQ175" i="89"/>
  <c r="BU175" i="89" s="1"/>
  <c r="CF174" i="89"/>
  <c r="CE174" i="89"/>
  <c r="CD174" i="89"/>
  <c r="CC174" i="89"/>
  <c r="BT174" i="89"/>
  <c r="CB174" i="89" s="1"/>
  <c r="BS174" i="89"/>
  <c r="BW174" i="89" s="1"/>
  <c r="BR174" i="89"/>
  <c r="BV174" i="89" s="1"/>
  <c r="BQ174" i="89"/>
  <c r="BU174" i="89" s="1"/>
  <c r="CF173" i="89"/>
  <c r="CE173" i="89"/>
  <c r="CD173" i="89"/>
  <c r="CC173" i="89"/>
  <c r="BT173" i="89"/>
  <c r="CB173" i="89" s="1"/>
  <c r="BS173" i="89"/>
  <c r="BR173" i="89"/>
  <c r="BZ173" i="89" s="1"/>
  <c r="BQ173" i="89"/>
  <c r="BY173" i="89" s="1"/>
  <c r="CF172" i="89"/>
  <c r="CE172" i="89"/>
  <c r="CD172" i="89"/>
  <c r="CC172" i="89"/>
  <c r="BT172" i="89"/>
  <c r="CB172" i="89" s="1"/>
  <c r="BS172" i="89"/>
  <c r="BR172" i="89"/>
  <c r="BZ172" i="89" s="1"/>
  <c r="BQ172" i="89"/>
  <c r="BY172" i="89" s="1"/>
  <c r="CF171" i="89"/>
  <c r="CE171" i="89"/>
  <c r="CD171" i="89"/>
  <c r="CC171" i="89"/>
  <c r="BT171" i="89"/>
  <c r="CB171" i="89" s="1"/>
  <c r="BS171" i="89"/>
  <c r="CA171" i="89" s="1"/>
  <c r="BR171" i="89"/>
  <c r="BZ171" i="89" s="1"/>
  <c r="BQ171" i="89"/>
  <c r="CF170" i="89"/>
  <c r="CE170" i="89"/>
  <c r="CD170" i="89"/>
  <c r="CC170" i="89"/>
  <c r="BT170" i="89"/>
  <c r="BS170" i="89"/>
  <c r="CA170" i="89" s="1"/>
  <c r="BR170" i="89"/>
  <c r="BV170" i="89" s="1"/>
  <c r="BQ170" i="89"/>
  <c r="BU170" i="89" s="1"/>
  <c r="CF169" i="89"/>
  <c r="CE169" i="89"/>
  <c r="CD169" i="89"/>
  <c r="CC169" i="89"/>
  <c r="BT169" i="89"/>
  <c r="CB169" i="89" s="1"/>
  <c r="BS169" i="89"/>
  <c r="CA169" i="89" s="1"/>
  <c r="BR169" i="89"/>
  <c r="BV169" i="89" s="1"/>
  <c r="BQ169" i="89"/>
  <c r="BU169" i="89" s="1"/>
  <c r="CF168" i="89"/>
  <c r="CE168" i="89"/>
  <c r="CD168" i="89"/>
  <c r="CC168" i="89"/>
  <c r="BT168" i="89"/>
  <c r="BS168" i="89"/>
  <c r="BR168" i="89"/>
  <c r="BV168" i="89" s="1"/>
  <c r="BQ168" i="89"/>
  <c r="BU168" i="89" s="1"/>
  <c r="CF167" i="89"/>
  <c r="CE167" i="89"/>
  <c r="CD167" i="89"/>
  <c r="CC167" i="89"/>
  <c r="BT167" i="89"/>
  <c r="BS167" i="89"/>
  <c r="CA167" i="89" s="1"/>
  <c r="BR167" i="89"/>
  <c r="BZ167" i="89" s="1"/>
  <c r="BQ167" i="89"/>
  <c r="BY167" i="89" s="1"/>
  <c r="CF166" i="89"/>
  <c r="CE166" i="89"/>
  <c r="CD166" i="89"/>
  <c r="CC166" i="89"/>
  <c r="BT166" i="89"/>
  <c r="BS166" i="89"/>
  <c r="CA166" i="89" s="1"/>
  <c r="BR166" i="89"/>
  <c r="BZ166" i="89" s="1"/>
  <c r="BQ166" i="89"/>
  <c r="BY166" i="89" s="1"/>
  <c r="CF165" i="89"/>
  <c r="CE165" i="89"/>
  <c r="CD165" i="89"/>
  <c r="CC165" i="89"/>
  <c r="BT165" i="89"/>
  <c r="BX165" i="89" s="1"/>
  <c r="BS165" i="89"/>
  <c r="CA165" i="89" s="1"/>
  <c r="BR165" i="89"/>
  <c r="BV165" i="89" s="1"/>
  <c r="BQ165" i="89"/>
  <c r="BY165" i="89" s="1"/>
  <c r="CF164" i="89"/>
  <c r="CE164" i="89"/>
  <c r="CD164" i="89"/>
  <c r="CC164" i="89"/>
  <c r="BT164" i="89"/>
  <c r="BS164" i="89"/>
  <c r="CA164" i="89" s="1"/>
  <c r="BR164" i="89"/>
  <c r="BZ164" i="89" s="1"/>
  <c r="BQ164" i="89"/>
  <c r="BU164" i="89" s="1"/>
  <c r="CF163" i="89"/>
  <c r="CE163" i="89"/>
  <c r="CD163" i="89"/>
  <c r="CC163" i="89"/>
  <c r="BT163" i="89"/>
  <c r="CB163" i="89" s="1"/>
  <c r="BS163" i="89"/>
  <c r="BW163" i="89" s="1"/>
  <c r="BR163" i="89"/>
  <c r="BQ163" i="89"/>
  <c r="CF162" i="89"/>
  <c r="CE162" i="89"/>
  <c r="CD162" i="89"/>
  <c r="CC162" i="89"/>
  <c r="BT162" i="89"/>
  <c r="BS162" i="89"/>
  <c r="BR162" i="89"/>
  <c r="BZ162" i="89" s="1"/>
  <c r="BQ162" i="89"/>
  <c r="BU162" i="89" s="1"/>
  <c r="CF161" i="89"/>
  <c r="CE161" i="89"/>
  <c r="CD161" i="89"/>
  <c r="CC161" i="89"/>
  <c r="BT161" i="89"/>
  <c r="BX161" i="89" s="1"/>
  <c r="BS161" i="89"/>
  <c r="CA161" i="89" s="1"/>
  <c r="BR161" i="89"/>
  <c r="BQ161" i="89"/>
  <c r="BY161" i="89" s="1"/>
  <c r="CF160" i="89"/>
  <c r="CE160" i="89"/>
  <c r="CD160" i="89"/>
  <c r="CC160" i="89"/>
  <c r="BT160" i="89"/>
  <c r="BS160" i="89"/>
  <c r="CA160" i="89" s="1"/>
  <c r="BR160" i="89"/>
  <c r="BQ160" i="89"/>
  <c r="CF159" i="89"/>
  <c r="CE159" i="89"/>
  <c r="CD159" i="89"/>
  <c r="CC159" i="89"/>
  <c r="BT159" i="89"/>
  <c r="BX159" i="89" s="1"/>
  <c r="BS159" i="89"/>
  <c r="BW159" i="89" s="1"/>
  <c r="BR159" i="89"/>
  <c r="BV159" i="89" s="1"/>
  <c r="BQ159" i="89"/>
  <c r="BY159" i="89" s="1"/>
  <c r="CF158" i="89"/>
  <c r="CE158" i="89"/>
  <c r="CD158" i="89"/>
  <c r="CC158" i="89"/>
  <c r="CG158" i="89" s="1"/>
  <c r="BT158" i="89"/>
  <c r="CB158" i="89" s="1"/>
  <c r="BS158" i="89"/>
  <c r="BW158" i="89" s="1"/>
  <c r="BR158" i="89"/>
  <c r="BV158" i="89" s="1"/>
  <c r="BQ158" i="89"/>
  <c r="CF157" i="89"/>
  <c r="CE157" i="89"/>
  <c r="CD157" i="89"/>
  <c r="CC157" i="89"/>
  <c r="BT157" i="89"/>
  <c r="BS157" i="89"/>
  <c r="CA157" i="89" s="1"/>
  <c r="BR157" i="89"/>
  <c r="BV157" i="89" s="1"/>
  <c r="BQ157" i="89"/>
  <c r="BU157" i="89" s="1"/>
  <c r="CF156" i="89"/>
  <c r="CE156" i="89"/>
  <c r="CD156" i="89"/>
  <c r="CC156" i="89"/>
  <c r="BT156" i="89"/>
  <c r="CB156" i="89" s="1"/>
  <c r="BS156" i="89"/>
  <c r="BR156" i="89"/>
  <c r="BV156" i="89" s="1"/>
  <c r="BQ156" i="89"/>
  <c r="BY156" i="89" s="1"/>
  <c r="CF155" i="89"/>
  <c r="CJ155" i="89" s="1"/>
  <c r="CE155" i="89"/>
  <c r="CD155" i="89"/>
  <c r="CC155" i="89"/>
  <c r="CG155" i="89" s="1"/>
  <c r="BT155" i="89"/>
  <c r="BX155" i="89" s="1"/>
  <c r="BS155" i="89"/>
  <c r="BR155" i="89"/>
  <c r="BZ155" i="89" s="1"/>
  <c r="BQ155" i="89"/>
  <c r="BU155" i="89" s="1"/>
  <c r="CF154" i="89"/>
  <c r="CE154" i="89"/>
  <c r="CD154" i="89"/>
  <c r="CC154" i="89"/>
  <c r="BT154" i="89"/>
  <c r="BX154" i="89" s="1"/>
  <c r="BS154" i="89"/>
  <c r="BR154" i="89"/>
  <c r="BQ154" i="89"/>
  <c r="BY154" i="89" s="1"/>
  <c r="CF153" i="89"/>
  <c r="CE153" i="89"/>
  <c r="CD153" i="89"/>
  <c r="CC153" i="89"/>
  <c r="BT153" i="89"/>
  <c r="BX153" i="89" s="1"/>
  <c r="BS153" i="89"/>
  <c r="CA153" i="89" s="1"/>
  <c r="BR153" i="89"/>
  <c r="BZ153" i="89" s="1"/>
  <c r="BQ153" i="89"/>
  <c r="CF152" i="89"/>
  <c r="CE152" i="89"/>
  <c r="CD152" i="89"/>
  <c r="CC152" i="89"/>
  <c r="BT152" i="89"/>
  <c r="BS152" i="89"/>
  <c r="BW152" i="89" s="1"/>
  <c r="BR152" i="89"/>
  <c r="BQ152" i="89"/>
  <c r="CF151" i="89"/>
  <c r="CE151" i="89"/>
  <c r="CD151" i="89"/>
  <c r="CC151" i="89"/>
  <c r="BT151" i="89"/>
  <c r="BX151" i="89" s="1"/>
  <c r="BS151" i="89"/>
  <c r="BW151" i="89" s="1"/>
  <c r="BR151" i="89"/>
  <c r="BZ151" i="89" s="1"/>
  <c r="BQ151" i="89"/>
  <c r="BU151" i="89" s="1"/>
  <c r="CF150" i="89"/>
  <c r="CE150" i="89"/>
  <c r="CD150" i="89"/>
  <c r="CC150" i="89"/>
  <c r="BT150" i="89"/>
  <c r="BX150" i="89" s="1"/>
  <c r="BS150" i="89"/>
  <c r="BW150" i="89" s="1"/>
  <c r="BR150" i="89"/>
  <c r="BQ150" i="89"/>
  <c r="BU150" i="89" s="1"/>
  <c r="CF149" i="89"/>
  <c r="CE149" i="89"/>
  <c r="CD149" i="89"/>
  <c r="CC149" i="89"/>
  <c r="BX149" i="89"/>
  <c r="BT149" i="89"/>
  <c r="CB149" i="89" s="1"/>
  <c r="BS149" i="89"/>
  <c r="CA149" i="89" s="1"/>
  <c r="BR149" i="89"/>
  <c r="BV149" i="89" s="1"/>
  <c r="BQ149" i="89"/>
  <c r="BY149" i="89" s="1"/>
  <c r="CF148" i="89"/>
  <c r="CE148" i="89"/>
  <c r="CD148" i="89"/>
  <c r="CC148" i="89"/>
  <c r="BT148" i="89"/>
  <c r="CB148" i="89" s="1"/>
  <c r="BS148" i="89"/>
  <c r="CA148" i="89" s="1"/>
  <c r="BR148" i="89"/>
  <c r="BV148" i="89" s="1"/>
  <c r="BQ148" i="89"/>
  <c r="CF147" i="89"/>
  <c r="CE147" i="89"/>
  <c r="CD147" i="89"/>
  <c r="CC147" i="89"/>
  <c r="BT147" i="89"/>
  <c r="BS147" i="89"/>
  <c r="CA147" i="89" s="1"/>
  <c r="BR147" i="89"/>
  <c r="BV147" i="89" s="1"/>
  <c r="BQ147" i="89"/>
  <c r="BY147" i="89" s="1"/>
  <c r="CF146" i="89"/>
  <c r="CE146" i="89"/>
  <c r="CD146" i="89"/>
  <c r="CC146" i="89"/>
  <c r="BT146" i="89"/>
  <c r="BX146" i="89" s="1"/>
  <c r="BS146" i="89"/>
  <c r="BW146" i="89" s="1"/>
  <c r="BR146" i="89"/>
  <c r="BZ146" i="89" s="1"/>
  <c r="BQ146" i="89"/>
  <c r="BU146" i="89" s="1"/>
  <c r="CF145" i="89"/>
  <c r="CE145" i="89"/>
  <c r="CD145" i="89"/>
  <c r="CC145" i="89"/>
  <c r="BT145" i="89"/>
  <c r="BS145" i="89"/>
  <c r="BR145" i="89"/>
  <c r="BQ145" i="89"/>
  <c r="BU145" i="89" s="1"/>
  <c r="CF144" i="89"/>
  <c r="CE144" i="89"/>
  <c r="CD144" i="89"/>
  <c r="CC144" i="89"/>
  <c r="BT144" i="89"/>
  <c r="BX144" i="89" s="1"/>
  <c r="BS144" i="89"/>
  <c r="BW144" i="89" s="1"/>
  <c r="BR144" i="89"/>
  <c r="BZ144" i="89" s="1"/>
  <c r="BQ144" i="89"/>
  <c r="BY144" i="89" s="1"/>
  <c r="CF143" i="89"/>
  <c r="CE143" i="89"/>
  <c r="CD143" i="89"/>
  <c r="CC143" i="89"/>
  <c r="BT143" i="89"/>
  <c r="CB143" i="89" s="1"/>
  <c r="BS143" i="89"/>
  <c r="CA143" i="89" s="1"/>
  <c r="BR143" i="89"/>
  <c r="BQ143" i="89"/>
  <c r="CF142" i="89"/>
  <c r="CE142" i="89"/>
  <c r="CD142" i="89"/>
  <c r="CC142" i="89"/>
  <c r="BT142" i="89"/>
  <c r="CB142" i="89" s="1"/>
  <c r="BS142" i="89"/>
  <c r="CA142" i="89" s="1"/>
  <c r="BR142" i="89"/>
  <c r="BV142" i="89" s="1"/>
  <c r="BQ142" i="89"/>
  <c r="BY142" i="89" s="1"/>
  <c r="CF141" i="89"/>
  <c r="CE141" i="89"/>
  <c r="CD141" i="89"/>
  <c r="CC141" i="89"/>
  <c r="BT141" i="89"/>
  <c r="CB141" i="89" s="1"/>
  <c r="BS141" i="89"/>
  <c r="CA141" i="89" s="1"/>
  <c r="BR141" i="89"/>
  <c r="BV141" i="89" s="1"/>
  <c r="BQ141" i="89"/>
  <c r="CF140" i="89"/>
  <c r="CE140" i="89"/>
  <c r="CD140" i="89"/>
  <c r="CC140" i="89"/>
  <c r="BT140" i="89"/>
  <c r="BS140" i="89"/>
  <c r="BW140" i="89" s="1"/>
  <c r="BR140" i="89"/>
  <c r="BZ140" i="89" s="1"/>
  <c r="BQ140" i="89"/>
  <c r="BY140" i="89" s="1"/>
  <c r="CF139" i="89"/>
  <c r="CE139" i="89"/>
  <c r="CD139" i="89"/>
  <c r="CC139" i="89"/>
  <c r="BT139" i="89"/>
  <c r="BX139" i="89" s="1"/>
  <c r="BS139" i="89"/>
  <c r="BW139" i="89" s="1"/>
  <c r="BR139" i="89"/>
  <c r="BZ139" i="89" s="1"/>
  <c r="BQ139" i="89"/>
  <c r="BU139" i="89" s="1"/>
  <c r="CF138" i="89"/>
  <c r="CE138" i="89"/>
  <c r="CD138" i="89"/>
  <c r="CC138" i="89"/>
  <c r="BT138" i="89"/>
  <c r="BS138" i="89"/>
  <c r="BR138" i="89"/>
  <c r="BQ138" i="89"/>
  <c r="BU138" i="89" s="1"/>
  <c r="CF137" i="89"/>
  <c r="CE137" i="89"/>
  <c r="CD137" i="89"/>
  <c r="CC137" i="89"/>
  <c r="BT137" i="89"/>
  <c r="CB137" i="89" s="1"/>
  <c r="BS137" i="89"/>
  <c r="CA137" i="89" s="1"/>
  <c r="BR137" i="89"/>
  <c r="BV137" i="89" s="1"/>
  <c r="BQ137" i="89"/>
  <c r="BY137" i="89" s="1"/>
  <c r="CF136" i="89"/>
  <c r="CE136" i="89"/>
  <c r="CD136" i="89"/>
  <c r="CC136" i="89"/>
  <c r="BT136" i="89"/>
  <c r="BS136" i="89"/>
  <c r="CA136" i="89" s="1"/>
  <c r="BR136" i="89"/>
  <c r="BV136" i="89" s="1"/>
  <c r="BQ136" i="89"/>
  <c r="BY136" i="89" s="1"/>
  <c r="CF135" i="89"/>
  <c r="CE135" i="89"/>
  <c r="CD135" i="89"/>
  <c r="CC135" i="89"/>
  <c r="BT135" i="89"/>
  <c r="CB135" i="89" s="1"/>
  <c r="BS135" i="89"/>
  <c r="CA135" i="89" s="1"/>
  <c r="BR135" i="89"/>
  <c r="BV135" i="89" s="1"/>
  <c r="BQ135" i="89"/>
  <c r="BY135" i="89" s="1"/>
  <c r="CF134" i="89"/>
  <c r="CE134" i="89"/>
  <c r="CD134" i="89"/>
  <c r="CC134" i="89"/>
  <c r="BT134" i="89"/>
  <c r="BS134" i="89"/>
  <c r="BW134" i="89" s="1"/>
  <c r="BR134" i="89"/>
  <c r="BZ134" i="89" s="1"/>
  <c r="BQ134" i="89"/>
  <c r="BY134" i="89" s="1"/>
  <c r="CF133" i="89"/>
  <c r="CE133" i="89"/>
  <c r="CD133" i="89"/>
  <c r="CC133" i="89"/>
  <c r="BT133" i="89"/>
  <c r="BX133" i="89" s="1"/>
  <c r="BS133" i="89"/>
  <c r="BW133" i="89" s="1"/>
  <c r="BR133" i="89"/>
  <c r="BZ133" i="89" s="1"/>
  <c r="BQ133" i="89"/>
  <c r="BU133" i="89" s="1"/>
  <c r="CF132" i="89"/>
  <c r="CE132" i="89"/>
  <c r="CD132" i="89"/>
  <c r="CC132" i="89"/>
  <c r="BT132" i="89"/>
  <c r="BX132" i="89" s="1"/>
  <c r="BS132" i="89"/>
  <c r="BW132" i="89" s="1"/>
  <c r="BR132" i="89"/>
  <c r="BQ132" i="89"/>
  <c r="BU132" i="89" s="1"/>
  <c r="CF131" i="89"/>
  <c r="CE131" i="89"/>
  <c r="CD131" i="89"/>
  <c r="CC131" i="89"/>
  <c r="BT131" i="89"/>
  <c r="CB131" i="89" s="1"/>
  <c r="BS131" i="89"/>
  <c r="CA131" i="89" s="1"/>
  <c r="BR131" i="89"/>
  <c r="BV131" i="89" s="1"/>
  <c r="BQ131" i="89"/>
  <c r="CF130" i="89"/>
  <c r="CE130" i="89"/>
  <c r="CD130" i="89"/>
  <c r="CC130" i="89"/>
  <c r="BT130" i="89"/>
  <c r="CB130" i="89" s="1"/>
  <c r="BS130" i="89"/>
  <c r="BR130" i="89"/>
  <c r="BQ130" i="89"/>
  <c r="BY130" i="89" s="1"/>
  <c r="CF129" i="89"/>
  <c r="CE129" i="89"/>
  <c r="CD129" i="89"/>
  <c r="CC129" i="89"/>
  <c r="BT129" i="89"/>
  <c r="CB129" i="89" s="1"/>
  <c r="BS129" i="89"/>
  <c r="CA129" i="89" s="1"/>
  <c r="BR129" i="89"/>
  <c r="BV129" i="89" s="1"/>
  <c r="BQ129" i="89"/>
  <c r="BY129" i="89" s="1"/>
  <c r="CF128" i="89"/>
  <c r="CE128" i="89"/>
  <c r="CD128" i="89"/>
  <c r="CC128" i="89"/>
  <c r="BT128" i="89"/>
  <c r="BX128" i="89" s="1"/>
  <c r="BS128" i="89"/>
  <c r="BR128" i="89"/>
  <c r="BQ128" i="89"/>
  <c r="BU128" i="89" s="1"/>
  <c r="CF127" i="89"/>
  <c r="CE127" i="89"/>
  <c r="CD127" i="89"/>
  <c r="CC127" i="89"/>
  <c r="BT127" i="89"/>
  <c r="BX127" i="89" s="1"/>
  <c r="BS127" i="89"/>
  <c r="BW127" i="89" s="1"/>
  <c r="BR127" i="89"/>
  <c r="BZ127" i="89" s="1"/>
  <c r="BQ127" i="89"/>
  <c r="BU127" i="89" s="1"/>
  <c r="CF126" i="89"/>
  <c r="CE126" i="89"/>
  <c r="CD126" i="89"/>
  <c r="CC126" i="89"/>
  <c r="BT126" i="89"/>
  <c r="BX126" i="89" s="1"/>
  <c r="BS126" i="89"/>
  <c r="BW126" i="89" s="1"/>
  <c r="BR126" i="89"/>
  <c r="BQ126" i="89"/>
  <c r="BY126" i="89" s="1"/>
  <c r="CF125" i="89"/>
  <c r="CE125" i="89"/>
  <c r="CD125" i="89"/>
  <c r="CC125" i="89"/>
  <c r="BT125" i="89"/>
  <c r="CB125" i="89" s="1"/>
  <c r="BS125" i="89"/>
  <c r="CA125" i="89" s="1"/>
  <c r="BR125" i="89"/>
  <c r="BV125" i="89" s="1"/>
  <c r="BQ125" i="89"/>
  <c r="BY125" i="89" s="1"/>
  <c r="CF124" i="89"/>
  <c r="CE124" i="89"/>
  <c r="CD124" i="89"/>
  <c r="CC124" i="89"/>
  <c r="BT124" i="89"/>
  <c r="CB124" i="89" s="1"/>
  <c r="BS124" i="89"/>
  <c r="CA124" i="89" s="1"/>
  <c r="BR124" i="89"/>
  <c r="BQ124" i="89"/>
  <c r="CF123" i="89"/>
  <c r="CE123" i="89"/>
  <c r="CD123" i="89"/>
  <c r="CC123" i="89"/>
  <c r="BT123" i="89"/>
  <c r="BX123" i="89" s="1"/>
  <c r="BS123" i="89"/>
  <c r="CA123" i="89" s="1"/>
  <c r="BR123" i="89"/>
  <c r="BV123" i="89" s="1"/>
  <c r="BQ123" i="89"/>
  <c r="BY123" i="89" s="1"/>
  <c r="CF122" i="89"/>
  <c r="CE122" i="89"/>
  <c r="CD122" i="89"/>
  <c r="CC122" i="89"/>
  <c r="BT122" i="89"/>
  <c r="BX122" i="89" s="1"/>
  <c r="BS122" i="89"/>
  <c r="BW122" i="89" s="1"/>
  <c r="BR122" i="89"/>
  <c r="BQ122" i="89"/>
  <c r="CF121" i="89"/>
  <c r="CE121" i="89"/>
  <c r="CD121" i="89"/>
  <c r="CC121" i="89"/>
  <c r="BT121" i="89"/>
  <c r="BX121" i="89" s="1"/>
  <c r="BS121" i="89"/>
  <c r="BW121" i="89" s="1"/>
  <c r="BR121" i="89"/>
  <c r="BZ121" i="89" s="1"/>
  <c r="BQ121" i="89"/>
  <c r="BU121" i="89" s="1"/>
  <c r="CF120" i="89"/>
  <c r="CE120" i="89"/>
  <c r="CD120" i="89"/>
  <c r="CC120" i="89"/>
  <c r="BT120" i="89"/>
  <c r="BX120" i="89" s="1"/>
  <c r="BS120" i="89"/>
  <c r="BR120" i="89"/>
  <c r="BQ120" i="89"/>
  <c r="BY120" i="89" s="1"/>
  <c r="CF119" i="89"/>
  <c r="CE119" i="89"/>
  <c r="CD119" i="89"/>
  <c r="CC119" i="89"/>
  <c r="BT119" i="89"/>
  <c r="BX119" i="89" s="1"/>
  <c r="BS119" i="89"/>
  <c r="CA119" i="89" s="1"/>
  <c r="BR119" i="89"/>
  <c r="BQ119" i="89"/>
  <c r="BY119" i="89" s="1"/>
  <c r="CF118" i="89"/>
  <c r="CE118" i="89"/>
  <c r="CD118" i="89"/>
  <c r="CC118" i="89"/>
  <c r="BT118" i="89"/>
  <c r="BS118" i="89"/>
  <c r="CA118" i="89" s="1"/>
  <c r="BR118" i="89"/>
  <c r="BV118" i="89" s="1"/>
  <c r="BQ118" i="89"/>
  <c r="BY118" i="89" s="1"/>
  <c r="CF117" i="89"/>
  <c r="CE117" i="89"/>
  <c r="CD117" i="89"/>
  <c r="CC117" i="89"/>
  <c r="BT117" i="89"/>
  <c r="CB117" i="89" s="1"/>
  <c r="BS117" i="89"/>
  <c r="CA117" i="89" s="1"/>
  <c r="BR117" i="89"/>
  <c r="BV117" i="89" s="1"/>
  <c r="BQ117" i="89"/>
  <c r="BY117" i="89" s="1"/>
  <c r="CF116" i="89"/>
  <c r="CE116" i="89"/>
  <c r="CD116" i="89"/>
  <c r="CC116" i="89"/>
  <c r="BT116" i="89"/>
  <c r="BX116" i="89" s="1"/>
  <c r="BS116" i="89"/>
  <c r="BW116" i="89" s="1"/>
  <c r="BR116" i="89"/>
  <c r="BQ116" i="89"/>
  <c r="BY116" i="89" s="1"/>
  <c r="CF115" i="89"/>
  <c r="CE115" i="89"/>
  <c r="CD115" i="89"/>
  <c r="CC115" i="89"/>
  <c r="BT115" i="89"/>
  <c r="BX115" i="89" s="1"/>
  <c r="BS115" i="89"/>
  <c r="BW115" i="89" s="1"/>
  <c r="BR115" i="89"/>
  <c r="BZ115" i="89" s="1"/>
  <c r="BQ115" i="89"/>
  <c r="BU115" i="89" s="1"/>
  <c r="CF114" i="89"/>
  <c r="CE114" i="89"/>
  <c r="CD114" i="89"/>
  <c r="CC114" i="89"/>
  <c r="BT114" i="89"/>
  <c r="BX114" i="89" s="1"/>
  <c r="BS114" i="89"/>
  <c r="BR114" i="89"/>
  <c r="BQ114" i="89"/>
  <c r="CF113" i="89"/>
  <c r="CJ113" i="89" s="1"/>
  <c r="CE113" i="89"/>
  <c r="CD113" i="89"/>
  <c r="CC113" i="89"/>
  <c r="BT113" i="89"/>
  <c r="CB113" i="89" s="1"/>
  <c r="BS113" i="89"/>
  <c r="CA113" i="89" s="1"/>
  <c r="BR113" i="89"/>
  <c r="BV113" i="89" s="1"/>
  <c r="BQ113" i="89"/>
  <c r="BY113" i="89" s="1"/>
  <c r="CF112" i="89"/>
  <c r="CE112" i="89"/>
  <c r="CD112" i="89"/>
  <c r="CC112" i="89"/>
  <c r="BT112" i="89"/>
  <c r="BS112" i="89"/>
  <c r="BR112" i="89"/>
  <c r="BQ112" i="89"/>
  <c r="BY112" i="89" s="1"/>
  <c r="CF111" i="89"/>
  <c r="CE111" i="89"/>
  <c r="CD111" i="89"/>
  <c r="CC111" i="89"/>
  <c r="BT111" i="89"/>
  <c r="CB111" i="89" s="1"/>
  <c r="BS111" i="89"/>
  <c r="CA111" i="89" s="1"/>
  <c r="BR111" i="89"/>
  <c r="BV111" i="89" s="1"/>
  <c r="BQ111" i="89"/>
  <c r="BY111" i="89" s="1"/>
  <c r="CF110" i="89"/>
  <c r="CE110" i="89"/>
  <c r="CD110" i="89"/>
  <c r="CC110" i="89"/>
  <c r="BT110" i="89"/>
  <c r="BS110" i="89"/>
  <c r="BR110" i="89"/>
  <c r="BZ110" i="89" s="1"/>
  <c r="BQ110" i="89"/>
  <c r="BY110" i="89" s="1"/>
  <c r="CF109" i="89"/>
  <c r="CE109" i="89"/>
  <c r="CD109" i="89"/>
  <c r="CC109" i="89"/>
  <c r="BT109" i="89"/>
  <c r="BX109" i="89" s="1"/>
  <c r="BS109" i="89"/>
  <c r="BW109" i="89" s="1"/>
  <c r="BR109" i="89"/>
  <c r="BZ109" i="89" s="1"/>
  <c r="BQ109" i="89"/>
  <c r="BU109" i="89" s="1"/>
  <c r="CF108" i="89"/>
  <c r="CE108" i="89"/>
  <c r="CD108" i="89"/>
  <c r="CC108" i="89"/>
  <c r="BT108" i="89"/>
  <c r="BS108" i="89"/>
  <c r="BW108" i="89" s="1"/>
  <c r="BR108" i="89"/>
  <c r="BQ108" i="89"/>
  <c r="BU108" i="89" s="1"/>
  <c r="CF107" i="89"/>
  <c r="CE107" i="89"/>
  <c r="CD107" i="89"/>
  <c r="CC107" i="89"/>
  <c r="BT107" i="89"/>
  <c r="CB107" i="89" s="1"/>
  <c r="BS107" i="89"/>
  <c r="CA107" i="89" s="1"/>
  <c r="BR107" i="89"/>
  <c r="BV107" i="89" s="1"/>
  <c r="BQ107" i="89"/>
  <c r="CF106" i="89"/>
  <c r="CE106" i="89"/>
  <c r="CD106" i="89"/>
  <c r="CC106" i="89"/>
  <c r="BT106" i="89"/>
  <c r="BS106" i="89"/>
  <c r="CA106" i="89" s="1"/>
  <c r="BR106" i="89"/>
  <c r="BV106" i="89" s="1"/>
  <c r="BQ106" i="89"/>
  <c r="BY106" i="89" s="1"/>
  <c r="CF105" i="89"/>
  <c r="CE105" i="89"/>
  <c r="CD105" i="89"/>
  <c r="CC105" i="89"/>
  <c r="BT105" i="89"/>
  <c r="BX105" i="89" s="1"/>
  <c r="BS105" i="89"/>
  <c r="CA105" i="89" s="1"/>
  <c r="BR105" i="89"/>
  <c r="BQ105" i="89"/>
  <c r="BU105" i="89" s="1"/>
  <c r="CF104" i="89"/>
  <c r="CE104" i="89"/>
  <c r="CD104" i="89"/>
  <c r="CC104" i="89"/>
  <c r="BT104" i="89"/>
  <c r="BX104" i="89" s="1"/>
  <c r="BS104" i="89"/>
  <c r="BR104" i="89"/>
  <c r="BZ104" i="89" s="1"/>
  <c r="BQ104" i="89"/>
  <c r="BU104" i="89" s="1"/>
  <c r="CF103" i="89"/>
  <c r="CE103" i="89"/>
  <c r="CD103" i="89"/>
  <c r="CC103" i="89"/>
  <c r="BT103" i="89"/>
  <c r="BX103" i="89" s="1"/>
  <c r="BS103" i="89"/>
  <c r="BW103" i="89" s="1"/>
  <c r="BR103" i="89"/>
  <c r="BQ103" i="89"/>
  <c r="CF102" i="89"/>
  <c r="CE102" i="89"/>
  <c r="CD102" i="89"/>
  <c r="CC102" i="89"/>
  <c r="BT102" i="89"/>
  <c r="BX102" i="89" s="1"/>
  <c r="BS102" i="89"/>
  <c r="BW102" i="89" s="1"/>
  <c r="BR102" i="89"/>
  <c r="BZ102" i="89" s="1"/>
  <c r="BQ102" i="89"/>
  <c r="BY102" i="89" s="1"/>
  <c r="CF101" i="89"/>
  <c r="CE101" i="89"/>
  <c r="CD101" i="89"/>
  <c r="CC101" i="89"/>
  <c r="BT101" i="89"/>
  <c r="CB101" i="89" s="1"/>
  <c r="BS101" i="89"/>
  <c r="CA101" i="89" s="1"/>
  <c r="BR101" i="89"/>
  <c r="BQ101" i="89"/>
  <c r="BY101" i="89" s="1"/>
  <c r="CF100" i="89"/>
  <c r="CE100" i="89"/>
  <c r="CD100" i="89"/>
  <c r="CC100" i="89"/>
  <c r="BT100" i="89"/>
  <c r="BX100" i="89" s="1"/>
  <c r="BS100" i="89"/>
  <c r="BR100" i="89"/>
  <c r="BQ100" i="89"/>
  <c r="BY100" i="89" s="1"/>
  <c r="CF99" i="89"/>
  <c r="CE99" i="89"/>
  <c r="CD99" i="89"/>
  <c r="CC99" i="89"/>
  <c r="BT99" i="89"/>
  <c r="BX99" i="89" s="1"/>
  <c r="BS99" i="89"/>
  <c r="BW99" i="89" s="1"/>
  <c r="BR99" i="89"/>
  <c r="BZ99" i="89" s="1"/>
  <c r="BQ99" i="89"/>
  <c r="BU99" i="89" s="1"/>
  <c r="CF98" i="89"/>
  <c r="CE98" i="89"/>
  <c r="CD98" i="89"/>
  <c r="CC98" i="89"/>
  <c r="BT98" i="89"/>
  <c r="CB98" i="89" s="1"/>
  <c r="BS98" i="89"/>
  <c r="BW98" i="89" s="1"/>
  <c r="BR98" i="89"/>
  <c r="BV98" i="89" s="1"/>
  <c r="BQ98" i="89"/>
  <c r="CF97" i="89"/>
  <c r="CE97" i="89"/>
  <c r="CD97" i="89"/>
  <c r="CC97" i="89"/>
  <c r="BU97" i="89"/>
  <c r="BT97" i="89"/>
  <c r="BS97" i="89"/>
  <c r="CA97" i="89" s="1"/>
  <c r="BR97" i="89"/>
  <c r="BV97" i="89" s="1"/>
  <c r="BQ97" i="89"/>
  <c r="BY97" i="89" s="1"/>
  <c r="CF96" i="89"/>
  <c r="CE96" i="89"/>
  <c r="CD96" i="89"/>
  <c r="CC96" i="89"/>
  <c r="BT96" i="89"/>
  <c r="CB96" i="89" s="1"/>
  <c r="BS96" i="89"/>
  <c r="CA96" i="89" s="1"/>
  <c r="BR96" i="89"/>
  <c r="BV96" i="89" s="1"/>
  <c r="BQ96" i="89"/>
  <c r="CF95" i="89"/>
  <c r="CE95" i="89"/>
  <c r="CD95" i="89"/>
  <c r="CC95" i="89"/>
  <c r="BT95" i="89"/>
  <c r="BX95" i="89" s="1"/>
  <c r="BS95" i="89"/>
  <c r="CA95" i="89" s="1"/>
  <c r="BR95" i="89"/>
  <c r="BQ95" i="89"/>
  <c r="BU95" i="89" s="1"/>
  <c r="CF94" i="89"/>
  <c r="CE94" i="89"/>
  <c r="CD94" i="89"/>
  <c r="CC94" i="89"/>
  <c r="BT94" i="89"/>
  <c r="BX94" i="89" s="1"/>
  <c r="BS94" i="89"/>
  <c r="BW94" i="89" s="1"/>
  <c r="BR94" i="89"/>
  <c r="BZ94" i="89" s="1"/>
  <c r="BQ94" i="89"/>
  <c r="BY94" i="89" s="1"/>
  <c r="CF93" i="89"/>
  <c r="CE93" i="89"/>
  <c r="CD93" i="89"/>
  <c r="CC93" i="89"/>
  <c r="BT93" i="89"/>
  <c r="BX93" i="89" s="1"/>
  <c r="BS93" i="89"/>
  <c r="BR93" i="89"/>
  <c r="BQ93" i="89"/>
  <c r="CF92" i="89"/>
  <c r="CE92" i="89"/>
  <c r="CD92" i="89"/>
  <c r="CH92" i="89" s="1"/>
  <c r="CC92" i="89"/>
  <c r="BT92" i="89"/>
  <c r="CB92" i="89" s="1"/>
  <c r="BS92" i="89"/>
  <c r="CA92" i="89" s="1"/>
  <c r="BR92" i="89"/>
  <c r="BV92" i="89" s="1"/>
  <c r="BQ92" i="89"/>
  <c r="BU92" i="89" s="1"/>
  <c r="CF91" i="89"/>
  <c r="CE91" i="89"/>
  <c r="CD91" i="89"/>
  <c r="CC91" i="89"/>
  <c r="BT91" i="89"/>
  <c r="CB91" i="89" s="1"/>
  <c r="BS91" i="89"/>
  <c r="BR91" i="89"/>
  <c r="BQ91" i="89"/>
  <c r="BY91" i="89" s="1"/>
  <c r="CF90" i="89"/>
  <c r="CE90" i="89"/>
  <c r="CD90" i="89"/>
  <c r="CC90" i="89"/>
  <c r="BT90" i="89"/>
  <c r="CB90" i="89" s="1"/>
  <c r="BS90" i="89"/>
  <c r="CA90" i="89" s="1"/>
  <c r="BR90" i="89"/>
  <c r="BV90" i="89" s="1"/>
  <c r="BQ90" i="89"/>
  <c r="BU90" i="89" s="1"/>
  <c r="CF89" i="89"/>
  <c r="CE89" i="89"/>
  <c r="CD89" i="89"/>
  <c r="CC89" i="89"/>
  <c r="BT89" i="89"/>
  <c r="BX89" i="89" s="1"/>
  <c r="BS89" i="89"/>
  <c r="BR89" i="89"/>
  <c r="BQ89" i="89"/>
  <c r="BY89" i="89" s="1"/>
  <c r="CF88" i="89"/>
  <c r="CE88" i="89"/>
  <c r="CD88" i="89"/>
  <c r="CC88" i="89"/>
  <c r="BT88" i="89"/>
  <c r="BX88" i="89" s="1"/>
  <c r="BS88" i="89"/>
  <c r="BW88" i="89" s="1"/>
  <c r="BR88" i="89"/>
  <c r="BZ88" i="89" s="1"/>
  <c r="BQ88" i="89"/>
  <c r="BY88" i="89" s="1"/>
  <c r="CF87" i="89"/>
  <c r="CE87" i="89"/>
  <c r="CD87" i="89"/>
  <c r="CC87" i="89"/>
  <c r="BT87" i="89"/>
  <c r="BX87" i="89" s="1"/>
  <c r="BS87" i="89"/>
  <c r="BW87" i="89" s="1"/>
  <c r="BR87" i="89"/>
  <c r="BQ87" i="89"/>
  <c r="BU87" i="89" s="1"/>
  <c r="CF86" i="89"/>
  <c r="CE86" i="89"/>
  <c r="CD86" i="89"/>
  <c r="CC86" i="89"/>
  <c r="CG86" i="89" s="1"/>
  <c r="BT86" i="89"/>
  <c r="CB86" i="89" s="1"/>
  <c r="BS86" i="89"/>
  <c r="BW86" i="89" s="1"/>
  <c r="BR86" i="89"/>
  <c r="BV86" i="89" s="1"/>
  <c r="BQ86" i="89"/>
  <c r="BU86" i="89" s="1"/>
  <c r="CF85" i="89"/>
  <c r="CE85" i="89"/>
  <c r="CD85" i="89"/>
  <c r="CC85" i="89"/>
  <c r="BT85" i="89"/>
  <c r="BS85" i="89"/>
  <c r="BR85" i="89"/>
  <c r="BV85" i="89" s="1"/>
  <c r="BQ85" i="89"/>
  <c r="BY85" i="89" s="1"/>
  <c r="CF84" i="89"/>
  <c r="CE84" i="89"/>
  <c r="CD84" i="89"/>
  <c r="CC84" i="89"/>
  <c r="BT84" i="89"/>
  <c r="CB84" i="89" s="1"/>
  <c r="BS84" i="89"/>
  <c r="CA84" i="89" s="1"/>
  <c r="BR84" i="89"/>
  <c r="BV84" i="89" s="1"/>
  <c r="BQ84" i="89"/>
  <c r="BU84" i="89" s="1"/>
  <c r="CF83" i="89"/>
  <c r="CE83" i="89"/>
  <c r="CD83" i="89"/>
  <c r="CC83" i="89"/>
  <c r="BT83" i="89"/>
  <c r="BX83" i="89" s="1"/>
  <c r="BS83" i="89"/>
  <c r="BR83" i="89"/>
  <c r="BZ83" i="89" s="1"/>
  <c r="BQ83" i="89"/>
  <c r="BY83" i="89" s="1"/>
  <c r="CF82" i="89"/>
  <c r="CE82" i="89"/>
  <c r="CD82" i="89"/>
  <c r="CC82" i="89"/>
  <c r="BT82" i="89"/>
  <c r="BX82" i="89" s="1"/>
  <c r="BS82" i="89"/>
  <c r="CA82" i="89" s="1"/>
  <c r="BR82" i="89"/>
  <c r="BQ82" i="89"/>
  <c r="BU82" i="89" s="1"/>
  <c r="CF81" i="89"/>
  <c r="CE81" i="89"/>
  <c r="CD81" i="89"/>
  <c r="CC81" i="89"/>
  <c r="BT81" i="89"/>
  <c r="BX81" i="89" s="1"/>
  <c r="BS81" i="89"/>
  <c r="BW81" i="89" s="1"/>
  <c r="BR81" i="89"/>
  <c r="BZ81" i="89" s="1"/>
  <c r="BQ81" i="89"/>
  <c r="BU81" i="89" s="1"/>
  <c r="CF80" i="89"/>
  <c r="CE80" i="89"/>
  <c r="CD80" i="89"/>
  <c r="CC80" i="89"/>
  <c r="BT80" i="89"/>
  <c r="CB80" i="89" s="1"/>
  <c r="BS80" i="89"/>
  <c r="BW80" i="89" s="1"/>
  <c r="BR80" i="89"/>
  <c r="BV80" i="89" s="1"/>
  <c r="BQ80" i="89"/>
  <c r="BY80" i="89" s="1"/>
  <c r="CF79" i="89"/>
  <c r="CE79" i="89"/>
  <c r="CD79" i="89"/>
  <c r="CC79" i="89"/>
  <c r="BT79" i="89"/>
  <c r="BS79" i="89"/>
  <c r="BR79" i="89"/>
  <c r="BV79" i="89" s="1"/>
  <c r="BQ79" i="89"/>
  <c r="BU79" i="89" s="1"/>
  <c r="CF78" i="89"/>
  <c r="CE78" i="89"/>
  <c r="CD78" i="89"/>
  <c r="CC78" i="89"/>
  <c r="BT78" i="89"/>
  <c r="CB78" i="89" s="1"/>
  <c r="BS78" i="89"/>
  <c r="BW78" i="89" s="1"/>
  <c r="BR78" i="89"/>
  <c r="BV78" i="89" s="1"/>
  <c r="BQ78" i="89"/>
  <c r="BU78" i="89" s="1"/>
  <c r="CF77" i="89"/>
  <c r="CE77" i="89"/>
  <c r="CD77" i="89"/>
  <c r="CC77" i="89"/>
  <c r="BT77" i="89"/>
  <c r="BS77" i="89"/>
  <c r="BR77" i="89"/>
  <c r="BZ77" i="89" s="1"/>
  <c r="BQ77" i="89"/>
  <c r="BU77" i="89" s="1"/>
  <c r="CF76" i="89"/>
  <c r="CE76" i="89"/>
  <c r="CD76" i="89"/>
  <c r="CC76" i="89"/>
  <c r="BT76" i="89"/>
  <c r="BX76" i="89" s="1"/>
  <c r="BS76" i="89"/>
  <c r="CA76" i="89" s="1"/>
  <c r="BR76" i="89"/>
  <c r="BZ76" i="89" s="1"/>
  <c r="BQ76" i="89"/>
  <c r="BY76" i="89" s="1"/>
  <c r="CF75" i="89"/>
  <c r="CE75" i="89"/>
  <c r="CD75" i="89"/>
  <c r="CC75" i="89"/>
  <c r="BT75" i="89"/>
  <c r="BS75" i="89"/>
  <c r="BR75" i="89"/>
  <c r="BZ75" i="89" s="1"/>
  <c r="BQ75" i="89"/>
  <c r="BY75" i="89" s="1"/>
  <c r="CF74" i="89"/>
  <c r="CE74" i="89"/>
  <c r="CD74" i="89"/>
  <c r="CC74" i="89"/>
  <c r="BT74" i="89"/>
  <c r="CB74" i="89" s="1"/>
  <c r="BS74" i="89"/>
  <c r="CA74" i="89" s="1"/>
  <c r="BR74" i="89"/>
  <c r="BV74" i="89" s="1"/>
  <c r="BQ74" i="89"/>
  <c r="BU74" i="89" s="1"/>
  <c r="CF73" i="89"/>
  <c r="CE73" i="89"/>
  <c r="CD73" i="89"/>
  <c r="CC73" i="89"/>
  <c r="BT73" i="89"/>
  <c r="BS73" i="89"/>
  <c r="CA73" i="89" s="1"/>
  <c r="BR73" i="89"/>
  <c r="BV73" i="89" s="1"/>
  <c r="BQ73" i="89"/>
  <c r="BY73" i="89" s="1"/>
  <c r="CF72" i="89"/>
  <c r="CE72" i="89"/>
  <c r="CD72" i="89"/>
  <c r="CC72" i="89"/>
  <c r="BT72" i="89"/>
  <c r="CB72" i="89" s="1"/>
  <c r="BS72" i="89"/>
  <c r="BW72" i="89" s="1"/>
  <c r="BR72" i="89"/>
  <c r="BV72" i="89" s="1"/>
  <c r="BQ72" i="89"/>
  <c r="BU72" i="89" s="1"/>
  <c r="CF71" i="89"/>
  <c r="CE71" i="89"/>
  <c r="CD71" i="89"/>
  <c r="CC71" i="89"/>
  <c r="BT71" i="89"/>
  <c r="BX71" i="89" s="1"/>
  <c r="BS71" i="89"/>
  <c r="BW71" i="89" s="1"/>
  <c r="BR71" i="89"/>
  <c r="BZ71" i="89" s="1"/>
  <c r="BQ71" i="89"/>
  <c r="BY71" i="89" s="1"/>
  <c r="CF70" i="89"/>
  <c r="CE70" i="89"/>
  <c r="CD70" i="89"/>
  <c r="CC70" i="89"/>
  <c r="BT70" i="89"/>
  <c r="BX70" i="89" s="1"/>
  <c r="BS70" i="89"/>
  <c r="BW70" i="89" s="1"/>
  <c r="BR70" i="89"/>
  <c r="BZ70" i="89" s="1"/>
  <c r="BQ70" i="89"/>
  <c r="BU70" i="89" s="1"/>
  <c r="CF69" i="89"/>
  <c r="CE69" i="89"/>
  <c r="CD69" i="89"/>
  <c r="CC69" i="89"/>
  <c r="BT69" i="89"/>
  <c r="BX69" i="89" s="1"/>
  <c r="BS69" i="89"/>
  <c r="BR69" i="89"/>
  <c r="BQ69" i="89"/>
  <c r="BY69" i="89" s="1"/>
  <c r="CF68" i="89"/>
  <c r="CE68" i="89"/>
  <c r="CD68" i="89"/>
  <c r="CC68" i="89"/>
  <c r="CG68" i="89" s="1"/>
  <c r="BT68" i="89"/>
  <c r="CB68" i="89" s="1"/>
  <c r="BS68" i="89"/>
  <c r="CA68" i="89" s="1"/>
  <c r="BR68" i="89"/>
  <c r="BV68" i="89" s="1"/>
  <c r="BQ68" i="89"/>
  <c r="BU68" i="89" s="1"/>
  <c r="CF67" i="89"/>
  <c r="CE67" i="89"/>
  <c r="CD67" i="89"/>
  <c r="CC67" i="89"/>
  <c r="BT67" i="89"/>
  <c r="BS67" i="89"/>
  <c r="BR67" i="89"/>
  <c r="BQ67" i="89"/>
  <c r="BU67" i="89" s="1"/>
  <c r="CF66" i="89"/>
  <c r="CE66" i="89"/>
  <c r="CD66" i="89"/>
  <c r="CC66" i="89"/>
  <c r="BT66" i="89"/>
  <c r="CB66" i="89" s="1"/>
  <c r="BS66" i="89"/>
  <c r="CA66" i="89" s="1"/>
  <c r="BR66" i="89"/>
  <c r="BV66" i="89" s="1"/>
  <c r="BQ66" i="89"/>
  <c r="BY66" i="89" s="1"/>
  <c r="CF65" i="89"/>
  <c r="CE65" i="89"/>
  <c r="CD65" i="89"/>
  <c r="CC65" i="89"/>
  <c r="BT65" i="89"/>
  <c r="CB65" i="89" s="1"/>
  <c r="BS65" i="89"/>
  <c r="CA65" i="89" s="1"/>
  <c r="BR65" i="89"/>
  <c r="BZ65" i="89" s="1"/>
  <c r="BQ65" i="89"/>
  <c r="BY65" i="89" s="1"/>
  <c r="CF64" i="89"/>
  <c r="CE64" i="89"/>
  <c r="CD64" i="89"/>
  <c r="CC64" i="89"/>
  <c r="BT64" i="89"/>
  <c r="CB64" i="89" s="1"/>
  <c r="BS64" i="89"/>
  <c r="CA64" i="89" s="1"/>
  <c r="BR64" i="89"/>
  <c r="BQ64" i="89"/>
  <c r="CF63" i="89"/>
  <c r="CE63" i="89"/>
  <c r="CD63" i="89"/>
  <c r="CC63" i="89"/>
  <c r="BT63" i="89"/>
  <c r="CB63" i="89" s="1"/>
  <c r="BS63" i="89"/>
  <c r="BR63" i="89"/>
  <c r="BQ63" i="89"/>
  <c r="BY63" i="89" s="1"/>
  <c r="CF62" i="89"/>
  <c r="CE62" i="89"/>
  <c r="CD62" i="89"/>
  <c r="CH62" i="89" s="1"/>
  <c r="CC62" i="89"/>
  <c r="BT62" i="89"/>
  <c r="CB62" i="89" s="1"/>
  <c r="BS62" i="89"/>
  <c r="CA62" i="89" s="1"/>
  <c r="BR62" i="89"/>
  <c r="BV62" i="89" s="1"/>
  <c r="BQ62" i="89"/>
  <c r="BY62" i="89" s="1"/>
  <c r="CF61" i="89"/>
  <c r="CE61" i="89"/>
  <c r="CD61" i="89"/>
  <c r="CC61" i="89"/>
  <c r="BT61" i="89"/>
  <c r="BS61" i="89"/>
  <c r="BR61" i="89"/>
  <c r="BQ61" i="89"/>
  <c r="BY61" i="89" s="1"/>
  <c r="CF60" i="89"/>
  <c r="CE60" i="89"/>
  <c r="CD60" i="89"/>
  <c r="CC60" i="89"/>
  <c r="BT60" i="89"/>
  <c r="CB60" i="89" s="1"/>
  <c r="BS60" i="89"/>
  <c r="CA60" i="89" s="1"/>
  <c r="BR60" i="89"/>
  <c r="BV60" i="89" s="1"/>
  <c r="BQ60" i="89"/>
  <c r="BY60" i="89" s="1"/>
  <c r="CF59" i="89"/>
  <c r="CE59" i="89"/>
  <c r="CD59" i="89"/>
  <c r="CC59" i="89"/>
  <c r="BT59" i="89"/>
  <c r="CB59" i="89" s="1"/>
  <c r="BS59" i="89"/>
  <c r="CA59" i="89" s="1"/>
  <c r="BR59" i="89"/>
  <c r="BQ59" i="89"/>
  <c r="BU59" i="89" s="1"/>
  <c r="CF58" i="89"/>
  <c r="CE58" i="89"/>
  <c r="CD58" i="89"/>
  <c r="CC58" i="89"/>
  <c r="BT58" i="89"/>
  <c r="CB58" i="89" s="1"/>
  <c r="BS58" i="89"/>
  <c r="BR58" i="89"/>
  <c r="BQ58" i="89"/>
  <c r="BU58" i="89" s="1"/>
  <c r="CF57" i="89"/>
  <c r="CE57" i="89"/>
  <c r="CD57" i="89"/>
  <c r="CC57" i="89"/>
  <c r="BT57" i="89"/>
  <c r="CB57" i="89" s="1"/>
  <c r="BS57" i="89"/>
  <c r="CA57" i="89" s="1"/>
  <c r="BR57" i="89"/>
  <c r="BZ57" i="89" s="1"/>
  <c r="BQ57" i="89"/>
  <c r="BU57" i="89" s="1"/>
  <c r="CF56" i="89"/>
  <c r="CE56" i="89"/>
  <c r="CI56" i="89" s="1"/>
  <c r="CD56" i="89"/>
  <c r="CC56" i="89"/>
  <c r="BT56" i="89"/>
  <c r="CB56" i="89" s="1"/>
  <c r="BS56" i="89"/>
  <c r="CA56" i="89" s="1"/>
  <c r="BR56" i="89"/>
  <c r="BV56" i="89" s="1"/>
  <c r="BQ56" i="89"/>
  <c r="CF55" i="89"/>
  <c r="CE55" i="89"/>
  <c r="CD55" i="89"/>
  <c r="CC55" i="89"/>
  <c r="BT55" i="89"/>
  <c r="BS55" i="89"/>
  <c r="BR55" i="89"/>
  <c r="BV55" i="89" s="1"/>
  <c r="BQ55" i="89"/>
  <c r="CF54" i="89"/>
  <c r="CE54" i="89"/>
  <c r="CD54" i="89"/>
  <c r="CC54" i="89"/>
  <c r="BT54" i="89"/>
  <c r="CB54" i="89" s="1"/>
  <c r="BS54" i="89"/>
  <c r="CA54" i="89" s="1"/>
  <c r="BR54" i="89"/>
  <c r="BV54" i="89" s="1"/>
  <c r="BQ54" i="89"/>
  <c r="BY54" i="89" s="1"/>
  <c r="CF53" i="89"/>
  <c r="CE53" i="89"/>
  <c r="CD53" i="89"/>
  <c r="CC53" i="89"/>
  <c r="BT53" i="89"/>
  <c r="CB53" i="89" s="1"/>
  <c r="BS53" i="89"/>
  <c r="CA53" i="89" s="1"/>
  <c r="BR53" i="89"/>
  <c r="BZ53" i="89" s="1"/>
  <c r="BQ53" i="89"/>
  <c r="BU53" i="89" s="1"/>
  <c r="CF52" i="89"/>
  <c r="CE52" i="89"/>
  <c r="CD52" i="89"/>
  <c r="CC52" i="89"/>
  <c r="BT52" i="89"/>
  <c r="CB52" i="89" s="1"/>
  <c r="BS52" i="89"/>
  <c r="CA52" i="89" s="1"/>
  <c r="BR52" i="89"/>
  <c r="BQ52" i="89"/>
  <c r="BU52" i="89" s="1"/>
  <c r="CF51" i="89"/>
  <c r="CE51" i="89"/>
  <c r="CD51" i="89"/>
  <c r="CC51" i="89"/>
  <c r="BT51" i="89"/>
  <c r="CB51" i="89" s="1"/>
  <c r="BS51" i="89"/>
  <c r="CA51" i="89" s="1"/>
  <c r="BR51" i="89"/>
  <c r="BQ51" i="89"/>
  <c r="BU51" i="89" s="1"/>
  <c r="CF50" i="89"/>
  <c r="CE50" i="89"/>
  <c r="CD50" i="89"/>
  <c r="CH50" i="89" s="1"/>
  <c r="CC50" i="89"/>
  <c r="BT50" i="89"/>
  <c r="BS50" i="89"/>
  <c r="CA50" i="89" s="1"/>
  <c r="BR50" i="89"/>
  <c r="BV50" i="89" s="1"/>
  <c r="BQ50" i="89"/>
  <c r="BY50" i="89" s="1"/>
  <c r="CF49" i="89"/>
  <c r="CE49" i="89"/>
  <c r="CD49" i="89"/>
  <c r="CC49" i="89"/>
  <c r="BT49" i="89"/>
  <c r="CB49" i="89" s="1"/>
  <c r="BS49" i="89"/>
  <c r="CA49" i="89" s="1"/>
  <c r="BR49" i="89"/>
  <c r="BV49" i="89" s="1"/>
  <c r="BQ49" i="89"/>
  <c r="CF48" i="89"/>
  <c r="CE48" i="89"/>
  <c r="CD48" i="89"/>
  <c r="CC48" i="89"/>
  <c r="BT48" i="89"/>
  <c r="BS48" i="89"/>
  <c r="BR48" i="89"/>
  <c r="BV48" i="89" s="1"/>
  <c r="BQ48" i="89"/>
  <c r="CF47" i="89"/>
  <c r="CE47" i="89"/>
  <c r="CD47" i="89"/>
  <c r="CC47" i="89"/>
  <c r="CG47" i="89" s="1"/>
  <c r="BT47" i="89"/>
  <c r="CB47" i="89" s="1"/>
  <c r="BS47" i="89"/>
  <c r="CA47" i="89" s="1"/>
  <c r="BR47" i="89"/>
  <c r="BZ47" i="89" s="1"/>
  <c r="BQ47" i="89"/>
  <c r="BU47" i="89" s="1"/>
  <c r="CF46" i="89"/>
  <c r="CE46" i="89"/>
  <c r="CD46" i="89"/>
  <c r="CC46" i="89"/>
  <c r="BT46" i="89"/>
  <c r="CB46" i="89" s="1"/>
  <c r="BS46" i="89"/>
  <c r="CA46" i="89" s="1"/>
  <c r="BR46" i="89"/>
  <c r="BZ46" i="89" s="1"/>
  <c r="BQ46" i="89"/>
  <c r="BU46" i="89" s="1"/>
  <c r="CF45" i="89"/>
  <c r="CE45" i="89"/>
  <c r="CD45" i="89"/>
  <c r="CC45" i="89"/>
  <c r="BT45" i="89"/>
  <c r="CB45" i="89" s="1"/>
  <c r="BS45" i="89"/>
  <c r="CA45" i="89" s="1"/>
  <c r="BR45" i="89"/>
  <c r="BZ45" i="89" s="1"/>
  <c r="BQ45" i="89"/>
  <c r="BU45" i="89" s="1"/>
  <c r="CF44" i="89"/>
  <c r="CE44" i="89"/>
  <c r="CD44" i="89"/>
  <c r="CH44" i="89" s="1"/>
  <c r="CC44" i="89"/>
  <c r="BT44" i="89"/>
  <c r="BS44" i="89"/>
  <c r="BR44" i="89"/>
  <c r="BQ44" i="89"/>
  <c r="BY44" i="89" s="1"/>
  <c r="CF43" i="89"/>
  <c r="CE43" i="89"/>
  <c r="CD43" i="89"/>
  <c r="CC43" i="89"/>
  <c r="BT43" i="89"/>
  <c r="CB43" i="89" s="1"/>
  <c r="BS43" i="89"/>
  <c r="CA43" i="89" s="1"/>
  <c r="BR43" i="89"/>
  <c r="BV43" i="89" s="1"/>
  <c r="BQ43" i="89"/>
  <c r="BY43" i="89" s="1"/>
  <c r="CF42" i="89"/>
  <c r="CE42" i="89"/>
  <c r="CD42" i="89"/>
  <c r="CC42" i="89"/>
  <c r="BT42" i="89"/>
  <c r="CB42" i="89" s="1"/>
  <c r="BS42" i="89"/>
  <c r="CA42" i="89" s="1"/>
  <c r="BR42" i="89"/>
  <c r="BZ42" i="89" s="1"/>
  <c r="BQ42" i="89"/>
  <c r="CF41" i="89"/>
  <c r="CE41" i="89"/>
  <c r="CD41" i="89"/>
  <c r="CC41" i="89"/>
  <c r="BT41" i="89"/>
  <c r="CB41" i="89" s="1"/>
  <c r="BS41" i="89"/>
  <c r="CA41" i="89" s="1"/>
  <c r="BR41" i="89"/>
  <c r="BZ41" i="89" s="1"/>
  <c r="BQ41" i="89"/>
  <c r="BU41" i="89" s="1"/>
  <c r="CF40" i="89"/>
  <c r="CE40" i="89"/>
  <c r="CD40" i="89"/>
  <c r="CC40" i="89"/>
  <c r="BT40" i="89"/>
  <c r="CB40" i="89" s="1"/>
  <c r="BS40" i="89"/>
  <c r="BW40" i="89" s="1"/>
  <c r="BR40" i="89"/>
  <c r="BZ40" i="89" s="1"/>
  <c r="BQ40" i="89"/>
  <c r="CF39" i="89"/>
  <c r="CE39" i="89"/>
  <c r="CD39" i="89"/>
  <c r="CC39" i="89"/>
  <c r="BT39" i="89"/>
  <c r="CB39" i="89" s="1"/>
  <c r="BS39" i="89"/>
  <c r="CA39" i="89" s="1"/>
  <c r="BR39" i="89"/>
  <c r="BQ39" i="89"/>
  <c r="BU39" i="89" s="1"/>
  <c r="CF38" i="89"/>
  <c r="CE38" i="89"/>
  <c r="CD38" i="89"/>
  <c r="CC38" i="89"/>
  <c r="BT38" i="89"/>
  <c r="CB38" i="89" s="1"/>
  <c r="BS38" i="89"/>
  <c r="CA38" i="89" s="1"/>
  <c r="BR38" i="89"/>
  <c r="BV38" i="89" s="1"/>
  <c r="BQ38" i="89"/>
  <c r="BY38" i="89" s="1"/>
  <c r="CF37" i="89"/>
  <c r="CE37" i="89"/>
  <c r="CD37" i="89"/>
  <c r="CC37" i="89"/>
  <c r="BT37" i="89"/>
  <c r="CB37" i="89" s="1"/>
  <c r="BS37" i="89"/>
  <c r="BR37" i="89"/>
  <c r="BZ37" i="89" s="1"/>
  <c r="BQ37" i="89"/>
  <c r="BY37" i="89" s="1"/>
  <c r="BZ107" i="89" l="1"/>
  <c r="BU116" i="89"/>
  <c r="BY151" i="89"/>
  <c r="CB123" i="89"/>
  <c r="BX49" i="89"/>
  <c r="BU61" i="89"/>
  <c r="BZ157" i="89"/>
  <c r="BU71" i="89"/>
  <c r="CI191" i="89"/>
  <c r="CA78" i="89"/>
  <c r="CA80" i="89"/>
  <c r="BZ129" i="89"/>
  <c r="BV166" i="89"/>
  <c r="CA163" i="89"/>
  <c r="BU85" i="89"/>
  <c r="BU134" i="89"/>
  <c r="BU172" i="89"/>
  <c r="BZ92" i="89"/>
  <c r="BZ137" i="89"/>
  <c r="BY175" i="89"/>
  <c r="BU43" i="89"/>
  <c r="BZ96" i="89"/>
  <c r="BW142" i="89"/>
  <c r="AG133" i="91"/>
  <c r="AG131" i="91"/>
  <c r="AG132" i="91"/>
  <c r="AG134" i="91"/>
  <c r="BX66" i="89"/>
  <c r="BX80" i="89"/>
  <c r="BX113" i="89"/>
  <c r="BY133" i="89"/>
  <c r="BY150" i="89"/>
  <c r="BY170" i="89"/>
  <c r="CB82" i="89"/>
  <c r="BW97" i="89"/>
  <c r="CA151" i="89"/>
  <c r="AE134" i="91"/>
  <c r="AE132" i="91"/>
  <c r="AE133" i="91"/>
  <c r="AF133" i="91" s="1"/>
  <c r="AE131" i="91"/>
  <c r="BW68" i="89"/>
  <c r="CA134" i="89"/>
  <c r="BV47" i="89"/>
  <c r="CB70" i="89"/>
  <c r="BY84" i="89"/>
  <c r="BY121" i="89"/>
  <c r="BX137" i="89"/>
  <c r="BZ175" i="89"/>
  <c r="P16" i="91"/>
  <c r="CA103" i="89"/>
  <c r="BW123" i="89"/>
  <c r="AD133" i="91"/>
  <c r="AD134" i="91"/>
  <c r="AD132" i="91"/>
  <c r="AD131" i="91"/>
  <c r="BU54" i="89"/>
  <c r="BX72" i="89"/>
  <c r="BY86" i="89"/>
  <c r="CB105" i="89"/>
  <c r="BU185" i="89"/>
  <c r="BW56" i="89"/>
  <c r="BW76" i="89"/>
  <c r="BX92" i="89"/>
  <c r="BX107" i="89"/>
  <c r="BW125" i="89"/>
  <c r="BY145" i="89"/>
  <c r="BU166" i="89"/>
  <c r="BV185" i="89"/>
  <c r="BU50" i="89"/>
  <c r="BX62" i="89"/>
  <c r="BV71" i="89"/>
  <c r="BX78" i="89"/>
  <c r="BZ84" i="89"/>
  <c r="BU94" i="89"/>
  <c r="BZ106" i="89"/>
  <c r="BY115" i="89"/>
  <c r="BX131" i="89"/>
  <c r="BU142" i="89"/>
  <c r="BV151" i="89"/>
  <c r="BZ156" i="89"/>
  <c r="CJ161" i="89"/>
  <c r="BY164" i="89"/>
  <c r="BW175" i="89"/>
  <c r="BV184" i="89"/>
  <c r="CB115" i="89"/>
  <c r="CA72" i="89"/>
  <c r="BV41" i="89"/>
  <c r="BW42" i="89"/>
  <c r="BX56" i="89"/>
  <c r="BX68" i="89"/>
  <c r="BW74" i="89"/>
  <c r="BZ80" i="89"/>
  <c r="BU89" i="89"/>
  <c r="CB109" i="89"/>
  <c r="BU120" i="89"/>
  <c r="BX125" i="89"/>
  <c r="BV134" i="89"/>
  <c r="CB146" i="89"/>
  <c r="BU154" i="89"/>
  <c r="BU159" i="89"/>
  <c r="BW166" i="89"/>
  <c r="BU177" i="89"/>
  <c r="BX186" i="89"/>
  <c r="CG41" i="89"/>
  <c r="BW60" i="89"/>
  <c r="BX74" i="89"/>
  <c r="BW111" i="89"/>
  <c r="BV121" i="89"/>
  <c r="CB127" i="89"/>
  <c r="BW147" i="89"/>
  <c r="BW170" i="89"/>
  <c r="BV179" i="89"/>
  <c r="CA189" i="89"/>
  <c r="CI41" i="89"/>
  <c r="BW43" i="89"/>
  <c r="BX60" i="89"/>
  <c r="CA70" i="89"/>
  <c r="BU75" i="89"/>
  <c r="BY81" i="89"/>
  <c r="BY90" i="89"/>
  <c r="CB102" i="89"/>
  <c r="BX111" i="89"/>
  <c r="BY128" i="89"/>
  <c r="BZ136" i="89"/>
  <c r="BZ147" i="89"/>
  <c r="BV155" i="89"/>
  <c r="BV162" i="89"/>
  <c r="BW179" i="89"/>
  <c r="BV190" i="89"/>
  <c r="CI59" i="89"/>
  <c r="BZ60" i="89"/>
  <c r="BV75" i="89"/>
  <c r="CA121" i="89"/>
  <c r="BW129" i="89"/>
  <c r="BY162" i="89"/>
  <c r="BZ170" i="89"/>
  <c r="CA190" i="89"/>
  <c r="BU38" i="89"/>
  <c r="BX43" i="89"/>
  <c r="CH53" i="89"/>
  <c r="BW54" i="89"/>
  <c r="BY68" i="89"/>
  <c r="BW73" i="89"/>
  <c r="CG80" i="89"/>
  <c r="BX86" i="89"/>
  <c r="BW90" i="89"/>
  <c r="BV94" i="89"/>
  <c r="CA98" i="89"/>
  <c r="CB103" i="89"/>
  <c r="CG107" i="89"/>
  <c r="BY108" i="89"/>
  <c r="BZ111" i="89"/>
  <c r="BZ117" i="89"/>
  <c r="CJ119" i="89"/>
  <c r="BZ125" i="89"/>
  <c r="BX129" i="89"/>
  <c r="BX142" i="89"/>
  <c r="CH146" i="89"/>
  <c r="BY155" i="89"/>
  <c r="BV164" i="89"/>
  <c r="CA181" i="89"/>
  <c r="CA187" i="89"/>
  <c r="BZ194" i="89"/>
  <c r="BW38" i="89"/>
  <c r="BU44" i="89"/>
  <c r="BX54" i="89"/>
  <c r="BW62" i="89"/>
  <c r="CJ71" i="89"/>
  <c r="BZ73" i="89"/>
  <c r="BV77" i="89"/>
  <c r="BV81" i="89"/>
  <c r="CH89" i="89"/>
  <c r="BX90" i="89"/>
  <c r="CG98" i="89"/>
  <c r="BV99" i="89"/>
  <c r="BV104" i="89"/>
  <c r="BY109" i="89"/>
  <c r="BU118" i="89"/>
  <c r="CB121" i="89"/>
  <c r="BU126" i="89"/>
  <c r="BY138" i="89"/>
  <c r="BZ142" i="89"/>
  <c r="BW149" i="89"/>
  <c r="CB151" i="89"/>
  <c r="BW164" i="89"/>
  <c r="BW167" i="89"/>
  <c r="BV172" i="89"/>
  <c r="BV177" i="89"/>
  <c r="BW188" i="89"/>
  <c r="CA194" i="89"/>
  <c r="BV46" i="89"/>
  <c r="CJ53" i="89"/>
  <c r="CI80" i="89"/>
  <c r="CA86" i="89"/>
  <c r="BY95" i="89"/>
  <c r="CA99" i="89"/>
  <c r="BZ113" i="89"/>
  <c r="CI116" i="89"/>
  <c r="BW118" i="89"/>
  <c r="BZ135" i="89"/>
  <c r="CB139" i="89"/>
  <c r="BU144" i="89"/>
  <c r="CG152" i="89"/>
  <c r="BV153" i="89"/>
  <c r="CB155" i="89"/>
  <c r="BZ159" i="89"/>
  <c r="BU173" i="89"/>
  <c r="BW177" i="89"/>
  <c r="CA182" i="89"/>
  <c r="BZ188" i="89"/>
  <c r="BU195" i="89"/>
  <c r="BX37" i="89"/>
  <c r="BX98" i="89"/>
  <c r="BX38" i="89"/>
  <c r="BU66" i="89"/>
  <c r="BU88" i="89"/>
  <c r="CI98" i="89"/>
  <c r="BU102" i="89"/>
  <c r="BU106" i="89"/>
  <c r="BU110" i="89"/>
  <c r="BZ118" i="89"/>
  <c r="BY127" i="89"/>
  <c r="BZ131" i="89"/>
  <c r="BU136" i="89"/>
  <c r="BU140" i="89"/>
  <c r="BV144" i="89"/>
  <c r="BZ149" i="89"/>
  <c r="CB159" i="89"/>
  <c r="BY168" i="89"/>
  <c r="BV173" i="89"/>
  <c r="BY41" i="89"/>
  <c r="BW49" i="89"/>
  <c r="CG56" i="89"/>
  <c r="BV57" i="89"/>
  <c r="BW66" i="89"/>
  <c r="BZ74" i="89"/>
  <c r="BY79" i="89"/>
  <c r="BV83" i="89"/>
  <c r="BV88" i="89"/>
  <c r="BW92" i="89"/>
  <c r="BV102" i="89"/>
  <c r="CI104" i="89"/>
  <c r="BW106" i="89"/>
  <c r="BV110" i="89"/>
  <c r="BV115" i="89"/>
  <c r="CB119" i="89"/>
  <c r="BZ123" i="89"/>
  <c r="CA127" i="89"/>
  <c r="CG131" i="89"/>
  <c r="BY132" i="89"/>
  <c r="BW136" i="89"/>
  <c r="BV140" i="89"/>
  <c r="CI143" i="89"/>
  <c r="CB153" i="89"/>
  <c r="BX156" i="89"/>
  <c r="CB161" i="89"/>
  <c r="CB165" i="89"/>
  <c r="BY169" i="89"/>
  <c r="CA174" i="89"/>
  <c r="BU179" i="89"/>
  <c r="BW184" i="89"/>
  <c r="BU190" i="89"/>
  <c r="I260" i="89"/>
  <c r="AE260" i="89"/>
  <c r="CI164" i="89"/>
  <c r="CH38" i="89"/>
  <c r="CJ98" i="89"/>
  <c r="CG59" i="89"/>
  <c r="CG74" i="89"/>
  <c r="CJ77" i="89"/>
  <c r="CG83" i="89"/>
  <c r="CH167" i="89"/>
  <c r="CJ149" i="89"/>
  <c r="CI71" i="89"/>
  <c r="CH158" i="89"/>
  <c r="CG65" i="89"/>
  <c r="CJ89" i="89"/>
  <c r="CG101" i="89"/>
  <c r="CJ116" i="89"/>
  <c r="CH152" i="89"/>
  <c r="CI140" i="89"/>
  <c r="CJ179" i="89"/>
  <c r="CI74" i="89"/>
  <c r="CH110" i="89"/>
  <c r="CH119" i="89"/>
  <c r="CG146" i="89"/>
  <c r="CH149" i="89"/>
  <c r="CG188" i="89"/>
  <c r="CH56" i="89"/>
  <c r="CG137" i="89"/>
  <c r="CJ173" i="89"/>
  <c r="CH86" i="89"/>
  <c r="CG104" i="89"/>
  <c r="CI161" i="89"/>
  <c r="CH176" i="89"/>
  <c r="CG53" i="89"/>
  <c r="CJ41" i="89"/>
  <c r="CJ59" i="89"/>
  <c r="CI101" i="89"/>
  <c r="CJ107" i="89"/>
  <c r="CI122" i="89"/>
  <c r="CG149" i="89"/>
  <c r="CI152" i="89"/>
  <c r="CI158" i="89"/>
  <c r="CI170" i="89"/>
  <c r="CI176" i="89"/>
  <c r="CI53" i="89"/>
  <c r="CH113" i="89"/>
  <c r="CJ152" i="89"/>
  <c r="CJ191" i="89"/>
  <c r="CG194" i="89"/>
  <c r="AD129" i="91"/>
  <c r="AD130" i="91"/>
  <c r="AD128" i="91"/>
  <c r="AD135" i="91"/>
  <c r="AD127" i="91"/>
  <c r="AD136" i="91"/>
  <c r="AG127" i="91"/>
  <c r="AG130" i="91"/>
  <c r="AG135" i="91"/>
  <c r="AG128" i="91"/>
  <c r="AG129" i="91"/>
  <c r="AG136" i="91"/>
  <c r="N14" i="91"/>
  <c r="AE129" i="91"/>
  <c r="AF129" i="91" s="1"/>
  <c r="AE127" i="91"/>
  <c r="AE130" i="91"/>
  <c r="AE135" i="91"/>
  <c r="AE128" i="91"/>
  <c r="AE136" i="91"/>
  <c r="N15" i="91"/>
  <c r="AD126" i="91"/>
  <c r="AD124" i="91"/>
  <c r="AD122" i="91"/>
  <c r="AD120" i="91"/>
  <c r="AD118" i="91"/>
  <c r="AD116" i="91"/>
  <c r="AD114" i="91"/>
  <c r="AD112" i="91"/>
  <c r="AD110" i="91"/>
  <c r="AD108" i="91"/>
  <c r="AD106" i="91"/>
  <c r="AD104" i="91"/>
  <c r="AD102" i="91"/>
  <c r="AD100" i="91"/>
  <c r="AD96" i="91"/>
  <c r="AD94" i="91"/>
  <c r="AD92" i="91"/>
  <c r="AD91" i="91"/>
  <c r="AL91" i="91" s="1"/>
  <c r="AD89" i="91"/>
  <c r="AD88" i="91"/>
  <c r="AM88" i="91" s="1"/>
  <c r="AD86" i="91"/>
  <c r="AD84" i="91"/>
  <c r="AD82" i="91"/>
  <c r="AD80" i="91"/>
  <c r="AD78" i="91"/>
  <c r="AD76" i="91"/>
  <c r="AD74" i="91"/>
  <c r="AD72" i="91"/>
  <c r="AD70" i="91"/>
  <c r="AD68" i="91"/>
  <c r="AD66" i="91"/>
  <c r="AD64" i="91"/>
  <c r="AD62" i="91"/>
  <c r="AD60" i="91"/>
  <c r="AD58" i="91"/>
  <c r="AD55" i="91"/>
  <c r="AD53" i="91"/>
  <c r="AD125" i="91"/>
  <c r="AD115" i="91"/>
  <c r="AD105" i="91"/>
  <c r="AD93" i="91"/>
  <c r="AD85" i="91"/>
  <c r="AD75" i="91"/>
  <c r="AD65" i="91"/>
  <c r="AD51" i="91"/>
  <c r="AD46" i="91"/>
  <c r="AD39" i="91"/>
  <c r="AD37" i="91"/>
  <c r="AJ36" i="91" s="1"/>
  <c r="AD36" i="91"/>
  <c r="AD34" i="91"/>
  <c r="AD32" i="91"/>
  <c r="AD29" i="91"/>
  <c r="AD27" i="91"/>
  <c r="AD25" i="91"/>
  <c r="M15" i="91"/>
  <c r="AD63" i="91"/>
  <c r="AD98" i="91"/>
  <c r="AD97" i="91"/>
  <c r="AD69" i="91"/>
  <c r="AD59" i="91"/>
  <c r="AD121" i="91"/>
  <c r="AD111" i="91"/>
  <c r="AD90" i="91"/>
  <c r="AD81" i="91"/>
  <c r="AD71" i="91"/>
  <c r="AD41" i="91"/>
  <c r="AD113" i="91"/>
  <c r="AD103" i="91"/>
  <c r="AD73" i="91"/>
  <c r="AD52" i="91"/>
  <c r="AD49" i="91"/>
  <c r="AD42" i="91"/>
  <c r="AD117" i="91"/>
  <c r="AD95" i="91"/>
  <c r="AD87" i="91"/>
  <c r="AD77" i="91"/>
  <c r="AD48" i="91"/>
  <c r="AD43" i="91"/>
  <c r="AD123" i="91"/>
  <c r="AD83" i="91"/>
  <c r="AD54" i="91"/>
  <c r="AD50" i="91"/>
  <c r="AD119" i="91"/>
  <c r="AD109" i="91"/>
  <c r="AD79" i="91"/>
  <c r="AD101" i="91"/>
  <c r="AD61" i="91"/>
  <c r="AD45" i="91"/>
  <c r="AD40" i="91"/>
  <c r="AD38" i="91"/>
  <c r="AD35" i="91"/>
  <c r="AD33" i="91"/>
  <c r="AD30" i="91"/>
  <c r="AD28" i="91"/>
  <c r="AD26" i="91"/>
  <c r="AD44" i="91"/>
  <c r="AD107" i="91"/>
  <c r="AD67" i="91"/>
  <c r="AD57" i="91"/>
  <c r="AD47" i="91"/>
  <c r="M19" i="91"/>
  <c r="M17" i="91"/>
  <c r="M16" i="91"/>
  <c r="M14" i="91"/>
  <c r="O14" i="91" s="1"/>
  <c r="AE126" i="91"/>
  <c r="AE124" i="91"/>
  <c r="AF124" i="91" s="1"/>
  <c r="AE122" i="91"/>
  <c r="AE120" i="91"/>
  <c r="AE118" i="91"/>
  <c r="AF118" i="91" s="1"/>
  <c r="AE116" i="91"/>
  <c r="AE114" i="91"/>
  <c r="AE112" i="91"/>
  <c r="AF112" i="91" s="1"/>
  <c r="AE110" i="91"/>
  <c r="AE108" i="91"/>
  <c r="AF108" i="91" s="1"/>
  <c r="AE106" i="91"/>
  <c r="AE104" i="91"/>
  <c r="AE102" i="91"/>
  <c r="AF102" i="91" s="1"/>
  <c r="AE100" i="91"/>
  <c r="AE96" i="91"/>
  <c r="AE94" i="91"/>
  <c r="AE92" i="91"/>
  <c r="AE91" i="91"/>
  <c r="AR91" i="91" s="1"/>
  <c r="AE89" i="91"/>
  <c r="AE88" i="91"/>
  <c r="AE86" i="91"/>
  <c r="AF86" i="91" s="1"/>
  <c r="AE84" i="91"/>
  <c r="AE82" i="91"/>
  <c r="AE80" i="91"/>
  <c r="AF80" i="91" s="1"/>
  <c r="AE78" i="91"/>
  <c r="AE76" i="91"/>
  <c r="AE74" i="91"/>
  <c r="AE72" i="91"/>
  <c r="AE70" i="91"/>
  <c r="AE68" i="91"/>
  <c r="AE66" i="91"/>
  <c r="AE64" i="91"/>
  <c r="AE62" i="91"/>
  <c r="AE60" i="91"/>
  <c r="AF60" i="91" s="1"/>
  <c r="AE58" i="91"/>
  <c r="AE55" i="91"/>
  <c r="AE53" i="91"/>
  <c r="AF53" i="91" s="1"/>
  <c r="AE121" i="91"/>
  <c r="AE111" i="91"/>
  <c r="AE90" i="91"/>
  <c r="AE81" i="91"/>
  <c r="AE71" i="91"/>
  <c r="AE41" i="91"/>
  <c r="AE125" i="91"/>
  <c r="AE115" i="91"/>
  <c r="AE105" i="91"/>
  <c r="AF105" i="91" s="1"/>
  <c r="AE75" i="91"/>
  <c r="AE46" i="91"/>
  <c r="AE39" i="91"/>
  <c r="AE36" i="91"/>
  <c r="AE117" i="91"/>
  <c r="AE95" i="91"/>
  <c r="AE87" i="91"/>
  <c r="AE77" i="91"/>
  <c r="AE48" i="91"/>
  <c r="AE43" i="91"/>
  <c r="AE28" i="91"/>
  <c r="AE97" i="91"/>
  <c r="AE44" i="91"/>
  <c r="AE85" i="91"/>
  <c r="AE27" i="91"/>
  <c r="AF27" i="91" s="1"/>
  <c r="AE123" i="91"/>
  <c r="AE83" i="91"/>
  <c r="AE54" i="91"/>
  <c r="AE50" i="91"/>
  <c r="AE35" i="91"/>
  <c r="AE26" i="91"/>
  <c r="AE98" i="91"/>
  <c r="AF98" i="91" s="1"/>
  <c r="AE79" i="91"/>
  <c r="AE69" i="91"/>
  <c r="AF69" i="91" s="1"/>
  <c r="AE59" i="91"/>
  <c r="AE65" i="91"/>
  <c r="AE101" i="91"/>
  <c r="AE61" i="91"/>
  <c r="AE45" i="91"/>
  <c r="AE40" i="91"/>
  <c r="AE38" i="91"/>
  <c r="AE33" i="91"/>
  <c r="AE30" i="91"/>
  <c r="AE109" i="91"/>
  <c r="AE93" i="91"/>
  <c r="AE51" i="91"/>
  <c r="AE37" i="91"/>
  <c r="AE34" i="91"/>
  <c r="AE32" i="91"/>
  <c r="AE25" i="91"/>
  <c r="AE107" i="91"/>
  <c r="AE67" i="91"/>
  <c r="AE57" i="91"/>
  <c r="AE47" i="91"/>
  <c r="AF47" i="91" s="1"/>
  <c r="AE119" i="91"/>
  <c r="AE29" i="91"/>
  <c r="AE113" i="91"/>
  <c r="AE103" i="91"/>
  <c r="AE73" i="91"/>
  <c r="AE63" i="91"/>
  <c r="AE52" i="91"/>
  <c r="AE49" i="91"/>
  <c r="AE42" i="91"/>
  <c r="N16" i="91"/>
  <c r="N18" i="91"/>
  <c r="N19" i="91"/>
  <c r="M18" i="91"/>
  <c r="AG126" i="91"/>
  <c r="AG124" i="91"/>
  <c r="AG122" i="91"/>
  <c r="AG120" i="91"/>
  <c r="AG118" i="91"/>
  <c r="AG116" i="91"/>
  <c r="AG114" i="91"/>
  <c r="AG112" i="91"/>
  <c r="AG110" i="91"/>
  <c r="AG108" i="91"/>
  <c r="AG106" i="91"/>
  <c r="AG104" i="91"/>
  <c r="AG102" i="91"/>
  <c r="AG100" i="91"/>
  <c r="AG96" i="91"/>
  <c r="AG94" i="91"/>
  <c r="AG92" i="91"/>
  <c r="AG91" i="91"/>
  <c r="AG89" i="91"/>
  <c r="AG88" i="91"/>
  <c r="AG86" i="91"/>
  <c r="AG84" i="91"/>
  <c r="AG82" i="91"/>
  <c r="AG80" i="91"/>
  <c r="AG78" i="91"/>
  <c r="AG76" i="91"/>
  <c r="AG74" i="91"/>
  <c r="AG72" i="91"/>
  <c r="AG70" i="91"/>
  <c r="AG68" i="91"/>
  <c r="AG66" i="91"/>
  <c r="AG64" i="91"/>
  <c r="AG62" i="91"/>
  <c r="AG60" i="91"/>
  <c r="AG58" i="91"/>
  <c r="AG55" i="91"/>
  <c r="AG53" i="91"/>
  <c r="AG50" i="91"/>
  <c r="AG47" i="91"/>
  <c r="AG44" i="91"/>
  <c r="AG41" i="91"/>
  <c r="AG125" i="91"/>
  <c r="AG123" i="91"/>
  <c r="AG121" i="91"/>
  <c r="AG119" i="91"/>
  <c r="AG117" i="91"/>
  <c r="AG115" i="91"/>
  <c r="AG113" i="91"/>
  <c r="AG111" i="91"/>
  <c r="AG109" i="91"/>
  <c r="AG107" i="91"/>
  <c r="AG105" i="91"/>
  <c r="AG103" i="91"/>
  <c r="AG101" i="91"/>
  <c r="AG98" i="91"/>
  <c r="AG97" i="91"/>
  <c r="AG95" i="91"/>
  <c r="AG93" i="91"/>
  <c r="AG90" i="91"/>
  <c r="AG87" i="91"/>
  <c r="AG85" i="91"/>
  <c r="AG83" i="91"/>
  <c r="AG81" i="91"/>
  <c r="AG79" i="91"/>
  <c r="AG77" i="91"/>
  <c r="AG75" i="91"/>
  <c r="AG73" i="91"/>
  <c r="AG71" i="91"/>
  <c r="AG69" i="91"/>
  <c r="AG67" i="91"/>
  <c r="AG65" i="91"/>
  <c r="AG63" i="91"/>
  <c r="AG61" i="91"/>
  <c r="AG59" i="91"/>
  <c r="AG57" i="91"/>
  <c r="AG54" i="91"/>
  <c r="AG52" i="91"/>
  <c r="AG51" i="91"/>
  <c r="AG49" i="91"/>
  <c r="AG48" i="91"/>
  <c r="AG46" i="91"/>
  <c r="AG45" i="91"/>
  <c r="AG43" i="91"/>
  <c r="AG42" i="91"/>
  <c r="AG40" i="91"/>
  <c r="AG39" i="91"/>
  <c r="AG38" i="91"/>
  <c r="AG35" i="91"/>
  <c r="AG33" i="91"/>
  <c r="AG30" i="91"/>
  <c r="AG28" i="91"/>
  <c r="AG26" i="91"/>
  <c r="P14" i="91"/>
  <c r="AG37" i="91"/>
  <c r="AG36" i="91"/>
  <c r="AG34" i="91"/>
  <c r="AG32" i="91"/>
  <c r="AG29" i="91"/>
  <c r="AG27" i="91"/>
  <c r="AG25" i="91"/>
  <c r="P17" i="91"/>
  <c r="P18" i="91"/>
  <c r="P19" i="91"/>
  <c r="P15" i="91"/>
  <c r="N17" i="91"/>
  <c r="O17" i="91" s="1"/>
  <c r="BX110" i="89"/>
  <c r="CB110" i="89"/>
  <c r="BX140" i="89"/>
  <c r="CB140" i="89"/>
  <c r="BZ145" i="89"/>
  <c r="BV145" i="89"/>
  <c r="CA67" i="89"/>
  <c r="BW67" i="89"/>
  <c r="CA85" i="89"/>
  <c r="BW85" i="89"/>
  <c r="CA89" i="89"/>
  <c r="BW89" i="89"/>
  <c r="BZ93" i="89"/>
  <c r="BV93" i="89"/>
  <c r="BZ103" i="89"/>
  <c r="BV103" i="89"/>
  <c r="BW120" i="89"/>
  <c r="CA120" i="89"/>
  <c r="BV124" i="89"/>
  <c r="BZ124" i="89"/>
  <c r="BZ128" i="89"/>
  <c r="BV128" i="89"/>
  <c r="BW145" i="89"/>
  <c r="CA145" i="89"/>
  <c r="CA168" i="89"/>
  <c r="BW168" i="89"/>
  <c r="BY183" i="89"/>
  <c r="BU183" i="89"/>
  <c r="CB192" i="89"/>
  <c r="BX192" i="89"/>
  <c r="BW58" i="89"/>
  <c r="CA58" i="89"/>
  <c r="BW77" i="89"/>
  <c r="CA77" i="89"/>
  <c r="BZ114" i="89"/>
  <c r="BV114" i="89"/>
  <c r="BV119" i="89"/>
  <c r="BZ119" i="89"/>
  <c r="BZ51" i="89"/>
  <c r="BV51" i="89"/>
  <c r="BV67" i="89"/>
  <c r="BZ67" i="89"/>
  <c r="BZ89" i="89"/>
  <c r="BV89" i="89"/>
  <c r="BY93" i="89"/>
  <c r="BU93" i="89"/>
  <c r="CB97" i="89"/>
  <c r="BX97" i="89"/>
  <c r="BU98" i="89"/>
  <c r="BY98" i="89"/>
  <c r="BY103" i="89"/>
  <c r="BU103" i="89"/>
  <c r="BZ120" i="89"/>
  <c r="BV120" i="89"/>
  <c r="BY124" i="89"/>
  <c r="BU124" i="89"/>
  <c r="CA44" i="89"/>
  <c r="BW44" i="89"/>
  <c r="CA37" i="89"/>
  <c r="BW37" i="89"/>
  <c r="BV40" i="89"/>
  <c r="CB44" i="89"/>
  <c r="BX44" i="89"/>
  <c r="BW50" i="89"/>
  <c r="BY55" i="89"/>
  <c r="BU55" i="89"/>
  <c r="BY56" i="89"/>
  <c r="BU56" i="89"/>
  <c r="BV61" i="89"/>
  <c r="BZ61" i="89"/>
  <c r="CB67" i="89"/>
  <c r="BX67" i="89"/>
  <c r="BZ82" i="89"/>
  <c r="BV82" i="89"/>
  <c r="CB85" i="89"/>
  <c r="BX85" i="89"/>
  <c r="BW93" i="89"/>
  <c r="CA93" i="89"/>
  <c r="BZ116" i="89"/>
  <c r="BV116" i="89"/>
  <c r="BW128" i="89"/>
  <c r="CA128" i="89"/>
  <c r="CA154" i="89"/>
  <c r="BW154" i="89"/>
  <c r="CB168" i="89"/>
  <c r="BX168" i="89"/>
  <c r="BY178" i="89"/>
  <c r="BU178" i="89"/>
  <c r="BZ183" i="89"/>
  <c r="BV183" i="89"/>
  <c r="CB188" i="89"/>
  <c r="BX188" i="89"/>
  <c r="BY189" i="89"/>
  <c r="BU189" i="89"/>
  <c r="BZ195" i="89"/>
  <c r="BV195" i="89"/>
  <c r="CB164" i="89"/>
  <c r="BX164" i="89"/>
  <c r="CA40" i="89"/>
  <c r="BY42" i="89"/>
  <c r="BU42" i="89"/>
  <c r="BY48" i="89"/>
  <c r="BU48" i="89"/>
  <c r="BY49" i="89"/>
  <c r="BU49" i="89"/>
  <c r="CA61" i="89"/>
  <c r="BW61" i="89"/>
  <c r="BY74" i="89"/>
  <c r="CA75" i="89"/>
  <c r="BW75" i="89"/>
  <c r="BZ108" i="89"/>
  <c r="BV108" i="89"/>
  <c r="CG119" i="89"/>
  <c r="BX134" i="89"/>
  <c r="CB134" i="89"/>
  <c r="BW162" i="89"/>
  <c r="CA162" i="89"/>
  <c r="CA195" i="89"/>
  <c r="BW195" i="89"/>
  <c r="BZ39" i="89"/>
  <c r="BV39" i="89"/>
  <c r="BZ132" i="89"/>
  <c r="BV132" i="89"/>
  <c r="CA55" i="89"/>
  <c r="BW55" i="89"/>
  <c r="CB61" i="89"/>
  <c r="BX61" i="89"/>
  <c r="BU64" i="89"/>
  <c r="BY64" i="89"/>
  <c r="BZ69" i="89"/>
  <c r="BV69" i="89"/>
  <c r="BX75" i="89"/>
  <c r="CB75" i="89"/>
  <c r="BY78" i="89"/>
  <c r="BW79" i="89"/>
  <c r="CA79" i="89"/>
  <c r="BZ95" i="89"/>
  <c r="BV95" i="89"/>
  <c r="BU96" i="89"/>
  <c r="BY96" i="89"/>
  <c r="BW104" i="89"/>
  <c r="CA104" i="89"/>
  <c r="BV112" i="89"/>
  <c r="BZ112" i="89"/>
  <c r="BU122" i="89"/>
  <c r="BY122" i="89"/>
  <c r="BZ126" i="89"/>
  <c r="BV126" i="89"/>
  <c r="BZ138" i="89"/>
  <c r="BV138" i="89"/>
  <c r="BY143" i="89"/>
  <c r="BU143" i="89"/>
  <c r="CB147" i="89"/>
  <c r="BX147" i="89"/>
  <c r="BU152" i="89"/>
  <c r="BY152" i="89"/>
  <c r="BY158" i="89"/>
  <c r="BU158" i="89"/>
  <c r="CB162" i="89"/>
  <c r="BX162" i="89"/>
  <c r="BX166" i="89"/>
  <c r="CB166" i="89"/>
  <c r="CB170" i="89"/>
  <c r="BX170" i="89"/>
  <c r="BY171" i="89"/>
  <c r="BU171" i="89"/>
  <c r="CA91" i="89"/>
  <c r="BW91" i="89"/>
  <c r="BW110" i="89"/>
  <c r="CA110" i="89"/>
  <c r="BZ150" i="89"/>
  <c r="BV150" i="89"/>
  <c r="BZ191" i="89"/>
  <c r="BV191" i="89"/>
  <c r="BV44" i="89"/>
  <c r="BZ44" i="89"/>
  <c r="CB50" i="89"/>
  <c r="BX50" i="89"/>
  <c r="BZ52" i="89"/>
  <c r="BV52" i="89"/>
  <c r="BX77" i="89"/>
  <c r="CB77" i="89"/>
  <c r="CB106" i="89"/>
  <c r="BX106" i="89"/>
  <c r="BW114" i="89"/>
  <c r="CA114" i="89"/>
  <c r="BY45" i="89"/>
  <c r="CA48" i="89"/>
  <c r="BW48" i="89"/>
  <c r="BZ64" i="89"/>
  <c r="BV64" i="89"/>
  <c r="CA69" i="89"/>
  <c r="BW69" i="89"/>
  <c r="CB79" i="89"/>
  <c r="BX79" i="89"/>
  <c r="BY82" i="89"/>
  <c r="CA83" i="89"/>
  <c r="BW83" i="89"/>
  <c r="BZ87" i="89"/>
  <c r="BV87" i="89"/>
  <c r="BZ100" i="89"/>
  <c r="BV100" i="89"/>
  <c r="BV101" i="89"/>
  <c r="BZ101" i="89"/>
  <c r="BV105" i="89"/>
  <c r="BZ105" i="89"/>
  <c r="BX108" i="89"/>
  <c r="CB108" i="89"/>
  <c r="CA112" i="89"/>
  <c r="BW112" i="89"/>
  <c r="BZ122" i="89"/>
  <c r="BV122" i="89"/>
  <c r="BV130" i="89"/>
  <c r="BZ130" i="89"/>
  <c r="BW138" i="89"/>
  <c r="CA138" i="89"/>
  <c r="BV143" i="89"/>
  <c r="BZ143" i="89"/>
  <c r="BZ152" i="89"/>
  <c r="BV152" i="89"/>
  <c r="CB157" i="89"/>
  <c r="BX157" i="89"/>
  <c r="CB175" i="89"/>
  <c r="BX175" i="89"/>
  <c r="BY107" i="89"/>
  <c r="BU107" i="89"/>
  <c r="CB136" i="89"/>
  <c r="BX136" i="89"/>
  <c r="BW173" i="89"/>
  <c r="CA173" i="89"/>
  <c r="BW192" i="89"/>
  <c r="CA192" i="89"/>
  <c r="BU37" i="89"/>
  <c r="CB55" i="89"/>
  <c r="BX55" i="89"/>
  <c r="BZ63" i="89"/>
  <c r="BV63" i="89"/>
  <c r="BY72" i="89"/>
  <c r="BU40" i="89"/>
  <c r="BY40" i="89"/>
  <c r="CI44" i="89"/>
  <c r="CB48" i="89"/>
  <c r="BX48" i="89"/>
  <c r="BZ58" i="89"/>
  <c r="BV58" i="89"/>
  <c r="BZ59" i="89"/>
  <c r="BV59" i="89"/>
  <c r="BW63" i="89"/>
  <c r="CA63" i="89"/>
  <c r="CB73" i="89"/>
  <c r="BX73" i="89"/>
  <c r="BV91" i="89"/>
  <c r="BZ91" i="89"/>
  <c r="BW100" i="89"/>
  <c r="CA100" i="89"/>
  <c r="CB112" i="89"/>
  <c r="BX112" i="89"/>
  <c r="BU114" i="89"/>
  <c r="BY114" i="89"/>
  <c r="CB118" i="89"/>
  <c r="BX118" i="89"/>
  <c r="CA130" i="89"/>
  <c r="BW130" i="89"/>
  <c r="BV186" i="89"/>
  <c r="BZ186" i="89"/>
  <c r="BY191" i="89"/>
  <c r="BU191" i="89"/>
  <c r="CJ176" i="89"/>
  <c r="CH74" i="89"/>
  <c r="CI119" i="89"/>
  <c r="CI134" i="89"/>
  <c r="CH47" i="89"/>
  <c r="CJ95" i="89"/>
  <c r="BX130" i="89"/>
  <c r="CI131" i="89"/>
  <c r="CJ146" i="89"/>
  <c r="BW160" i="89"/>
  <c r="CI167" i="89"/>
  <c r="BX180" i="89"/>
  <c r="CI194" i="89"/>
  <c r="CI47" i="89"/>
  <c r="CG50" i="89"/>
  <c r="CJ62" i="89"/>
  <c r="CI65" i="89"/>
  <c r="BY67" i="89"/>
  <c r="CH68" i="89"/>
  <c r="CI86" i="89"/>
  <c r="BX91" i="89"/>
  <c r="CI92" i="89"/>
  <c r="CG95" i="89"/>
  <c r="BW96" i="89"/>
  <c r="BW101" i="89"/>
  <c r="BW105" i="89"/>
  <c r="CI113" i="89"/>
  <c r="BW119" i="89"/>
  <c r="BW124" i="89"/>
  <c r="CI125" i="89"/>
  <c r="CI128" i="89"/>
  <c r="CJ131" i="89"/>
  <c r="CB132" i="89"/>
  <c r="CI137" i="89"/>
  <c r="BW141" i="89"/>
  <c r="BW143" i="89"/>
  <c r="BW148" i="89"/>
  <c r="CJ167" i="89"/>
  <c r="CG170" i="89"/>
  <c r="BX176" i="89"/>
  <c r="CA180" i="89"/>
  <c r="CH188" i="89"/>
  <c r="BW193" i="89"/>
  <c r="CJ194" i="89"/>
  <c r="CJ47" i="89"/>
  <c r="CJ65" i="89"/>
  <c r="CI68" i="89"/>
  <c r="CH83" i="89"/>
  <c r="BW84" i="89"/>
  <c r="CJ86" i="89"/>
  <c r="CA87" i="89"/>
  <c r="CI89" i="89"/>
  <c r="CJ92" i="89"/>
  <c r="BX96" i="89"/>
  <c r="BX101" i="89"/>
  <c r="CG116" i="89"/>
  <c r="BW117" i="89"/>
  <c r="CB122" i="89"/>
  <c r="BX124" i="89"/>
  <c r="CB128" i="89"/>
  <c r="BW135" i="89"/>
  <c r="BU137" i="89"/>
  <c r="BV139" i="89"/>
  <c r="BX141" i="89"/>
  <c r="BX143" i="89"/>
  <c r="BV146" i="89"/>
  <c r="BX148" i="89"/>
  <c r="CB150" i="89"/>
  <c r="CA152" i="89"/>
  <c r="BU156" i="89"/>
  <c r="BX158" i="89"/>
  <c r="BU161" i="89"/>
  <c r="BU165" i="89"/>
  <c r="BU167" i="89"/>
  <c r="BW169" i="89"/>
  <c r="CH170" i="89"/>
  <c r="BV171" i="89"/>
  <c r="BZ176" i="89"/>
  <c r="BV178" i="89"/>
  <c r="CJ182" i="89"/>
  <c r="BW183" i="89"/>
  <c r="CI188" i="89"/>
  <c r="BV189" i="89"/>
  <c r="BW191" i="89"/>
  <c r="BX193" i="89"/>
  <c r="BX42" i="89"/>
  <c r="CG44" i="89"/>
  <c r="BV45" i="89"/>
  <c r="CI50" i="89"/>
  <c r="BV53" i="89"/>
  <c r="CH59" i="89"/>
  <c r="BU60" i="89"/>
  <c r="BU62" i="89"/>
  <c r="BV65" i="89"/>
  <c r="BV70" i="89"/>
  <c r="BV76" i="89"/>
  <c r="BW82" i="89"/>
  <c r="CI83" i="89"/>
  <c r="BX84" i="89"/>
  <c r="CB87" i="89"/>
  <c r="CG89" i="89"/>
  <c r="CI95" i="89"/>
  <c r="CJ104" i="89"/>
  <c r="BW107" i="89"/>
  <c r="CH107" i="89"/>
  <c r="BV109" i="89"/>
  <c r="BU111" i="89"/>
  <c r="BW113" i="89"/>
  <c r="CB114" i="89"/>
  <c r="CH116" i="89"/>
  <c r="BX117" i="89"/>
  <c r="CB120" i="89"/>
  <c r="CG122" i="89"/>
  <c r="BU123" i="89"/>
  <c r="BV127" i="89"/>
  <c r="BU129" i="89"/>
  <c r="BW131" i="89"/>
  <c r="BV133" i="89"/>
  <c r="BX135" i="89"/>
  <c r="BW137" i="89"/>
  <c r="BY139" i="89"/>
  <c r="BZ141" i="89"/>
  <c r="BY146" i="89"/>
  <c r="BZ148" i="89"/>
  <c r="CA158" i="89"/>
  <c r="BX163" i="89"/>
  <c r="CH164" i="89"/>
  <c r="BZ165" i="89"/>
  <c r="BV167" i="89"/>
  <c r="BX169" i="89"/>
  <c r="BW171" i="89"/>
  <c r="BX174" i="89"/>
  <c r="CA178" i="89"/>
  <c r="BX181" i="89"/>
  <c r="CG182" i="89"/>
  <c r="BU184" i="89"/>
  <c r="CJ185" i="89"/>
  <c r="BX187" i="89"/>
  <c r="CJ188" i="89"/>
  <c r="BX194" i="89"/>
  <c r="AD260" i="89"/>
  <c r="N260" i="89"/>
  <c r="Q262" i="89"/>
  <c r="L260" i="89"/>
  <c r="J263" i="89"/>
  <c r="AF263" i="89"/>
  <c r="AF268" i="89" s="1"/>
  <c r="AD264" i="89"/>
  <c r="AD269" i="89" s="1"/>
  <c r="I264" i="89"/>
  <c r="AE264" i="89"/>
  <c r="AE269" i="89" s="1"/>
  <c r="BG286" i="89"/>
  <c r="BG290" i="89" s="1"/>
  <c r="BG288" i="89"/>
  <c r="BG289" i="89" s="1"/>
  <c r="BG264" i="89"/>
  <c r="M260" i="89"/>
  <c r="CG71" i="89"/>
  <c r="CH143" i="89"/>
  <c r="CH125" i="89"/>
  <c r="M262" i="89"/>
  <c r="CJ44" i="89"/>
  <c r="CH65" i="89"/>
  <c r="CJ68" i="89"/>
  <c r="CH71" i="89"/>
  <c r="CJ74" i="89"/>
  <c r="CJ101" i="89"/>
  <c r="CJ110" i="89"/>
  <c r="CH128" i="89"/>
  <c r="CH131" i="89"/>
  <c r="CH134" i="89"/>
  <c r="CH140" i="89"/>
  <c r="CI149" i="89"/>
  <c r="CJ158" i="89"/>
  <c r="CH161" i="89"/>
  <c r="CJ164" i="89"/>
  <c r="CG173" i="89"/>
  <c r="CG179" i="89"/>
  <c r="CG191" i="89"/>
  <c r="N262" i="89"/>
  <c r="I263" i="89"/>
  <c r="I265" i="89"/>
  <c r="AF272" i="89"/>
  <c r="AF273" i="89" s="1"/>
  <c r="CH122" i="89"/>
  <c r="CG161" i="89"/>
  <c r="CG38" i="89"/>
  <c r="CH41" i="89"/>
  <c r="CJ50" i="89"/>
  <c r="CJ56" i="89"/>
  <c r="CG62" i="89"/>
  <c r="CG77" i="89"/>
  <c r="CI77" i="89"/>
  <c r="CJ80" i="89"/>
  <c r="CH98" i="89"/>
  <c r="CI107" i="89"/>
  <c r="CG110" i="89"/>
  <c r="CG113" i="89"/>
  <c r="CJ122" i="89"/>
  <c r="CJ125" i="89"/>
  <c r="CH137" i="89"/>
  <c r="CJ143" i="89"/>
  <c r="CG164" i="89"/>
  <c r="CJ170" i="89"/>
  <c r="CH173" i="89"/>
  <c r="CH179" i="89"/>
  <c r="CH191" i="89"/>
  <c r="CH194" i="89"/>
  <c r="N263" i="89"/>
  <c r="N265" i="89"/>
  <c r="BH296" i="89"/>
  <c r="CH95" i="89"/>
  <c r="AF264" i="89"/>
  <c r="AF269" i="89" s="1"/>
  <c r="CH77" i="89"/>
  <c r="CG92" i="89"/>
  <c r="CH101" i="89"/>
  <c r="CH104" i="89"/>
  <c r="CJ128" i="89"/>
  <c r="CJ134" i="89"/>
  <c r="CG134" i="89"/>
  <c r="CJ140" i="89"/>
  <c r="CI146" i="89"/>
  <c r="CH155" i="89"/>
  <c r="CG167" i="89"/>
  <c r="CI173" i="89"/>
  <c r="CI179" i="89"/>
  <c r="CG185" i="89"/>
  <c r="AE263" i="89"/>
  <c r="AE268" i="89" s="1"/>
  <c r="AE265" i="89"/>
  <c r="AE270" i="89" s="1"/>
  <c r="BJ279" i="89"/>
  <c r="BJ281" i="89" s="1"/>
  <c r="L264" i="89"/>
  <c r="CI38" i="89"/>
  <c r="CI62" i="89"/>
  <c r="CH80" i="89"/>
  <c r="CJ83" i="89"/>
  <c r="CI110" i="89"/>
  <c r="CG125" i="89"/>
  <c r="CG128" i="89"/>
  <c r="CJ137" i="89"/>
  <c r="CG143" i="89"/>
  <c r="CH185" i="89"/>
  <c r="AE272" i="89"/>
  <c r="AE273" i="89" s="1"/>
  <c r="BJ296" i="89"/>
  <c r="CJ38" i="89"/>
  <c r="J260" i="89"/>
  <c r="AF260" i="89"/>
  <c r="J264" i="89"/>
  <c r="BY58" i="89"/>
  <c r="BZ38" i="89"/>
  <c r="BZ43" i="89"/>
  <c r="BZ49" i="89"/>
  <c r="BZ50" i="89"/>
  <c r="BZ55" i="89"/>
  <c r="BZ56" i="89"/>
  <c r="BZ62" i="89"/>
  <c r="BZ66" i="89"/>
  <c r="BW39" i="89"/>
  <c r="BW41" i="89"/>
  <c r="BW45" i="89"/>
  <c r="BW46" i="89"/>
  <c r="BW47" i="89"/>
  <c r="BW51" i="89"/>
  <c r="BW52" i="89"/>
  <c r="BW53" i="89"/>
  <c r="BW57" i="89"/>
  <c r="BW59" i="89"/>
  <c r="BW64" i="89"/>
  <c r="BW65" i="89"/>
  <c r="BU69" i="89"/>
  <c r="CA71" i="89"/>
  <c r="BU76" i="89"/>
  <c r="CA81" i="89"/>
  <c r="BU83" i="89"/>
  <c r="CA88" i="89"/>
  <c r="BU91" i="89"/>
  <c r="CA94" i="89"/>
  <c r="BU101" i="89"/>
  <c r="BU112" i="89"/>
  <c r="BU117" i="89"/>
  <c r="BU119" i="89"/>
  <c r="BV154" i="89"/>
  <c r="BZ154" i="89"/>
  <c r="BX167" i="89"/>
  <c r="CB167" i="89"/>
  <c r="BZ174" i="89"/>
  <c r="BY39" i="89"/>
  <c r="BY47" i="89"/>
  <c r="BZ48" i="89"/>
  <c r="BZ54" i="89"/>
  <c r="BX39" i="89"/>
  <c r="BX40" i="89"/>
  <c r="BX41" i="89"/>
  <c r="BX45" i="89"/>
  <c r="BX46" i="89"/>
  <c r="BX47" i="89"/>
  <c r="BX51" i="89"/>
  <c r="BX52" i="89"/>
  <c r="BX53" i="89"/>
  <c r="BX57" i="89"/>
  <c r="BX58" i="89"/>
  <c r="BX59" i="89"/>
  <c r="BX63" i="89"/>
  <c r="BX64" i="89"/>
  <c r="BX65" i="89"/>
  <c r="BY70" i="89"/>
  <c r="CB71" i="89"/>
  <c r="BZ72" i="89"/>
  <c r="BY77" i="89"/>
  <c r="BZ79" i="89"/>
  <c r="CB81" i="89"/>
  <c r="BZ86" i="89"/>
  <c r="BY87" i="89"/>
  <c r="CB88" i="89"/>
  <c r="BY92" i="89"/>
  <c r="BZ98" i="89"/>
  <c r="BY99" i="89"/>
  <c r="BY104" i="89"/>
  <c r="BY105" i="89"/>
  <c r="BU141" i="89"/>
  <c r="BY141" i="89"/>
  <c r="CB152" i="89"/>
  <c r="BX152" i="89"/>
  <c r="BZ160" i="89"/>
  <c r="BV160" i="89"/>
  <c r="BV37" i="89"/>
  <c r="BV42" i="89"/>
  <c r="BZ68" i="89"/>
  <c r="BU73" i="89"/>
  <c r="BZ78" i="89"/>
  <c r="BU80" i="89"/>
  <c r="BZ85" i="89"/>
  <c r="BW95" i="89"/>
  <c r="BZ97" i="89"/>
  <c r="BU100" i="89"/>
  <c r="CB104" i="89"/>
  <c r="BU135" i="89"/>
  <c r="BY57" i="89"/>
  <c r="CB138" i="89"/>
  <c r="BX138" i="89"/>
  <c r="BW156" i="89"/>
  <c r="CA156" i="89"/>
  <c r="BX160" i="89"/>
  <c r="CB160" i="89"/>
  <c r="CA185" i="89"/>
  <c r="BW185" i="89"/>
  <c r="BG295" i="89"/>
  <c r="BG293" i="89"/>
  <c r="BY46" i="89"/>
  <c r="BY51" i="89"/>
  <c r="BY53" i="89"/>
  <c r="BY59" i="89"/>
  <c r="CB69" i="89"/>
  <c r="CB76" i="89"/>
  <c r="CB83" i="89"/>
  <c r="BU113" i="89"/>
  <c r="BU125" i="89"/>
  <c r="BU130" i="89"/>
  <c r="CB133" i="89"/>
  <c r="CG140" i="89"/>
  <c r="CB144" i="89"/>
  <c r="CB145" i="89"/>
  <c r="BX145" i="89"/>
  <c r="BU147" i="89"/>
  <c r="BU149" i="89"/>
  <c r="BW155" i="89"/>
  <c r="CA155" i="89"/>
  <c r="BV163" i="89"/>
  <c r="BZ163" i="89"/>
  <c r="BY52" i="89"/>
  <c r="BU63" i="89"/>
  <c r="BU65" i="89"/>
  <c r="BZ90" i="89"/>
  <c r="CB116" i="89"/>
  <c r="CB126" i="89"/>
  <c r="BU131" i="89"/>
  <c r="BY131" i="89"/>
  <c r="BU148" i="89"/>
  <c r="BY148" i="89"/>
  <c r="BZ169" i="89"/>
  <c r="CA172" i="89"/>
  <c r="BW172" i="89"/>
  <c r="BV181" i="89"/>
  <c r="BZ181" i="89"/>
  <c r="O265" i="89"/>
  <c r="O264" i="89"/>
  <c r="O263" i="89"/>
  <c r="O262" i="89"/>
  <c r="BJ265" i="89"/>
  <c r="BJ260" i="89"/>
  <c r="BJ264" i="89"/>
  <c r="BJ263" i="89"/>
  <c r="BJ262" i="89"/>
  <c r="CA102" i="89"/>
  <c r="CA109" i="89"/>
  <c r="CA116" i="89"/>
  <c r="CA126" i="89"/>
  <c r="CA133" i="89"/>
  <c r="CA140" i="89"/>
  <c r="CA150" i="89"/>
  <c r="BW153" i="89"/>
  <c r="CB154" i="89"/>
  <c r="CI155" i="89"/>
  <c r="BW157" i="89"/>
  <c r="BZ158" i="89"/>
  <c r="CA159" i="89"/>
  <c r="BW161" i="89"/>
  <c r="BU163" i="89"/>
  <c r="BY163" i="89"/>
  <c r="BW165" i="89"/>
  <c r="CA176" i="89"/>
  <c r="CB89" i="89"/>
  <c r="CB93" i="89"/>
  <c r="CB94" i="89"/>
  <c r="CB95" i="89"/>
  <c r="CB99" i="89"/>
  <c r="CB100" i="89"/>
  <c r="CA108" i="89"/>
  <c r="CA115" i="89"/>
  <c r="CA122" i="89"/>
  <c r="CA132" i="89"/>
  <c r="CA139" i="89"/>
  <c r="CA146" i="89"/>
  <c r="BY157" i="89"/>
  <c r="BZ168" i="89"/>
  <c r="CI182" i="89"/>
  <c r="BZ187" i="89"/>
  <c r="BU153" i="89"/>
  <c r="BY153" i="89"/>
  <c r="BV182" i="89"/>
  <c r="BZ182" i="89"/>
  <c r="BG279" i="89"/>
  <c r="BG281" i="89" s="1"/>
  <c r="BG260" i="89"/>
  <c r="BG280" i="89"/>
  <c r="BV161" i="89"/>
  <c r="BZ161" i="89"/>
  <c r="L263" i="89"/>
  <c r="L265" i="89"/>
  <c r="BG263" i="89"/>
  <c r="BG265" i="89"/>
  <c r="BG262" i="89"/>
  <c r="BV180" i="89"/>
  <c r="BZ180" i="89"/>
  <c r="BW186" i="89"/>
  <c r="CA144" i="89"/>
  <c r="BU160" i="89"/>
  <c r="BY160" i="89"/>
  <c r="BY174" i="89"/>
  <c r="CI185" i="89"/>
  <c r="BV193" i="89"/>
  <c r="BZ193" i="89"/>
  <c r="O260" i="89"/>
  <c r="L262" i="89"/>
  <c r="BH263" i="89"/>
  <c r="BH279" i="89"/>
  <c r="BH281" i="89" s="1"/>
  <c r="BH260" i="89"/>
  <c r="BH280" i="89"/>
  <c r="BY176" i="89"/>
  <c r="BU176" i="89"/>
  <c r="Q265" i="89"/>
  <c r="Q263" i="89"/>
  <c r="Q260" i="89"/>
  <c r="Q264" i="89"/>
  <c r="AD265" i="89"/>
  <c r="AD270" i="89" s="1"/>
  <c r="AD272" i="89"/>
  <c r="AD273" i="89" s="1"/>
  <c r="M263" i="89"/>
  <c r="BX171" i="89"/>
  <c r="BX172" i="89"/>
  <c r="BX173" i="89"/>
  <c r="BX177" i="89"/>
  <c r="BX178" i="89"/>
  <c r="BX179" i="89"/>
  <c r="BX183" i="89"/>
  <c r="BX184" i="89"/>
  <c r="BX185" i="89"/>
  <c r="BX189" i="89"/>
  <c r="BX190" i="89"/>
  <c r="BX191" i="89"/>
  <c r="BX195" i="89"/>
  <c r="AD262" i="89"/>
  <c r="AD267" i="89" s="1"/>
  <c r="M264" i="89"/>
  <c r="BH264" i="89"/>
  <c r="J265" i="89"/>
  <c r="AF265" i="89"/>
  <c r="AF270" i="89" s="1"/>
  <c r="BH289" i="89"/>
  <c r="BH291" i="89"/>
  <c r="BH294" i="89" s="1"/>
  <c r="BH293" i="89"/>
  <c r="BH295" i="89"/>
  <c r="BU180" i="89"/>
  <c r="BU181" i="89"/>
  <c r="BU182" i="89"/>
  <c r="BU186" i="89"/>
  <c r="BU187" i="89"/>
  <c r="BU188" i="89"/>
  <c r="BU192" i="89"/>
  <c r="BU193" i="89"/>
  <c r="BU194" i="89"/>
  <c r="I262" i="89"/>
  <c r="AE262" i="89"/>
  <c r="AE267" i="89" s="1"/>
  <c r="N264" i="89"/>
  <c r="J262" i="89"/>
  <c r="AF262" i="89"/>
  <c r="AF267" i="89" s="1"/>
  <c r="AD263" i="89"/>
  <c r="AD268" i="89" s="1"/>
  <c r="M265" i="89"/>
  <c r="BH265" i="89"/>
  <c r="BJ289" i="89"/>
  <c r="BJ291" i="89"/>
  <c r="BJ294" i="89" s="1"/>
  <c r="BJ293" i="89"/>
  <c r="BJ295" i="89"/>
  <c r="BH262" i="89"/>
  <c r="AF75" i="91" l="1"/>
  <c r="AS88" i="91"/>
  <c r="AK131" i="91"/>
  <c r="AM131" i="91"/>
  <c r="BE88" i="91"/>
  <c r="AF127" i="91"/>
  <c r="AF132" i="91"/>
  <c r="BD91" i="91"/>
  <c r="AF109" i="91"/>
  <c r="AF65" i="91"/>
  <c r="BD134" i="91"/>
  <c r="BC134" i="91"/>
  <c r="AL134" i="91"/>
  <c r="AK134" i="91"/>
  <c r="AF59" i="91"/>
  <c r="AF103" i="91"/>
  <c r="AF77" i="91"/>
  <c r="BE131" i="91"/>
  <c r="BC131" i="91"/>
  <c r="AF134" i="91"/>
  <c r="AQ134" i="91"/>
  <c r="AR134" i="91"/>
  <c r="AF135" i="91"/>
  <c r="AS131" i="91"/>
  <c r="AF131" i="91"/>
  <c r="AQ131" i="91"/>
  <c r="CG288" i="89"/>
  <c r="CG302" i="89" s="1"/>
  <c r="CG304" i="89" s="1"/>
  <c r="CJ286" i="89"/>
  <c r="CJ290" i="89" s="1"/>
  <c r="CJ288" i="89"/>
  <c r="CJ302" i="89" s="1"/>
  <c r="CJ304" i="89" s="1"/>
  <c r="BG291" i="89"/>
  <c r="BG294" i="89" s="1"/>
  <c r="AF83" i="91"/>
  <c r="AF111" i="91"/>
  <c r="AF136" i="91"/>
  <c r="AF130" i="91"/>
  <c r="O15" i="91"/>
  <c r="BG131" i="91"/>
  <c r="AF123" i="91"/>
  <c r="BH131" i="91"/>
  <c r="AF38" i="91"/>
  <c r="AF115" i="91"/>
  <c r="BG134" i="91"/>
  <c r="O16" i="91"/>
  <c r="AF34" i="91"/>
  <c r="BH134" i="91"/>
  <c r="BJ131" i="91"/>
  <c r="AQ128" i="91"/>
  <c r="AF128" i="91"/>
  <c r="BH128" i="91"/>
  <c r="AK128" i="91"/>
  <c r="BG128" i="91"/>
  <c r="BJ134" i="91"/>
  <c r="AF52" i="91"/>
  <c r="AF57" i="91"/>
  <c r="AF50" i="91"/>
  <c r="AF81" i="91"/>
  <c r="BJ128" i="91"/>
  <c r="BC128" i="91"/>
  <c r="BG296" i="89"/>
  <c r="BG292" i="89"/>
  <c r="AF63" i="91"/>
  <c r="AF35" i="91"/>
  <c r="AF117" i="91"/>
  <c r="AF25" i="91"/>
  <c r="AF37" i="91"/>
  <c r="AV36" i="91" s="1"/>
  <c r="AF40" i="91"/>
  <c r="AF46" i="91"/>
  <c r="AF90" i="91"/>
  <c r="AF62" i="91"/>
  <c r="AF78" i="91"/>
  <c r="AF92" i="91"/>
  <c r="AF126" i="91"/>
  <c r="AF49" i="91"/>
  <c r="AF87" i="91"/>
  <c r="BJ33" i="91"/>
  <c r="BC33" i="91"/>
  <c r="BC107" i="91"/>
  <c r="BJ107" i="91"/>
  <c r="AQ51" i="91"/>
  <c r="BH51" i="91"/>
  <c r="AF51" i="91"/>
  <c r="AQ45" i="91"/>
  <c r="AP45" i="91"/>
  <c r="BH45" i="91"/>
  <c r="AF45" i="91"/>
  <c r="AF64" i="91"/>
  <c r="BH64" i="91"/>
  <c r="AQ64" i="91"/>
  <c r="AK33" i="91"/>
  <c r="BG33" i="91"/>
  <c r="AK79" i="91"/>
  <c r="BG79" i="91"/>
  <c r="AK42" i="91"/>
  <c r="AJ42" i="91"/>
  <c r="BG42" i="91"/>
  <c r="AK36" i="91"/>
  <c r="BG36" i="91"/>
  <c r="BG76" i="91"/>
  <c r="AK76" i="91"/>
  <c r="AK91" i="91"/>
  <c r="BG91" i="91"/>
  <c r="BJ48" i="91"/>
  <c r="BC48" i="91"/>
  <c r="BB48" i="91"/>
  <c r="BC79" i="91"/>
  <c r="BJ79" i="91"/>
  <c r="BJ97" i="91"/>
  <c r="BC97" i="91"/>
  <c r="BC113" i="91"/>
  <c r="BJ113" i="91"/>
  <c r="BJ116" i="91"/>
  <c r="BC116" i="91"/>
  <c r="AF93" i="91"/>
  <c r="AQ61" i="91"/>
  <c r="BH61" i="91"/>
  <c r="AF61" i="91"/>
  <c r="AQ26" i="91"/>
  <c r="AF26" i="91"/>
  <c r="BH26" i="91"/>
  <c r="AQ85" i="91"/>
  <c r="AF85" i="91"/>
  <c r="BH85" i="91"/>
  <c r="AF95" i="91"/>
  <c r="AF121" i="91"/>
  <c r="AF66" i="91"/>
  <c r="AF82" i="91"/>
  <c r="BH82" i="91"/>
  <c r="AQ82" i="91"/>
  <c r="AF96" i="91"/>
  <c r="AF114" i="91"/>
  <c r="BG48" i="91"/>
  <c r="AK48" i="91"/>
  <c r="AJ48" i="91"/>
  <c r="BG110" i="91"/>
  <c r="AK110" i="91"/>
  <c r="BC61" i="91"/>
  <c r="BJ61" i="91"/>
  <c r="BJ82" i="91"/>
  <c r="BC82" i="91"/>
  <c r="AF94" i="91"/>
  <c r="BH94" i="91"/>
  <c r="AQ94" i="91"/>
  <c r="BJ36" i="91"/>
  <c r="BB36" i="91"/>
  <c r="BC36" i="91"/>
  <c r="BJ70" i="91"/>
  <c r="BC70" i="91"/>
  <c r="AQ67" i="91"/>
  <c r="BH67" i="91"/>
  <c r="AF67" i="91"/>
  <c r="AQ101" i="91"/>
  <c r="BH101" i="91"/>
  <c r="AF101" i="91"/>
  <c r="AF44" i="91"/>
  <c r="AF68" i="91"/>
  <c r="AF84" i="91"/>
  <c r="AF100" i="91"/>
  <c r="AF116" i="91"/>
  <c r="BH116" i="91"/>
  <c r="AQ116" i="91"/>
  <c r="AK67" i="91"/>
  <c r="BG67" i="91"/>
  <c r="AK119" i="91"/>
  <c r="BG119" i="91"/>
  <c r="BG39" i="91"/>
  <c r="AK39" i="91"/>
  <c r="AJ39" i="91"/>
  <c r="BG64" i="91"/>
  <c r="AK64" i="91"/>
  <c r="BG94" i="91"/>
  <c r="AK94" i="91"/>
  <c r="BJ51" i="91"/>
  <c r="BC51" i="91"/>
  <c r="BC67" i="91"/>
  <c r="BJ67" i="91"/>
  <c r="BC101" i="91"/>
  <c r="BJ101" i="91"/>
  <c r="BC88" i="91"/>
  <c r="BJ88" i="91"/>
  <c r="BJ104" i="91"/>
  <c r="BC104" i="91"/>
  <c r="AQ73" i="91"/>
  <c r="BH73" i="91"/>
  <c r="AF73" i="91"/>
  <c r="AQ107" i="91"/>
  <c r="BH107" i="91"/>
  <c r="AF107" i="91"/>
  <c r="AQ97" i="91"/>
  <c r="BH97" i="91"/>
  <c r="AF97" i="91"/>
  <c r="AQ125" i="91"/>
  <c r="BH125" i="91"/>
  <c r="AF125" i="91"/>
  <c r="AF70" i="91"/>
  <c r="BH70" i="91"/>
  <c r="AQ70" i="91"/>
  <c r="AK107" i="91"/>
  <c r="BG107" i="91"/>
  <c r="AK73" i="91"/>
  <c r="BG73" i="91"/>
  <c r="AK125" i="91"/>
  <c r="BG125" i="91"/>
  <c r="BG82" i="91"/>
  <c r="AK82" i="91"/>
  <c r="BJ39" i="91"/>
  <c r="BC39" i="91"/>
  <c r="BB39" i="91"/>
  <c r="BC85" i="91"/>
  <c r="BJ85" i="91"/>
  <c r="BJ122" i="91"/>
  <c r="BC122" i="91"/>
  <c r="O19" i="91"/>
  <c r="AF30" i="91"/>
  <c r="AQ54" i="91"/>
  <c r="AF54" i="91"/>
  <c r="BH54" i="91"/>
  <c r="AF28" i="91"/>
  <c r="AF41" i="91"/>
  <c r="AF55" i="91"/>
  <c r="AF72" i="91"/>
  <c r="AF88" i="91"/>
  <c r="BH88" i="91"/>
  <c r="AQ88" i="91"/>
  <c r="AF104" i="91"/>
  <c r="BH104" i="91"/>
  <c r="AQ104" i="91"/>
  <c r="AF120" i="91"/>
  <c r="AK45" i="91"/>
  <c r="AJ45" i="91"/>
  <c r="BG45" i="91"/>
  <c r="AK54" i="91"/>
  <c r="BG54" i="91"/>
  <c r="BG51" i="91"/>
  <c r="AK51" i="91"/>
  <c r="BG116" i="91"/>
  <c r="AK116" i="91"/>
  <c r="BC119" i="91"/>
  <c r="BJ119" i="91"/>
  <c r="BJ58" i="91"/>
  <c r="BC58" i="91"/>
  <c r="BJ26" i="91"/>
  <c r="BC26" i="91"/>
  <c r="BJ42" i="91"/>
  <c r="BC42" i="91"/>
  <c r="BB42" i="91"/>
  <c r="BC54" i="91"/>
  <c r="BJ54" i="91"/>
  <c r="BJ76" i="91"/>
  <c r="BC76" i="91"/>
  <c r="BC91" i="91"/>
  <c r="BJ91" i="91"/>
  <c r="O18" i="91"/>
  <c r="AQ113" i="91"/>
  <c r="BH113" i="91"/>
  <c r="AF113" i="91"/>
  <c r="AF32" i="91"/>
  <c r="AQ33" i="91"/>
  <c r="AF33" i="91"/>
  <c r="BH33" i="91"/>
  <c r="AF43" i="91"/>
  <c r="AQ36" i="91"/>
  <c r="AF36" i="91"/>
  <c r="AP36" i="91"/>
  <c r="BH36" i="91"/>
  <c r="AF71" i="91"/>
  <c r="AF58" i="91"/>
  <c r="BH58" i="91"/>
  <c r="AQ58" i="91"/>
  <c r="AF74" i="91"/>
  <c r="AF89" i="91"/>
  <c r="AF106" i="91"/>
  <c r="AF122" i="91"/>
  <c r="BH122" i="91"/>
  <c r="AQ122" i="91"/>
  <c r="AK26" i="91"/>
  <c r="BG26" i="91"/>
  <c r="AK61" i="91"/>
  <c r="BG61" i="91"/>
  <c r="AK113" i="91"/>
  <c r="BG113" i="91"/>
  <c r="BG29" i="91"/>
  <c r="AK29" i="91"/>
  <c r="BG70" i="91"/>
  <c r="AK70" i="91"/>
  <c r="BC73" i="91"/>
  <c r="BJ73" i="91"/>
  <c r="BH29" i="91"/>
  <c r="AQ29" i="91"/>
  <c r="AF29" i="91"/>
  <c r="AQ48" i="91"/>
  <c r="BH48" i="91"/>
  <c r="AF48" i="91"/>
  <c r="AP48" i="91"/>
  <c r="AQ39" i="91"/>
  <c r="BH39" i="91"/>
  <c r="AF39" i="91"/>
  <c r="AP39" i="91"/>
  <c r="AF76" i="91"/>
  <c r="BH76" i="91"/>
  <c r="AQ76" i="91"/>
  <c r="AF91" i="91"/>
  <c r="BH91" i="91"/>
  <c r="AQ91" i="91"/>
  <c r="AK101" i="91"/>
  <c r="BG101" i="91"/>
  <c r="AK88" i="91"/>
  <c r="BG88" i="91"/>
  <c r="BG104" i="91"/>
  <c r="AK104" i="91"/>
  <c r="BJ110" i="91"/>
  <c r="BC110" i="91"/>
  <c r="BC29" i="91"/>
  <c r="BJ29" i="91"/>
  <c r="BJ45" i="91"/>
  <c r="BC45" i="91"/>
  <c r="BB45" i="91"/>
  <c r="BC125" i="91"/>
  <c r="BJ125" i="91"/>
  <c r="BJ64" i="91"/>
  <c r="BC64" i="91"/>
  <c r="BJ94" i="91"/>
  <c r="BC94" i="91"/>
  <c r="AQ42" i="91"/>
  <c r="AP42" i="91"/>
  <c r="BH42" i="91"/>
  <c r="AF42" i="91"/>
  <c r="AQ119" i="91"/>
  <c r="BH119" i="91"/>
  <c r="AF119" i="91"/>
  <c r="AQ79" i="91"/>
  <c r="BH79" i="91"/>
  <c r="AF79" i="91"/>
  <c r="AF110" i="91"/>
  <c r="BH110" i="91"/>
  <c r="AQ110" i="91"/>
  <c r="AK97" i="91"/>
  <c r="BG97" i="91"/>
  <c r="AK85" i="91"/>
  <c r="BG85" i="91"/>
  <c r="BG58" i="91"/>
  <c r="AK58" i="91"/>
  <c r="BG122" i="91"/>
  <c r="AK122" i="91"/>
  <c r="CJ287" i="89"/>
  <c r="CH259" i="89"/>
  <c r="CH274" i="89" s="1"/>
  <c r="CH287" i="89"/>
  <c r="CH293" i="89" s="1"/>
  <c r="CJ258" i="89"/>
  <c r="CH267" i="89"/>
  <c r="CH268" i="89" s="1"/>
  <c r="CI286" i="89"/>
  <c r="CI290" i="89" s="1"/>
  <c r="CG287" i="89"/>
  <c r="CG295" i="89" s="1"/>
  <c r="BI258" i="89"/>
  <c r="BI259" i="89"/>
  <c r="BI288" i="89"/>
  <c r="BI286" i="89"/>
  <c r="BI290" i="89" s="1"/>
  <c r="BI276" i="89"/>
  <c r="BI275" i="89"/>
  <c r="BI287" i="89"/>
  <c r="BI277" i="89"/>
  <c r="CH258" i="89"/>
  <c r="CH286" i="89"/>
  <c r="CH290" i="89" s="1"/>
  <c r="CH288" i="89"/>
  <c r="CH302" i="89" s="1"/>
  <c r="CJ259" i="89"/>
  <c r="CG267" i="89"/>
  <c r="CG268" i="89" s="1"/>
  <c r="CJ267" i="89"/>
  <c r="CJ268" i="89" s="1"/>
  <c r="CJ269" i="89" s="1"/>
  <c r="CJ270" i="89" s="1"/>
  <c r="CI288" i="89"/>
  <c r="CI302" i="89" s="1"/>
  <c r="CG286" i="89"/>
  <c r="CG290" i="89" s="1"/>
  <c r="CI258" i="89"/>
  <c r="CI259" i="89"/>
  <c r="CI267" i="89"/>
  <c r="CI268" i="89" s="1"/>
  <c r="CG259" i="89"/>
  <c r="CG274" i="89" s="1"/>
  <c r="CI287" i="89"/>
  <c r="CG258" i="89"/>
  <c r="CG292" i="89" l="1"/>
  <c r="CG291" i="89"/>
  <c r="CG297" i="89" s="1"/>
  <c r="CG298" i="89" s="1"/>
  <c r="CJ292" i="89"/>
  <c r="CJ296" i="89"/>
  <c r="CJ265" i="89"/>
  <c r="CJ303" i="89"/>
  <c r="CJ263" i="89"/>
  <c r="CG305" i="89"/>
  <c r="CG303" i="89"/>
  <c r="CJ260" i="89"/>
  <c r="AY131" i="91"/>
  <c r="AW131" i="91"/>
  <c r="CI269" i="89"/>
  <c r="CI270" i="89" s="1"/>
  <c r="AX91" i="91"/>
  <c r="AY88" i="91"/>
  <c r="AX134" i="91"/>
  <c r="AW134" i="91"/>
  <c r="CJ262" i="89"/>
  <c r="CJ293" i="89"/>
  <c r="CH263" i="89"/>
  <c r="CH295" i="89"/>
  <c r="CJ291" i="89"/>
  <c r="CJ297" i="89" s="1"/>
  <c r="CJ289" i="89"/>
  <c r="CJ264" i="89"/>
  <c r="CH269" i="89"/>
  <c r="CH271" i="89" s="1"/>
  <c r="CH264" i="89"/>
  <c r="CJ305" i="89"/>
  <c r="CJ274" i="89"/>
  <c r="CJ276" i="89" s="1"/>
  <c r="CJ295" i="89"/>
  <c r="CH296" i="89"/>
  <c r="CH291" i="89"/>
  <c r="CH294" i="89" s="1"/>
  <c r="CH292" i="89"/>
  <c r="CH289" i="89"/>
  <c r="BI134" i="91"/>
  <c r="BI131" i="91"/>
  <c r="BI128" i="91"/>
  <c r="AW128" i="91"/>
  <c r="CG293" i="89"/>
  <c r="CG289" i="89"/>
  <c r="CI305" i="89"/>
  <c r="CI304" i="89"/>
  <c r="CI303" i="89"/>
  <c r="CG296" i="89"/>
  <c r="CH303" i="89"/>
  <c r="CH305" i="89"/>
  <c r="CH304" i="89"/>
  <c r="CI291" i="89"/>
  <c r="CI297" i="89" s="1"/>
  <c r="CG269" i="89"/>
  <c r="CG273" i="89" s="1"/>
  <c r="AV42" i="91"/>
  <c r="AW42" i="91"/>
  <c r="BI42" i="91"/>
  <c r="BI76" i="91"/>
  <c r="AW76" i="91"/>
  <c r="BI58" i="91"/>
  <c r="AW58" i="91"/>
  <c r="AW33" i="91"/>
  <c r="BI33" i="91"/>
  <c r="BI110" i="91"/>
  <c r="AW110" i="91"/>
  <c r="AW29" i="91"/>
  <c r="BI29" i="91"/>
  <c r="BI104" i="91"/>
  <c r="AW104" i="91"/>
  <c r="BI97" i="91"/>
  <c r="AW97" i="91"/>
  <c r="BI82" i="91"/>
  <c r="AW82" i="91"/>
  <c r="AW26" i="91"/>
  <c r="BI26" i="91"/>
  <c r="AW79" i="91"/>
  <c r="BI79" i="91"/>
  <c r="AW39" i="91"/>
  <c r="AV39" i="91"/>
  <c r="BI39" i="91"/>
  <c r="BI122" i="91"/>
  <c r="AW122" i="91"/>
  <c r="BI94" i="91"/>
  <c r="AW94" i="91"/>
  <c r="BI51" i="91"/>
  <c r="AW51" i="91"/>
  <c r="AW113" i="91"/>
  <c r="BI113" i="91"/>
  <c r="AW61" i="91"/>
  <c r="BI61" i="91"/>
  <c r="AW36" i="91"/>
  <c r="BI36" i="91"/>
  <c r="AW54" i="91"/>
  <c r="BI54" i="91"/>
  <c r="BI70" i="91"/>
  <c r="AW70" i="91"/>
  <c r="AW107" i="91"/>
  <c r="BI107" i="91"/>
  <c r="AW119" i="91"/>
  <c r="BI119" i="91"/>
  <c r="AW91" i="91"/>
  <c r="BI91" i="91"/>
  <c r="AW88" i="91"/>
  <c r="BI88" i="91"/>
  <c r="AW125" i="91"/>
  <c r="BI125" i="91"/>
  <c r="BI116" i="91"/>
  <c r="AW116" i="91"/>
  <c r="AW67" i="91"/>
  <c r="BI67" i="91"/>
  <c r="BI64" i="91"/>
  <c r="AW64" i="91"/>
  <c r="BI48" i="91"/>
  <c r="AW48" i="91"/>
  <c r="AV48" i="91"/>
  <c r="AW101" i="91"/>
  <c r="BI101" i="91"/>
  <c r="AW85" i="91"/>
  <c r="BI85" i="91"/>
  <c r="BI45" i="91"/>
  <c r="AV45" i="91"/>
  <c r="AW45" i="91"/>
  <c r="AW73" i="91"/>
  <c r="BI73" i="91"/>
  <c r="CH265" i="89"/>
  <c r="CH260" i="89"/>
  <c r="CH262" i="89"/>
  <c r="CI292" i="89"/>
  <c r="BI296" i="89"/>
  <c r="BI293" i="89"/>
  <c r="BI295" i="89"/>
  <c r="BI292" i="89"/>
  <c r="BI289" i="89"/>
  <c r="BI291" i="89"/>
  <c r="BI294" i="89" s="1"/>
  <c r="BI279" i="89"/>
  <c r="BI281" i="89" s="1"/>
  <c r="BI260" i="89"/>
  <c r="BI280" i="89"/>
  <c r="BI265" i="89"/>
  <c r="BI264" i="89"/>
  <c r="BI262" i="89"/>
  <c r="BI263" i="89"/>
  <c r="CJ272" i="89"/>
  <c r="CJ273" i="89"/>
  <c r="CJ271" i="89"/>
  <c r="CG265" i="89"/>
  <c r="CG263" i="89"/>
  <c r="CG264" i="89"/>
  <c r="CG262" i="89"/>
  <c r="CI274" i="89"/>
  <c r="CI260" i="89"/>
  <c r="CI264" i="89"/>
  <c r="CI262" i="89"/>
  <c r="CI265" i="89"/>
  <c r="CI263" i="89"/>
  <c r="CH276" i="89"/>
  <c r="CH275" i="89"/>
  <c r="CI296" i="89"/>
  <c r="CI295" i="89"/>
  <c r="CI293" i="89"/>
  <c r="CG260" i="89"/>
  <c r="CI289" i="89"/>
  <c r="CG294" i="89" l="1"/>
  <c r="CI271" i="89"/>
  <c r="CI272" i="89"/>
  <c r="CH272" i="89"/>
  <c r="CH270" i="89"/>
  <c r="CH273" i="89"/>
  <c r="CJ275" i="89"/>
  <c r="CI273" i="89"/>
  <c r="CJ294" i="89"/>
  <c r="CG270" i="89"/>
  <c r="CH297" i="89"/>
  <c r="CH300" i="89" s="1"/>
  <c r="CI294" i="89"/>
  <c r="CG271" i="89"/>
  <c r="CG272" i="89"/>
  <c r="CI276" i="89"/>
  <c r="CI275" i="89"/>
  <c r="CG300" i="89"/>
  <c r="CG299" i="89"/>
  <c r="CJ300" i="89"/>
  <c r="CJ298" i="89"/>
  <c r="CJ299" i="89"/>
  <c r="CI300" i="89"/>
  <c r="CI298" i="89"/>
  <c r="CI299" i="89"/>
  <c r="CG275" i="89"/>
  <c r="CG276" i="89"/>
  <c r="CH299" i="89" l="1"/>
  <c r="CH298" i="89"/>
</calcChain>
</file>

<file path=xl/sharedStrings.xml><?xml version="1.0" encoding="utf-8"?>
<sst xmlns="http://schemas.openxmlformats.org/spreadsheetml/2006/main" count="3953" uniqueCount="376">
  <si>
    <t xml:space="preserve">No. </t>
  </si>
  <si>
    <t>Hole  Pos.</t>
  </si>
  <si>
    <t xml:space="preserve">Name  </t>
  </si>
  <si>
    <t xml:space="preserve">Method  </t>
  </si>
  <si>
    <t xml:space="preserve">Coefficients  </t>
  </si>
  <si>
    <t>NPOC vol. [ml]</t>
  </si>
  <si>
    <t>TIC vol. [ml]</t>
  </si>
  <si>
    <t>TC vol. [ml]</t>
  </si>
  <si>
    <t>TIC  Area</t>
  </si>
  <si>
    <t>TC  Area</t>
  </si>
  <si>
    <t>NPOC  Area</t>
  </si>
  <si>
    <t>TNb  Area</t>
  </si>
  <si>
    <t>TIC [mg/l]</t>
  </si>
  <si>
    <t>TC [mg/l]</t>
  </si>
  <si>
    <t>TOC (Diff.) [mg/l]</t>
  </si>
  <si>
    <t>NPOC [mg/l]</t>
  </si>
  <si>
    <t>TNb [mg/l]</t>
  </si>
  <si>
    <t>Dilut.  Factor</t>
  </si>
  <si>
    <t>TC  Blank</t>
  </si>
  <si>
    <t>TIC  Blank</t>
  </si>
  <si>
    <t>NPOC  Blank</t>
  </si>
  <si>
    <t>TNb  Blank</t>
  </si>
  <si>
    <t xml:space="preserve">Memo  </t>
  </si>
  <si>
    <t xml:space="preserve">Info  </t>
  </si>
  <si>
    <t>Date</t>
  </si>
  <si>
    <t>Time</t>
  </si>
  <si>
    <t>RunIn</t>
  </si>
  <si>
    <t>TIC/TC/TNb</t>
  </si>
  <si>
    <t>Water Blank</t>
  </si>
  <si>
    <t>Daily Calibration</t>
  </si>
  <si>
    <t>mgTIC</t>
  </si>
  <si>
    <t xml:space="preserve">mgTC </t>
  </si>
  <si>
    <t>mgTNb</t>
  </si>
  <si>
    <t>Slope</t>
  </si>
  <si>
    <t>Intercept</t>
  </si>
  <si>
    <t>RSQ</t>
  </si>
  <si>
    <t>Misc. Notes</t>
  </si>
  <si>
    <t>BRN Data Quality Code (1=no problems, 2=note, 3=fatal flaws)</t>
  </si>
  <si>
    <t>BRN Sample Notes</t>
  </si>
  <si>
    <t>Daily Cal TIC [mg/l]</t>
  </si>
  <si>
    <t>Daily Cal TC [mg/l]</t>
  </si>
  <si>
    <t>Daily Cal TOC (Diff.) [mg/l]</t>
  </si>
  <si>
    <t>Daily Cal TNb [mg/l]</t>
  </si>
  <si>
    <t>TIC Absolute value Relative Percent Difference (RPD) of same vial duplicates</t>
  </si>
  <si>
    <t>TIC Absolute Value Relative Percent Difference (RPD) of independent prep duplicates</t>
  </si>
  <si>
    <t>TIC Percent Recovery (PR) of spikes</t>
  </si>
  <si>
    <t>TC Absolute value Relative Percent Difference (RPD) of same vial duplicates</t>
  </si>
  <si>
    <t>TC Absolute Value Relative Percent Difference (RPD) of independent prep duplicates</t>
  </si>
  <si>
    <t>TC Percent Recovery (PR) of spikes</t>
  </si>
  <si>
    <t>TOC Absolute value Percent error for check standards</t>
  </si>
  <si>
    <t>TOC Absolute value Relative Percent Difference (RPD) of same vial duplicates</t>
  </si>
  <si>
    <t>TOC Absolute Value Relative Percent Difference (RPD) of independent prep duplicates</t>
  </si>
  <si>
    <t>TOC Percent Recovery (PR) of spikes</t>
  </si>
  <si>
    <t>TNb Absolute value Percent error for check standards</t>
  </si>
  <si>
    <t>TNb Absolute value Relative Percent Difference (RPD) of same vial duplicates</t>
  </si>
  <si>
    <t>TNb Absolute Value Relative Percent Difference (RPD) of independent prep duplicates</t>
  </si>
  <si>
    <t>TNb Percent Recovery (PR) of spikes</t>
  </si>
  <si>
    <t>TIC Mean of 2 reps</t>
  </si>
  <si>
    <t>TC Mean of 2 reps</t>
  </si>
  <si>
    <t>TOC Mean of 2 reps</t>
  </si>
  <si>
    <t>TNb Mean of 2 reps</t>
  </si>
  <si>
    <t>Mixed Check 3/6/0.3</t>
  </si>
  <si>
    <t xml:space="preserve">          Injection Volume</t>
  </si>
  <si>
    <t>Mixed Check 9/18/0.9</t>
  </si>
  <si>
    <t>RUN NOTES:</t>
  </si>
  <si>
    <t>TNb</t>
  </si>
  <si>
    <t>TIC</t>
  </si>
  <si>
    <t>TC</t>
  </si>
  <si>
    <t>Spiked Blank 100ml + 300uL</t>
  </si>
  <si>
    <t>Spiked tap as reference 100+1KHP</t>
  </si>
  <si>
    <t>Diluent signals @ 0.5 mls for corrections to cal curve</t>
  </si>
  <si>
    <t>Correct for TOC in Type I water</t>
  </si>
  <si>
    <t>Volume TIC</t>
  </si>
  <si>
    <t>TIC inverse prediction mg/L</t>
  </si>
  <si>
    <t>TC inverse prediction mg/L</t>
  </si>
  <si>
    <t>TOC inverse prediction mg/L</t>
  </si>
  <si>
    <t>TNb inverse prediction mg/L</t>
  </si>
  <si>
    <t>TIC reference signal change over run- initial = 100%</t>
  </si>
  <si>
    <t>TIC Absolute value Percent error for standards</t>
  </si>
  <si>
    <t>TC reference signal change over run- initial = 100%</t>
  </si>
  <si>
    <t>TC Absolute value Percent error for standards</t>
  </si>
  <si>
    <t>T0C reference signal change over run- initial = 100%</t>
  </si>
  <si>
    <t>TNb reference signal change over run- initial = 100%</t>
  </si>
  <si>
    <t>Rinse</t>
  </si>
  <si>
    <t>Type I Reagent Grade Water</t>
  </si>
  <si>
    <t>Flush</t>
  </si>
  <si>
    <t>We expect this to run a little above spike contribution because it is not corrected for the contribution of the reagent water</t>
  </si>
  <si>
    <t>That is what you are seeing after red dot at analysis order #27 where we start accounting for that contribution in the calibration standards BUT NOT in the spiked blanks which are run as samples</t>
  </si>
  <si>
    <t>Analysis Order</t>
  </si>
  <si>
    <t>spiked blank + 150 uL</t>
  </si>
  <si>
    <t>spiked blank + 150</t>
  </si>
  <si>
    <t>spiked blank + 150 a</t>
  </si>
  <si>
    <t>spiked blank + 150 b</t>
  </si>
  <si>
    <t>spiked blank + 150 c</t>
  </si>
  <si>
    <t>spiked blank</t>
  </si>
  <si>
    <t>spiked blank 50 + 150</t>
  </si>
  <si>
    <t>spiked blank 100 + 300</t>
  </si>
  <si>
    <t>Spiked Blank 100 + 300</t>
  </si>
  <si>
    <t>Spiked blank 100 + 300</t>
  </si>
  <si>
    <t>Spiked Blank 100ml + 300uL NOT COVERED</t>
  </si>
  <si>
    <t>TCpe</t>
  </si>
  <si>
    <t>Stored Cal TIC [mg/l]</t>
  </si>
  <si>
    <t>Stored Cal TC [mg/l]</t>
  </si>
  <si>
    <t>Stored Cal TOC (Diff.) [mg/l]</t>
  </si>
  <si>
    <t>Stored Cal NPOC [mg/l]</t>
  </si>
  <si>
    <t>Stored Cal TNb [mg/l]</t>
  </si>
  <si>
    <t>TIC Absolute value Percent error for check standards</t>
  </si>
  <si>
    <t>TC Absolute value Percent error for check standards</t>
  </si>
  <si>
    <t>Known</t>
  </si>
  <si>
    <t>Mean</t>
  </si>
  <si>
    <t>Min</t>
  </si>
  <si>
    <t>Std</t>
  </si>
  <si>
    <t>Max</t>
  </si>
  <si>
    <t>CV</t>
  </si>
  <si>
    <t>Warning Limits</t>
  </si>
  <si>
    <t>Xbar + 2SD</t>
  </si>
  <si>
    <t>Xbar - 2SD</t>
  </si>
  <si>
    <t>Control Limits</t>
  </si>
  <si>
    <t>Xbar + 3SD</t>
  </si>
  <si>
    <t>Xbar - 3SD</t>
  </si>
  <si>
    <t>Warning Limits as %</t>
  </si>
  <si>
    <t>Control Limits as %</t>
  </si>
  <si>
    <t>Coefficient of Variation %</t>
  </si>
  <si>
    <t>3 x Coefficient of Variation %</t>
  </si>
  <si>
    <t>Count</t>
  </si>
  <si>
    <t>99th percentile.inc</t>
  </si>
  <si>
    <t>Maximum</t>
  </si>
  <si>
    <t>MDL</t>
  </si>
  <si>
    <t>LOQ</t>
  </si>
  <si>
    <t>ratio mean/mdl</t>
  </si>
  <si>
    <t>RESTRICTED various ways</t>
  </si>
  <si>
    <t>Just points after the calibration method change (~July 2022)</t>
  </si>
  <si>
    <t>Known Conc</t>
  </si>
  <si>
    <t>Std Dev</t>
  </si>
  <si>
    <t>CV or %RSD</t>
  </si>
  <si>
    <t>T value</t>
  </si>
  <si>
    <t>Error as %</t>
  </si>
  <si>
    <t>Known/MDL</t>
  </si>
  <si>
    <t>Mean PR</t>
  </si>
  <si>
    <t>S/N</t>
  </si>
  <si>
    <t>TICpe</t>
  </si>
  <si>
    <t>spiked blank conc</t>
  </si>
  <si>
    <t>TIC Signal per mass injected</t>
  </si>
  <si>
    <t>TC Signal per mass injected</t>
  </si>
  <si>
    <t>TOC Signal per mass injected</t>
  </si>
  <si>
    <t>TNb Signal per mass injected</t>
  </si>
  <si>
    <t>Calculated TIC mass injected</t>
  </si>
  <si>
    <t>Calculated TC mass injected</t>
  </si>
  <si>
    <t>Calculated TOC mass injected</t>
  </si>
  <si>
    <t>Calculated TNb mass injected</t>
  </si>
  <si>
    <t>Observed TIC mass injected (ng)</t>
  </si>
  <si>
    <t>Observed TC mass injected (ng)</t>
  </si>
  <si>
    <t>Observed TOC mass injected (ng)</t>
  </si>
  <si>
    <t>Observed TNb mass injected (ng)</t>
  </si>
  <si>
    <t>Mean of last 2 reps</t>
  </si>
  <si>
    <t>mg/L</t>
  </si>
  <si>
    <t>known ug injected</t>
  </si>
  <si>
    <t>COUNT</t>
  </si>
  <si>
    <t>TINV</t>
  </si>
  <si>
    <t>MDL as ng injected</t>
  </si>
  <si>
    <t>MDL as mg/L at 1.0 ml injection volume</t>
  </si>
  <si>
    <t>MDL as mg/L at 0.5 ml injection volume</t>
  </si>
  <si>
    <t>MDL as mg/L at 0.3 ml injection volume</t>
  </si>
  <si>
    <t>Mean to MDL</t>
  </si>
  <si>
    <t>LOQ as 10sd</t>
  </si>
  <si>
    <t>LOQ as ng injected</t>
  </si>
  <si>
    <t>LOQ as mg/L at 0.5ml injection volume</t>
  </si>
  <si>
    <t>LOQ as mg/L at 0.3ml injection volume</t>
  </si>
  <si>
    <t>Add in contribution of reagent grade water</t>
  </si>
  <si>
    <t>ug injected</t>
  </si>
  <si>
    <t>Spiked Blank</t>
  </si>
  <si>
    <t>A FRESH SPIKED BLANK</t>
  </si>
  <si>
    <t>LOQ as mg/L at 1.0ml injection volume</t>
  </si>
  <si>
    <t>EXPECTED CONC</t>
  </si>
  <si>
    <t>w/out water contribution</t>
  </si>
  <si>
    <t>with water contribution</t>
  </si>
  <si>
    <t>TOC</t>
  </si>
  <si>
    <t>SPIKE</t>
  </si>
  <si>
    <t>DUP</t>
  </si>
  <si>
    <t>How to calculate known?</t>
  </si>
  <si>
    <t>This is run as an unknown and is NOT corrected for the contribution of water, so that contribution has to be accounted for in the known (along with the stock solutions)</t>
  </si>
  <si>
    <t>Just water:</t>
  </si>
  <si>
    <t>Added stock:</t>
  </si>
  <si>
    <t>KHP</t>
  </si>
  <si>
    <t>conc of stock</t>
  </si>
  <si>
    <t>added water</t>
  </si>
  <si>
    <t>final volume</t>
  </si>
  <si>
    <t>ml added</t>
  </si>
  <si>
    <t>NaHCO3</t>
  </si>
  <si>
    <t>added conc</t>
  </si>
  <si>
    <t>baseline conc from median concentration of analyzed water blanks</t>
  </si>
  <si>
    <t>OC</t>
  </si>
  <si>
    <t>IC</t>
  </si>
  <si>
    <t>Total from water and added stock</t>
  </si>
  <si>
    <t>As mg injected in 0.5ml</t>
  </si>
  <si>
    <t>B50 14nov23 9</t>
  </si>
  <si>
    <t>B50 3oct23 0.1</t>
  </si>
  <si>
    <t>B50 3oct23 9</t>
  </si>
  <si>
    <t>F50 6nov23 3.8</t>
  </si>
  <si>
    <t>B50 24oct23 9</t>
  </si>
  <si>
    <t>F100 17oct23 0.1</t>
  </si>
  <si>
    <t>B50 3oct23 3</t>
  </si>
  <si>
    <t>F50 17oct23 8</t>
  </si>
  <si>
    <t>B50 6nov23 3</t>
  </si>
  <si>
    <t>B50 25sep23 0.1</t>
  </si>
  <si>
    <t>SPK 9</t>
  </si>
  <si>
    <t>DUP 17</t>
  </si>
  <si>
    <t>F50 17oct23 6.2</t>
  </si>
  <si>
    <t>F50 24oct23 1.6</t>
  </si>
  <si>
    <t>F100 31oct23 0.1</t>
  </si>
  <si>
    <t>B50 17oct23 0.1</t>
  </si>
  <si>
    <t>B50 31oct23 9</t>
  </si>
  <si>
    <t>F50 17oct23 9</t>
  </si>
  <si>
    <t>B50 25sep23 9</t>
  </si>
  <si>
    <t>F50 9oct23 9</t>
  </si>
  <si>
    <t>F50 3oct23 6.2</t>
  </si>
  <si>
    <t>F50 9oct23 8</t>
  </si>
  <si>
    <t>SPK 25</t>
  </si>
  <si>
    <t>DUP 30</t>
  </si>
  <si>
    <t>Sample 1</t>
  </si>
  <si>
    <t>Sample 2</t>
  </si>
  <si>
    <t>Sample 3</t>
  </si>
  <si>
    <t>Sample 4</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</si>
  <si>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</si>
  <si>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</si>
  <si>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</si>
  <si>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</si>
  <si>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</si>
  <si>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</si>
  <si>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</si>
  <si>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</si>
  <si>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</si>
  <si>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</si>
  <si>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</si>
  <si>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</si>
  <si>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</si>
  <si>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</si>
  <si>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</si>
  <si>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</si>
  <si>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F50 24OCT23 9</t>
  </si>
  <si>
    <t>F50 26SEP23 9</t>
  </si>
  <si>
    <t>B50 9OCT23 9</t>
  </si>
  <si>
    <t>B50 17OCT23 3</t>
  </si>
  <si>
    <t>F50 3OCT23 8</t>
  </si>
  <si>
    <t>F50 24OCT23 8</t>
  </si>
  <si>
    <t>B50 17OCT23 9</t>
  </si>
  <si>
    <t>C50 9AUG23 6</t>
  </si>
  <si>
    <t>C50 9AUG23 9</t>
  </si>
  <si>
    <t>B50 31OCT23 0.1</t>
  </si>
  <si>
    <t>SPK 13</t>
  </si>
  <si>
    <t>DUP 18</t>
  </si>
  <si>
    <t>F50 25SEP23 1.6</t>
  </si>
  <si>
    <t>C50 4MAY23 1.5</t>
  </si>
  <si>
    <t>F50 3OCT23 9</t>
  </si>
  <si>
    <t>C50 30JUN23 20</t>
  </si>
  <si>
    <t>F50 9OCT23 6.2</t>
  </si>
  <si>
    <t>F50 25SEP23 6.2</t>
  </si>
  <si>
    <t>B50 25SEP23 3</t>
  </si>
  <si>
    <t>C50 9AUG23 0.1</t>
  </si>
  <si>
    <t>C50 9AUG23 1.5</t>
  </si>
  <si>
    <t>C50 4MAY23 0.1</t>
  </si>
  <si>
    <t>spk 25</t>
  </si>
  <si>
    <t>F50 4DEC23 0.1</t>
  </si>
  <si>
    <t>f50 17OCT23 3.8</t>
  </si>
  <si>
    <t>F50 4DEC23 6.2</t>
  </si>
  <si>
    <t>B50 6NOV23 6</t>
  </si>
  <si>
    <t>F50 17OCT23 5</t>
  </si>
  <si>
    <t>F50 4DEC23 9</t>
  </si>
  <si>
    <t>B50 14NOV23 6</t>
  </si>
  <si>
    <t>C300 30JUN23 COVE B SURF</t>
  </si>
  <si>
    <t>F100 14NOV23 0.1</t>
  </si>
  <si>
    <t>F50 14NOV23 6.2</t>
  </si>
  <si>
    <t>C301 4MAY23 SMB</t>
  </si>
  <si>
    <t>SMB POOL B 29JUN23 SURF</t>
  </si>
  <si>
    <t>C100 30JUN23 COVE B BOT</t>
  </si>
  <si>
    <t>B50 24OCT23 3</t>
  </si>
  <si>
    <t>F50 3OCT23 3.8</t>
  </si>
  <si>
    <t>F50 24OCT23 3.8</t>
  </si>
  <si>
    <t>C100 30JUN23 COVE B SURF</t>
  </si>
  <si>
    <t>F50 24OCT23 6.2</t>
  </si>
  <si>
    <t>F50 6NOV23 0.1</t>
  </si>
  <si>
    <t>C100 30JUN23 HPB POOL SURF</t>
  </si>
  <si>
    <t>F50 31oct23 5</t>
  </si>
  <si>
    <t>C100 1jun23 0.1</t>
  </si>
  <si>
    <t>C300 1jun23 0.1</t>
  </si>
  <si>
    <t>C100 29jun23 pool BOT</t>
  </si>
  <si>
    <t>C300 1jun23 cove BOT</t>
  </si>
  <si>
    <t>B50 14nov23 0.1</t>
  </si>
  <si>
    <t>F100 4dec23 0.1</t>
  </si>
  <si>
    <t>F50 31oct23 9</t>
  </si>
  <si>
    <t>C100 30jun23 coveA BOT</t>
  </si>
  <si>
    <t>F50 6nov23 8</t>
  </si>
  <si>
    <t>F50 31oct23 1.6</t>
  </si>
  <si>
    <t>C300 1jun23 cove surf</t>
  </si>
  <si>
    <t>C400 4may23 in tunnel</t>
  </si>
  <si>
    <t>B50 14nov23 3</t>
  </si>
  <si>
    <t>C300 30jun23 coveB BOT</t>
  </si>
  <si>
    <t>C300 30jun23 0.1</t>
  </si>
  <si>
    <t>B50 9oct23 3</t>
  </si>
  <si>
    <t>F50 3oct23 5</t>
  </si>
  <si>
    <t>F100 3oct23 0.1</t>
  </si>
  <si>
    <t>B50 9oct23 0.1</t>
  </si>
  <si>
    <t>C50 4may23 20</t>
  </si>
  <si>
    <t>C400 4may23 AngelBranch 0.1</t>
  </si>
  <si>
    <t>C300 1jun23 pool</t>
  </si>
  <si>
    <t>C300 30jun23 pool B 0.1</t>
  </si>
  <si>
    <t>F50 24oct23 5</t>
  </si>
  <si>
    <t>C300 30jun23 poolA 0.1</t>
  </si>
  <si>
    <t>C100 1jun23 cove BOT</t>
  </si>
  <si>
    <t>C101 30jun23 0.1</t>
  </si>
  <si>
    <t>C300 30jun23 cove A surf</t>
  </si>
  <si>
    <t>C100 1jun23 cove surf</t>
  </si>
  <si>
    <t>C400 4may23 mixzone 0.1</t>
  </si>
  <si>
    <t>C300 30jun23 coveA BOT</t>
  </si>
  <si>
    <t>C100 30jun23 cove A surf</t>
  </si>
  <si>
    <t>C50 9AUG23 20</t>
  </si>
  <si>
    <t>C50 4may23 6</t>
  </si>
  <si>
    <t>F50 9oct23 0.1</t>
  </si>
  <si>
    <t>F50 26sep23 3.8</t>
  </si>
  <si>
    <t>B50 3oct23 6</t>
  </si>
  <si>
    <t>C50 30jun23 1.5</t>
  </si>
  <si>
    <t>C50 1jun23 20</t>
  </si>
  <si>
    <t>C50 1jun23 0.1</t>
  </si>
  <si>
    <t>C50 30jun23 0.1</t>
  </si>
  <si>
    <t>C50 30jun23 9</t>
  </si>
  <si>
    <t>C50 1jun23 9</t>
  </si>
  <si>
    <t>C50 30jun23 6</t>
  </si>
  <si>
    <t>C50 1jun23 1.5</t>
  </si>
  <si>
    <t>C50 1jun23 6</t>
  </si>
  <si>
    <t>F50 17oct23 1.6</t>
  </si>
  <si>
    <t>B50 17oct23 6</t>
  </si>
  <si>
    <t>F200 4dec23 0.1</t>
  </si>
  <si>
    <t>F50 9oct23 1.6</t>
  </si>
  <si>
    <t>B50 6nov23 9</t>
  </si>
  <si>
    <t>B50 24oct23 6</t>
  </si>
  <si>
    <t>F50 6nov23 5</t>
  </si>
  <si>
    <t>F50 26sep23 8</t>
  </si>
  <si>
    <t>B50 4dec23 9</t>
  </si>
  <si>
    <t>F50 3oct23 1.6</t>
  </si>
  <si>
    <t>B50 4dec23 3</t>
  </si>
  <si>
    <t>F50 3oct23 0.1</t>
  </si>
  <si>
    <t>B50 31oct23 3</t>
  </si>
  <si>
    <t>F50 31oct23 3.8</t>
  </si>
  <si>
    <t>F50 26sep23 0.1</t>
  </si>
  <si>
    <t>B50 25sep23 6</t>
  </si>
  <si>
    <t>F50 31oct23 8</t>
  </si>
  <si>
    <t>F50 9oct23 3.8</t>
  </si>
  <si>
    <t>B50 9oct23 6</t>
  </si>
  <si>
    <t>F50 9oct23 5</t>
  </si>
  <si>
    <t>B50 4dec23 0.1</t>
  </si>
  <si>
    <t>C50 4may23 9</t>
  </si>
  <si>
    <t>C500 4may23 CCT</t>
  </si>
  <si>
    <t>C201 4may23 CCS</t>
  </si>
  <si>
    <t>B50 24oct23 0.1</t>
  </si>
  <si>
    <t>F50 14nov23 8</t>
  </si>
  <si>
    <t>F50 4dec23 3.8</t>
  </si>
  <si>
    <t>F50 26sep23 5</t>
  </si>
  <si>
    <t>B50 6nov23 0.1</t>
  </si>
  <si>
    <t>F50 4dec23 5</t>
  </si>
  <si>
    <t>F50 6nov23 6.2</t>
  </si>
  <si>
    <t>B50 31oct23 6</t>
  </si>
  <si>
    <t>F50 6nov23 1.6</t>
  </si>
  <si>
    <t>F50 4dec23 8</t>
  </si>
  <si>
    <t>F50 6nov23 9</t>
  </si>
  <si>
    <t>F50 14nov23 0.1</t>
  </si>
  <si>
    <t>F50 4dec23 1.6</t>
  </si>
  <si>
    <t>B50 4dec23 6</t>
  </si>
  <si>
    <t>F50 14nov23 1.6</t>
  </si>
  <si>
    <t>F50 14nov23 3.8</t>
  </si>
  <si>
    <t>B50 31oct23 0.1</t>
  </si>
  <si>
    <t>F50 24oct23 0.1</t>
  </si>
  <si>
    <t>F50 17oct23 0.1</t>
  </si>
  <si>
    <t>F50 14oct23 5</t>
  </si>
  <si>
    <t>F50 31oct23 6.2</t>
  </si>
  <si>
    <t>F50 14nov23 9</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</si>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</sst>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
    <numFmt numFmtId="166" formatCode="0.000000"/>
    <numFmt numFmtId="167"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Arial"/>
      <family val="2"/>
    </font>
    <font>
      <sz val="11"/>
      <color theme="1"/>
      <name val="Calibri"/>
      <family val="2"/>
    </font>
    <font>
      <sz val="11"/>
      <name val="Calibri"/>
      <family val="2"/>
    </font>
    <font>
      <sz val="10"/>
      <color indexed="8"/>
      <name val="MS Sans Serif"/>
    </font>
    <font>
      <sz val="8"/>
      <name val="MS Sans Serif"/>
    </font>
    <font>
      <sz val="10"/>
      <color theme="1"/>
      <name val="Arial"/>
      <family val="2"/>
    </font>
    <font>
      <sz val="9"/>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cellStyleXfs>
  <cellXfs count="51">
    <xf numFmtId="0" fontId="0" fillId="0" borderId="0" xfId="0"/>
    <xf numFmtId="14" fontId="0" fillId="0" borderId="0" xfId="0" applyNumberFormat="1"/>
    <xf numFmtId="0" fontId="0" fillId="0" borderId="0" xfId="0" applyAlignment="1">
      <alignment wrapText="1"/>
    </xf>
    <xf numFmtId="2" fontId="0" fillId="0" borderId="0" xfId="0" applyNumberFormat="1"/>
    <xf numFmtId="164" fontId="0" fillId="0" borderId="0" xfId="0" applyNumberFormat="1"/>
    <xf numFmtId="11" fontId="0" fillId="0" borderId="0" xfId="0" applyNumberFormat="1"/>
    <xf numFmtId="21" fontId="0" fillId="0" borderId="0" xfId="0" applyNumberFormat="1"/>
    <xf numFmtId="0" fontId="16" fillId="0" borderId="0" xfId="0" applyFont="1"/>
    <xf numFmtId="0" fontId="19" fillId="0" borderId="0" xfId="42" applyFont="1"/>
    <xf numFmtId="1" fontId="19" fillId="0" borderId="0" xfId="42" applyNumberFormat="1" applyFont="1"/>
    <xf numFmtId="19" fontId="0" fillId="0" borderId="0" xfId="0" applyNumberFormat="1"/>
    <xf numFmtId="0" fontId="20" fillId="0" borderId="0" xfId="0" applyFont="1"/>
    <xf numFmtId="14" fontId="20" fillId="0" borderId="0" xfId="0" applyNumberFormat="1" applyFont="1"/>
    <xf numFmtId="19" fontId="20" fillId="0" borderId="0" xfId="0" applyNumberFormat="1" applyFont="1"/>
    <xf numFmtId="2" fontId="20" fillId="0" borderId="0" xfId="0" applyNumberFormat="1" applyFont="1"/>
    <xf numFmtId="0" fontId="20" fillId="0" borderId="0" xfId="0" applyFont="1" applyAlignment="1">
      <alignment wrapText="1"/>
    </xf>
    <xf numFmtId="21" fontId="20" fillId="0" borderId="0" xfId="0" applyNumberFormat="1" applyFont="1"/>
    <xf numFmtId="0" fontId="21" fillId="0" borderId="0" xfId="42" applyFont="1"/>
    <xf numFmtId="2" fontId="21" fillId="0" borderId="0" xfId="42" applyNumberFormat="1" applyFont="1"/>
    <xf numFmtId="0" fontId="18" fillId="0" borderId="0" xfId="42"/>
    <xf numFmtId="2" fontId="19" fillId="0" borderId="0" xfId="42" applyNumberFormat="1" applyFont="1"/>
    <xf numFmtId="1" fontId="18" fillId="0" borderId="0" xfId="42" applyNumberFormat="1"/>
    <xf numFmtId="0" fontId="23" fillId="0" borderId="0" xfId="43" applyFont="1" applyAlignment="1">
      <alignment horizontal="left" vertical="center"/>
    </xf>
    <xf numFmtId="0" fontId="23" fillId="0" borderId="0" xfId="43" applyFont="1" applyAlignment="1">
      <alignment vertical="center"/>
    </xf>
    <xf numFmtId="1" fontId="23" fillId="0" borderId="0" xfId="43" applyNumberFormat="1" applyFont="1" applyAlignment="1">
      <alignment vertical="center"/>
    </xf>
    <xf numFmtId="165" fontId="23" fillId="0" borderId="0" xfId="43" applyNumberFormat="1" applyFont="1" applyAlignment="1">
      <alignment vertical="center"/>
    </xf>
    <xf numFmtId="0" fontId="24" fillId="0" borderId="0" xfId="0" applyFont="1" applyAlignment="1">
      <alignment vertical="center"/>
    </xf>
    <xf numFmtId="0" fontId="18" fillId="0" borderId="0" xfId="42" applyAlignment="1">
      <alignment vertical="center"/>
    </xf>
    <xf numFmtId="3" fontId="18" fillId="0" borderId="0" xfId="42" applyNumberFormat="1" applyAlignment="1">
      <alignment vertical="center"/>
    </xf>
    <xf numFmtId="2" fontId="18" fillId="0" borderId="0" xfId="42" applyNumberFormat="1" applyAlignment="1">
      <alignment vertical="center"/>
    </xf>
    <xf numFmtId="164" fontId="18" fillId="0" borderId="0" xfId="42" applyNumberFormat="1" applyAlignment="1">
      <alignment vertical="center"/>
    </xf>
    <xf numFmtId="166" fontId="18" fillId="0" borderId="0" xfId="42" applyNumberFormat="1" applyAlignment="1">
      <alignment vertical="center"/>
    </xf>
    <xf numFmtId="165" fontId="18" fillId="0" borderId="0" xfId="42" applyNumberFormat="1" applyAlignment="1">
      <alignment vertical="center"/>
    </xf>
    <xf numFmtId="0" fontId="19" fillId="0" borderId="0" xfId="42" applyFont="1" applyAlignment="1">
      <alignment vertical="center"/>
    </xf>
    <xf numFmtId="0" fontId="23" fillId="0" borderId="0" xfId="43" applyFont="1" applyAlignment="1">
      <alignment vertical="top"/>
    </xf>
    <xf numFmtId="165" fontId="23" fillId="0" borderId="0" xfId="43" applyNumberFormat="1" applyFont="1" applyAlignment="1">
      <alignment vertical="top"/>
    </xf>
    <xf numFmtId="0" fontId="24" fillId="0" borderId="0" xfId="0" applyFont="1"/>
    <xf numFmtId="164" fontId="18" fillId="0" borderId="0" xfId="42" applyNumberFormat="1"/>
    <xf numFmtId="165" fontId="18" fillId="0" borderId="0" xfId="42" applyNumberFormat="1"/>
    <xf numFmtId="1" fontId="23" fillId="0" borderId="0" xfId="43" applyNumberFormat="1" applyFont="1" applyAlignment="1">
      <alignment vertical="top"/>
    </xf>
    <xf numFmtId="2" fontId="18" fillId="0" borderId="0" xfId="42" applyNumberFormat="1"/>
    <xf numFmtId="2" fontId="0" fillId="33" borderId="0" xfId="0" applyNumberFormat="1" applyFill="1"/>
    <xf numFmtId="2" fontId="18" fillId="33" borderId="0" xfId="42" applyNumberFormat="1" applyFill="1"/>
    <xf numFmtId="165" fontId="0" fillId="0" borderId="0" xfId="0" applyNumberFormat="1"/>
    <xf numFmtId="3" fontId="25" fillId="0" borderId="0" xfId="42" applyNumberFormat="1" applyFont="1"/>
    <xf numFmtId="165" fontId="0" fillId="33" borderId="0" xfId="0" applyNumberFormat="1" applyFill="1"/>
    <xf numFmtId="2" fontId="0" fillId="0" borderId="0" xfId="0" applyNumberFormat="1" applyAlignment="1">
      <alignment wrapText="1"/>
    </xf>
    <xf numFmtId="167" fontId="0" fillId="0" borderId="0" xfId="0" applyNumberFormat="1"/>
    <xf numFmtId="3" fontId="0" fillId="0" borderId="0" xfId="0" applyNumberFormat="1"/>
    <xf numFmtId="2" fontId="18" fillId="34" borderId="0" xfId="42" applyNumberFormat="1" applyFill="1" applyAlignment="1">
      <alignment vertical="center"/>
    </xf>
    <xf numFmtId="165" fontId="0" fillId="34"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2" xfId="42" xr:uid="{8F7D9E60-E6DF-45B4-9957-3DBE85DF96E8}"/>
    <cellStyle name="Normal 6" xfId="43" xr:uid="{65A9EA2B-5837-45FA-ACCB-83B0414BC0A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0899511449848094"/>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'26jan24'!$F$13:$F$19</c:f>
              <c:numCache>
                <c:formatCode>General</c:formatCode>
                <c:ptCount val="7"/>
                <c:pt idx="1">
                  <c:v>0</c:v>
                </c:pt>
                <c:pt idx="2">
                  <c:v>1142.4000000000001</c:v>
                </c:pt>
                <c:pt idx="3">
                  <c:v>3646.2</c:v>
                </c:pt>
                <c:pt idx="4">
                  <c:v>5695.6260000000002</c:v>
                </c:pt>
                <c:pt idx="5">
                  <c:v>8577.4740000000002</c:v>
                </c:pt>
                <c:pt idx="6">
                  <c:v>10724.2</c:v>
                </c:pt>
              </c:numCache>
            </c:numRef>
          </c:xVal>
          <c:yVal>
            <c:numRef>
              <c:f>'26jan24'!$E$13:$E$19</c:f>
              <c:numCache>
                <c:formatCode>General</c:formatCode>
                <c:ptCount val="7"/>
                <c:pt idx="1">
                  <c:v>0</c:v>
                </c:pt>
                <c:pt idx="2">
                  <c:v>6.0000000000000006E-4</c:v>
                </c:pt>
                <c:pt idx="3">
                  <c:v>1.7999999999999997E-3</c:v>
                </c:pt>
                <c:pt idx="4">
                  <c:v>2.9970000000000005E-3</c:v>
                </c:pt>
                <c:pt idx="5">
                  <c:v>4.2030000000000001E-3</c:v>
                </c:pt>
                <c:pt idx="6">
                  <c:v>5.3999999999999994E-3</c:v>
                </c:pt>
              </c:numCache>
            </c:numRef>
          </c:yVal>
          <c:smooth val="0"/>
          <c:extLst>
            <c:ext xmlns:c16="http://schemas.microsoft.com/office/drawing/2014/chart" uri="{C3380CC4-5D6E-409C-BE32-E72D297353CC}">
              <c16:uniqueId val="{00000001-E1C9-47BB-B586-9446DD9C6412}"/>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6587463458595562"/>
                  <c:y val="5.8592938022390744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'26jan24'!$H$13:$H$19</c:f>
              <c:numCache>
                <c:formatCode>General</c:formatCode>
                <c:ptCount val="7"/>
                <c:pt idx="1">
                  <c:v>0</c:v>
                </c:pt>
                <c:pt idx="2">
                  <c:v>2236.5</c:v>
                </c:pt>
                <c:pt idx="3">
                  <c:v>7090.5</c:v>
                </c:pt>
                <c:pt idx="4">
                  <c:v>11310.1</c:v>
                </c:pt>
                <c:pt idx="5">
                  <c:v>16346.9</c:v>
                </c:pt>
                <c:pt idx="6">
                  <c:v>20480.5</c:v>
                </c:pt>
              </c:numCache>
            </c:numRef>
          </c:xVal>
          <c:yVal>
            <c:numRef>
              <c:f>'26jan24'!$G$13:$G$19</c:f>
              <c:numCache>
                <c:formatCode>General</c:formatCode>
                <c:ptCount val="7"/>
                <c:pt idx="1">
                  <c:v>0</c:v>
                </c:pt>
                <c:pt idx="2">
                  <c:v>1.2000000000000001E-3</c:v>
                </c:pt>
                <c:pt idx="3">
                  <c:v>3.5999999999999995E-3</c:v>
                </c:pt>
                <c:pt idx="4">
                  <c:v>5.9940000000000011E-3</c:v>
                </c:pt>
                <c:pt idx="5">
                  <c:v>8.4060000000000003E-3</c:v>
                </c:pt>
                <c:pt idx="6">
                  <c:v>1.0799999999999999E-2</c:v>
                </c:pt>
              </c:numCache>
            </c:numRef>
          </c:yVal>
          <c:smooth val="0"/>
          <c:extLst>
            <c:ext xmlns:c16="http://schemas.microsoft.com/office/drawing/2014/chart" uri="{C3380CC4-5D6E-409C-BE32-E72D297353CC}">
              <c16:uniqueId val="{00000001-444B-486B-BC25-43705CC32EF5}"/>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TNb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9687023339066787"/>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'26jan24'!$J$13:$J$19</c:f>
              <c:numCache>
                <c:formatCode>General</c:formatCode>
                <c:ptCount val="7"/>
                <c:pt idx="1">
                  <c:v>0</c:v>
                </c:pt>
                <c:pt idx="2">
                  <c:v>1125.8</c:v>
                </c:pt>
                <c:pt idx="3">
                  <c:v>3202.4</c:v>
                </c:pt>
                <c:pt idx="4">
                  <c:v>5523.5370000000003</c:v>
                </c:pt>
                <c:pt idx="5">
                  <c:v>7883.9</c:v>
                </c:pt>
                <c:pt idx="6">
                  <c:v>10115.9</c:v>
                </c:pt>
              </c:numCache>
            </c:numRef>
          </c:xVal>
          <c:yVal>
            <c:numRef>
              <c:f>'26jan24'!$I$13:$I$19</c:f>
              <c:numCache>
                <c:formatCode>General</c:formatCode>
                <c:ptCount val="7"/>
                <c:pt idx="1">
                  <c:v>0</c:v>
                </c:pt>
                <c:pt idx="2">
                  <c:v>5.9999999999999995E-5</c:v>
                </c:pt>
                <c:pt idx="3">
                  <c:v>1.7999999999999998E-4</c:v>
                </c:pt>
                <c:pt idx="4">
                  <c:v>2.9970000000000002E-4</c:v>
                </c:pt>
                <c:pt idx="5">
                  <c:v>4.2030000000000002E-4</c:v>
                </c:pt>
                <c:pt idx="6">
                  <c:v>5.4000000000000001E-4</c:v>
                </c:pt>
              </c:numCache>
            </c:numRef>
          </c:yVal>
          <c:smooth val="0"/>
          <c:extLst>
            <c:ext xmlns:c16="http://schemas.microsoft.com/office/drawing/2014/chart" uri="{C3380CC4-5D6E-409C-BE32-E72D297353CC}">
              <c16:uniqueId val="{00000001-AD7B-494B-894E-ACFAB6A2211B}"/>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0899511449848094"/>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'27jan24'!$F$13:$F$19</c:f>
              <c:numCache>
                <c:formatCode>General</c:formatCode>
                <c:ptCount val="7"/>
                <c:pt idx="1">
                  <c:v>0</c:v>
                </c:pt>
                <c:pt idx="2">
                  <c:v>1134.4000000000001</c:v>
                </c:pt>
                <c:pt idx="3">
                  <c:v>3645.7</c:v>
                </c:pt>
                <c:pt idx="4">
                  <c:v>5538.8760000000002</c:v>
                </c:pt>
                <c:pt idx="5">
                  <c:v>8147.2240000000002</c:v>
                </c:pt>
                <c:pt idx="6">
                  <c:v>10374.700000000001</c:v>
                </c:pt>
              </c:numCache>
            </c:numRef>
          </c:xVal>
          <c:yVal>
            <c:numRef>
              <c:f>'27jan24'!$E$13:$E$19</c:f>
              <c:numCache>
                <c:formatCode>General</c:formatCode>
                <c:ptCount val="7"/>
                <c:pt idx="1">
                  <c:v>0</c:v>
                </c:pt>
                <c:pt idx="2">
                  <c:v>6.0000000000000006E-4</c:v>
                </c:pt>
                <c:pt idx="3">
                  <c:v>1.7999999999999997E-3</c:v>
                </c:pt>
                <c:pt idx="4">
                  <c:v>2.9970000000000005E-3</c:v>
                </c:pt>
                <c:pt idx="5">
                  <c:v>4.2030000000000001E-3</c:v>
                </c:pt>
                <c:pt idx="6">
                  <c:v>5.3999999999999994E-3</c:v>
                </c:pt>
              </c:numCache>
            </c:numRef>
          </c:yVal>
          <c:smooth val="0"/>
          <c:extLst>
            <c:ext xmlns:c16="http://schemas.microsoft.com/office/drawing/2014/chart" uri="{C3380CC4-5D6E-409C-BE32-E72D297353CC}">
              <c16:uniqueId val="{00000001-CE32-4037-9589-A34FF2F36AAF}"/>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6587463458595562"/>
                  <c:y val="5.8592938022390744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'27jan24'!$H$13:$H$19</c:f>
              <c:numCache>
                <c:formatCode>General</c:formatCode>
                <c:ptCount val="7"/>
                <c:pt idx="1">
                  <c:v>0</c:v>
                </c:pt>
                <c:pt idx="2">
                  <c:v>1945.9</c:v>
                </c:pt>
                <c:pt idx="3">
                  <c:v>6495.2</c:v>
                </c:pt>
                <c:pt idx="4">
                  <c:v>10966.611000000001</c:v>
                </c:pt>
                <c:pt idx="5">
                  <c:v>16169.989</c:v>
                </c:pt>
                <c:pt idx="6">
                  <c:v>20741.7</c:v>
                </c:pt>
              </c:numCache>
            </c:numRef>
          </c:xVal>
          <c:yVal>
            <c:numRef>
              <c:f>'27jan24'!$G$13:$G$19</c:f>
              <c:numCache>
                <c:formatCode>General</c:formatCode>
                <c:ptCount val="7"/>
                <c:pt idx="1">
                  <c:v>0</c:v>
                </c:pt>
                <c:pt idx="2">
                  <c:v>1.2000000000000001E-3</c:v>
                </c:pt>
                <c:pt idx="3">
                  <c:v>3.5999999999999995E-3</c:v>
                </c:pt>
                <c:pt idx="4">
                  <c:v>5.9940000000000011E-3</c:v>
                </c:pt>
                <c:pt idx="5">
                  <c:v>8.4060000000000003E-3</c:v>
                </c:pt>
                <c:pt idx="6">
                  <c:v>1.0799999999999999E-2</c:v>
                </c:pt>
              </c:numCache>
            </c:numRef>
          </c:yVal>
          <c:smooth val="0"/>
          <c:extLst>
            <c:ext xmlns:c16="http://schemas.microsoft.com/office/drawing/2014/chart" uri="{C3380CC4-5D6E-409C-BE32-E72D297353CC}">
              <c16:uniqueId val="{00000001-F633-45BD-8BB5-AE1B8F71F4D4}"/>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TNb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9687023339066787"/>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'27jan24'!$J$13:$J$19</c:f>
              <c:numCache>
                <c:formatCode>General</c:formatCode>
                <c:ptCount val="7"/>
                <c:pt idx="1">
                  <c:v>0</c:v>
                </c:pt>
                <c:pt idx="2">
                  <c:v>877.5</c:v>
                </c:pt>
                <c:pt idx="3">
                  <c:v>3185.5</c:v>
                </c:pt>
                <c:pt idx="4">
                  <c:v>5431.0349999999999</c:v>
                </c:pt>
                <c:pt idx="5">
                  <c:v>7867.4889999999996</c:v>
                </c:pt>
                <c:pt idx="6">
                  <c:v>9849</c:v>
                </c:pt>
              </c:numCache>
            </c:numRef>
          </c:xVal>
          <c:yVal>
            <c:numRef>
              <c:f>'27jan24'!$I$13:$I$19</c:f>
              <c:numCache>
                <c:formatCode>General</c:formatCode>
                <c:ptCount val="7"/>
                <c:pt idx="1">
                  <c:v>0</c:v>
                </c:pt>
                <c:pt idx="2">
                  <c:v>5.9999999999999995E-5</c:v>
                </c:pt>
                <c:pt idx="3">
                  <c:v>1.7999999999999998E-4</c:v>
                </c:pt>
                <c:pt idx="4">
                  <c:v>2.9970000000000002E-4</c:v>
                </c:pt>
                <c:pt idx="5">
                  <c:v>4.2030000000000002E-4</c:v>
                </c:pt>
                <c:pt idx="6">
                  <c:v>5.4000000000000001E-4</c:v>
                </c:pt>
              </c:numCache>
            </c:numRef>
          </c:yVal>
          <c:smooth val="0"/>
          <c:extLst>
            <c:ext xmlns:c16="http://schemas.microsoft.com/office/drawing/2014/chart" uri="{C3380CC4-5D6E-409C-BE32-E72D297353CC}">
              <c16:uniqueId val="{00000001-A6C6-4E3A-8DF4-4341546D1CD0}"/>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0899511449848094"/>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'29jan24'!$F$13:$F$19</c:f>
              <c:numCache>
                <c:formatCode>General</c:formatCode>
                <c:ptCount val="7"/>
                <c:pt idx="1">
                  <c:v>0</c:v>
                </c:pt>
                <c:pt idx="2">
                  <c:v>1138.5999999999999</c:v>
                </c:pt>
                <c:pt idx="3">
                  <c:v>3781.8</c:v>
                </c:pt>
                <c:pt idx="4">
                  <c:v>5665.9089999999997</c:v>
                </c:pt>
                <c:pt idx="5">
                  <c:v>8184.491</c:v>
                </c:pt>
                <c:pt idx="6">
                  <c:v>10659.3</c:v>
                </c:pt>
              </c:numCache>
            </c:numRef>
          </c:xVal>
          <c:yVal>
            <c:numRef>
              <c:f>'29jan24'!$E$13:$E$19</c:f>
              <c:numCache>
                <c:formatCode>General</c:formatCode>
                <c:ptCount val="7"/>
                <c:pt idx="1">
                  <c:v>0</c:v>
                </c:pt>
                <c:pt idx="2">
                  <c:v>6.0000000000000006E-4</c:v>
                </c:pt>
                <c:pt idx="3">
                  <c:v>1.7999999999999997E-3</c:v>
                </c:pt>
                <c:pt idx="4">
                  <c:v>2.9970000000000005E-3</c:v>
                </c:pt>
                <c:pt idx="5">
                  <c:v>4.2030000000000001E-3</c:v>
                </c:pt>
                <c:pt idx="6">
                  <c:v>5.3999999999999994E-3</c:v>
                </c:pt>
              </c:numCache>
            </c:numRef>
          </c:yVal>
          <c:smooth val="0"/>
          <c:extLst>
            <c:ext xmlns:c16="http://schemas.microsoft.com/office/drawing/2014/chart" uri="{C3380CC4-5D6E-409C-BE32-E72D297353CC}">
              <c16:uniqueId val="{00000001-1367-4940-8797-9D428F809F00}"/>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6587463458595562"/>
                  <c:y val="5.8592938022390744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'29jan24'!$H$13:$H$19</c:f>
              <c:numCache>
                <c:formatCode>General</c:formatCode>
                <c:ptCount val="7"/>
                <c:pt idx="1">
                  <c:v>0</c:v>
                </c:pt>
                <c:pt idx="2">
                  <c:v>2112.3000000000002</c:v>
                </c:pt>
                <c:pt idx="3">
                  <c:v>7120.9</c:v>
                </c:pt>
                <c:pt idx="4">
                  <c:v>11016.117</c:v>
                </c:pt>
                <c:pt idx="5">
                  <c:v>15927.083000000001</c:v>
                </c:pt>
                <c:pt idx="6">
                  <c:v>20397.900000000001</c:v>
                </c:pt>
              </c:numCache>
            </c:numRef>
          </c:xVal>
          <c:yVal>
            <c:numRef>
              <c:f>'29jan24'!$G$13:$G$19</c:f>
              <c:numCache>
                <c:formatCode>General</c:formatCode>
                <c:ptCount val="7"/>
                <c:pt idx="1">
                  <c:v>0</c:v>
                </c:pt>
                <c:pt idx="2">
                  <c:v>1.2000000000000001E-3</c:v>
                </c:pt>
                <c:pt idx="3">
                  <c:v>3.5999999999999995E-3</c:v>
                </c:pt>
                <c:pt idx="4">
                  <c:v>5.9940000000000011E-3</c:v>
                </c:pt>
                <c:pt idx="5">
                  <c:v>8.4060000000000003E-3</c:v>
                </c:pt>
                <c:pt idx="6">
                  <c:v>1.0799999999999999E-2</c:v>
                </c:pt>
              </c:numCache>
            </c:numRef>
          </c:yVal>
          <c:smooth val="0"/>
          <c:extLst>
            <c:ext xmlns:c16="http://schemas.microsoft.com/office/drawing/2014/chart" uri="{C3380CC4-5D6E-409C-BE32-E72D297353CC}">
              <c16:uniqueId val="{00000001-1A67-4F7E-9007-EF6029081C3F}"/>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TNb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9687023339066787"/>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'29jan24'!$J$13:$J$19</c:f>
              <c:numCache>
                <c:formatCode>General</c:formatCode>
                <c:ptCount val="7"/>
                <c:pt idx="1">
                  <c:v>0</c:v>
                </c:pt>
                <c:pt idx="2">
                  <c:v>1217.7</c:v>
                </c:pt>
                <c:pt idx="3">
                  <c:v>3446.6</c:v>
                </c:pt>
                <c:pt idx="4">
                  <c:v>5602.8280000000004</c:v>
                </c:pt>
                <c:pt idx="5">
                  <c:v>8110.0829999999996</c:v>
                </c:pt>
                <c:pt idx="6">
                  <c:v>10059.6</c:v>
                </c:pt>
              </c:numCache>
            </c:numRef>
          </c:xVal>
          <c:yVal>
            <c:numRef>
              <c:f>'29jan24'!$I$13:$I$19</c:f>
              <c:numCache>
                <c:formatCode>General</c:formatCode>
                <c:ptCount val="7"/>
                <c:pt idx="1">
                  <c:v>0</c:v>
                </c:pt>
                <c:pt idx="2">
                  <c:v>5.9999999999999995E-5</c:v>
                </c:pt>
                <c:pt idx="3">
                  <c:v>1.7999999999999998E-4</c:v>
                </c:pt>
                <c:pt idx="4">
                  <c:v>2.9970000000000002E-4</c:v>
                </c:pt>
                <c:pt idx="5">
                  <c:v>4.2030000000000002E-4</c:v>
                </c:pt>
                <c:pt idx="6">
                  <c:v>5.4000000000000001E-4</c:v>
                </c:pt>
              </c:numCache>
            </c:numRef>
          </c:yVal>
          <c:smooth val="0"/>
          <c:extLst>
            <c:ext xmlns:c16="http://schemas.microsoft.com/office/drawing/2014/chart" uri="{C3380CC4-5D6E-409C-BE32-E72D297353CC}">
              <c16:uniqueId val="{00000001-3DEA-47EF-8AC4-E4AFDFA1560A}"/>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0899511449848094"/>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'30jan24'!$F$13:$F$19</c:f>
              <c:numCache>
                <c:formatCode>General</c:formatCode>
                <c:ptCount val="7"/>
                <c:pt idx="1">
                  <c:v>0</c:v>
                </c:pt>
                <c:pt idx="2">
                  <c:v>150</c:v>
                </c:pt>
                <c:pt idx="3">
                  <c:v>2084.5</c:v>
                </c:pt>
                <c:pt idx="4">
                  <c:v>5461.8850000000002</c:v>
                </c:pt>
                <c:pt idx="5">
                  <c:v>8102.6149999999998</c:v>
                </c:pt>
                <c:pt idx="6">
                  <c:v>10413.5</c:v>
                </c:pt>
              </c:numCache>
            </c:numRef>
          </c:xVal>
          <c:yVal>
            <c:numRef>
              <c:f>'30jan24'!$E$13:$E$19</c:f>
              <c:numCache>
                <c:formatCode>General</c:formatCode>
                <c:ptCount val="7"/>
                <c:pt idx="1">
                  <c:v>0</c:v>
                </c:pt>
                <c:pt idx="2">
                  <c:v>6.0000000000000006E-4</c:v>
                </c:pt>
                <c:pt idx="3">
                  <c:v>1.7999999999999997E-3</c:v>
                </c:pt>
                <c:pt idx="4">
                  <c:v>2.9970000000000005E-3</c:v>
                </c:pt>
                <c:pt idx="5">
                  <c:v>4.2030000000000001E-3</c:v>
                </c:pt>
                <c:pt idx="6">
                  <c:v>5.3999999999999994E-3</c:v>
                </c:pt>
              </c:numCache>
            </c:numRef>
          </c:yVal>
          <c:smooth val="0"/>
          <c:extLst>
            <c:ext xmlns:c16="http://schemas.microsoft.com/office/drawing/2014/chart" uri="{C3380CC4-5D6E-409C-BE32-E72D297353CC}">
              <c16:uniqueId val="{00000001-2C5D-41F0-9709-41610CBCF018}"/>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6587463458595562"/>
                  <c:y val="5.8592938022390744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'30jan24'!$H$13:$H$19</c:f>
              <c:numCache>
                <c:formatCode>General</c:formatCode>
                <c:ptCount val="7"/>
                <c:pt idx="1">
                  <c:v>0</c:v>
                </c:pt>
                <c:pt idx="2">
                  <c:v>1291.2</c:v>
                </c:pt>
                <c:pt idx="3">
                  <c:v>5651.6</c:v>
                </c:pt>
                <c:pt idx="4">
                  <c:v>11095.803</c:v>
                </c:pt>
                <c:pt idx="5">
                  <c:v>16335.996999999999</c:v>
                </c:pt>
                <c:pt idx="6">
                  <c:v>20360.599999999999</c:v>
                </c:pt>
              </c:numCache>
            </c:numRef>
          </c:xVal>
          <c:yVal>
            <c:numRef>
              <c:f>'30jan24'!$G$13:$G$19</c:f>
              <c:numCache>
                <c:formatCode>General</c:formatCode>
                <c:ptCount val="7"/>
                <c:pt idx="1">
                  <c:v>0</c:v>
                </c:pt>
                <c:pt idx="2">
                  <c:v>1.2000000000000001E-3</c:v>
                </c:pt>
                <c:pt idx="3">
                  <c:v>3.5999999999999995E-3</c:v>
                </c:pt>
                <c:pt idx="4">
                  <c:v>5.9940000000000011E-3</c:v>
                </c:pt>
                <c:pt idx="5">
                  <c:v>8.4060000000000003E-3</c:v>
                </c:pt>
                <c:pt idx="6">
                  <c:v>1.0799999999999999E-2</c:v>
                </c:pt>
              </c:numCache>
            </c:numRef>
          </c:yVal>
          <c:smooth val="0"/>
          <c:extLst>
            <c:ext xmlns:c16="http://schemas.microsoft.com/office/drawing/2014/chart" uri="{C3380CC4-5D6E-409C-BE32-E72D297353CC}">
              <c16:uniqueId val="{00000001-85B2-403E-BEA2-BA92892E2AE1}"/>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TNb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9687023339066787"/>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'30jan24'!$J$13:$J$19</c:f>
              <c:numCache>
                <c:formatCode>General</c:formatCode>
                <c:ptCount val="7"/>
                <c:pt idx="1">
                  <c:v>0</c:v>
                </c:pt>
                <c:pt idx="2">
                  <c:v>1169.3</c:v>
                </c:pt>
                <c:pt idx="3">
                  <c:v>3354.9</c:v>
                </c:pt>
                <c:pt idx="4">
                  <c:v>5451.8969999999999</c:v>
                </c:pt>
                <c:pt idx="5">
                  <c:v>7859.9970000000003</c:v>
                </c:pt>
                <c:pt idx="6">
                  <c:v>9737.4</c:v>
                </c:pt>
              </c:numCache>
            </c:numRef>
          </c:xVal>
          <c:yVal>
            <c:numRef>
              <c:f>'30jan24'!$I$13:$I$19</c:f>
              <c:numCache>
                <c:formatCode>General</c:formatCode>
                <c:ptCount val="7"/>
                <c:pt idx="1">
                  <c:v>0</c:v>
                </c:pt>
                <c:pt idx="2">
                  <c:v>5.9999999999999995E-5</c:v>
                </c:pt>
                <c:pt idx="3">
                  <c:v>1.7999999999999998E-4</c:v>
                </c:pt>
                <c:pt idx="4">
                  <c:v>2.9970000000000002E-4</c:v>
                </c:pt>
                <c:pt idx="5">
                  <c:v>4.2030000000000002E-4</c:v>
                </c:pt>
                <c:pt idx="6">
                  <c:v>5.4000000000000001E-4</c:v>
                </c:pt>
              </c:numCache>
            </c:numRef>
          </c:yVal>
          <c:smooth val="0"/>
          <c:extLst>
            <c:ext xmlns:c16="http://schemas.microsoft.com/office/drawing/2014/chart" uri="{C3380CC4-5D6E-409C-BE32-E72D297353CC}">
              <c16:uniqueId val="{00000001-C6F7-4480-AE21-BD2A605B7D19}"/>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0899511449848094"/>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'31jan24'!$F$13:$F$19</c:f>
              <c:numCache>
                <c:formatCode>General</c:formatCode>
                <c:ptCount val="7"/>
                <c:pt idx="1">
                  <c:v>0</c:v>
                </c:pt>
                <c:pt idx="2">
                  <c:v>1227.2</c:v>
                </c:pt>
                <c:pt idx="3">
                  <c:v>3719.6</c:v>
                </c:pt>
                <c:pt idx="4">
                  <c:v>5921.2579999999998</c:v>
                </c:pt>
                <c:pt idx="5">
                  <c:v>8652.0419999999995</c:v>
                </c:pt>
                <c:pt idx="6">
                  <c:v>11044.1</c:v>
                </c:pt>
              </c:numCache>
            </c:numRef>
          </c:xVal>
          <c:yVal>
            <c:numRef>
              <c:f>'31jan24'!$E$13:$E$19</c:f>
              <c:numCache>
                <c:formatCode>General</c:formatCode>
                <c:ptCount val="7"/>
                <c:pt idx="1">
                  <c:v>0</c:v>
                </c:pt>
                <c:pt idx="2">
                  <c:v>6.0000000000000006E-4</c:v>
                </c:pt>
                <c:pt idx="3">
                  <c:v>1.7999999999999997E-3</c:v>
                </c:pt>
                <c:pt idx="4">
                  <c:v>2.9970000000000005E-3</c:v>
                </c:pt>
                <c:pt idx="5">
                  <c:v>4.2030000000000001E-3</c:v>
                </c:pt>
                <c:pt idx="6">
                  <c:v>5.3999999999999994E-3</c:v>
                </c:pt>
              </c:numCache>
            </c:numRef>
          </c:yVal>
          <c:smooth val="0"/>
          <c:extLst>
            <c:ext xmlns:c16="http://schemas.microsoft.com/office/drawing/2014/chart" uri="{C3380CC4-5D6E-409C-BE32-E72D297353CC}">
              <c16:uniqueId val="{00000001-375A-4E66-9836-BCCA72689428}"/>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6587463458595562"/>
                  <c:y val="5.8592938022390744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'31jan24'!$H$13:$H$19</c:f>
              <c:numCache>
                <c:formatCode>General</c:formatCode>
                <c:ptCount val="7"/>
                <c:pt idx="1">
                  <c:v>0</c:v>
                </c:pt>
                <c:pt idx="2">
                  <c:v>2291.1999999999998</c:v>
                </c:pt>
                <c:pt idx="3">
                  <c:v>6946.6</c:v>
                </c:pt>
                <c:pt idx="4">
                  <c:v>11487.763000000001</c:v>
                </c:pt>
                <c:pt idx="5">
                  <c:v>16660.037</c:v>
                </c:pt>
                <c:pt idx="6">
                  <c:v>21266.1</c:v>
                </c:pt>
              </c:numCache>
            </c:numRef>
          </c:xVal>
          <c:yVal>
            <c:numRef>
              <c:f>'31jan24'!$G$13:$G$19</c:f>
              <c:numCache>
                <c:formatCode>General</c:formatCode>
                <c:ptCount val="7"/>
                <c:pt idx="1">
                  <c:v>0</c:v>
                </c:pt>
                <c:pt idx="2">
                  <c:v>1.2000000000000001E-3</c:v>
                </c:pt>
                <c:pt idx="3">
                  <c:v>3.5999999999999995E-3</c:v>
                </c:pt>
                <c:pt idx="4">
                  <c:v>5.9940000000000011E-3</c:v>
                </c:pt>
                <c:pt idx="5">
                  <c:v>8.4060000000000003E-3</c:v>
                </c:pt>
                <c:pt idx="6">
                  <c:v>1.0799999999999999E-2</c:v>
                </c:pt>
              </c:numCache>
            </c:numRef>
          </c:yVal>
          <c:smooth val="0"/>
          <c:extLst>
            <c:ext xmlns:c16="http://schemas.microsoft.com/office/drawing/2014/chart" uri="{C3380CC4-5D6E-409C-BE32-E72D297353CC}">
              <c16:uniqueId val="{00000001-425F-4EBA-9B6A-0354A8DAF932}"/>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TNb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9687023339066787"/>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'31jan24'!$J$13:$J$19</c:f>
              <c:numCache>
                <c:formatCode>General</c:formatCode>
                <c:ptCount val="7"/>
                <c:pt idx="1">
                  <c:v>0</c:v>
                </c:pt>
                <c:pt idx="2">
                  <c:v>971.9</c:v>
                </c:pt>
                <c:pt idx="3">
                  <c:v>2884.2</c:v>
                </c:pt>
                <c:pt idx="4">
                  <c:v>5324.5410000000002</c:v>
                </c:pt>
                <c:pt idx="5">
                  <c:v>7829.0370000000003</c:v>
                </c:pt>
                <c:pt idx="6">
                  <c:v>9719.7000000000007</c:v>
                </c:pt>
              </c:numCache>
            </c:numRef>
          </c:xVal>
          <c:yVal>
            <c:numRef>
              <c:f>'31jan24'!$I$13:$I$19</c:f>
              <c:numCache>
                <c:formatCode>General</c:formatCode>
                <c:ptCount val="7"/>
                <c:pt idx="1">
                  <c:v>0</c:v>
                </c:pt>
                <c:pt idx="2">
                  <c:v>5.9999999999999995E-5</c:v>
                </c:pt>
                <c:pt idx="3">
                  <c:v>1.7999999999999998E-4</c:v>
                </c:pt>
                <c:pt idx="4">
                  <c:v>2.9970000000000002E-4</c:v>
                </c:pt>
                <c:pt idx="5">
                  <c:v>4.2030000000000002E-4</c:v>
                </c:pt>
                <c:pt idx="6">
                  <c:v>5.4000000000000001E-4</c:v>
                </c:pt>
              </c:numCache>
            </c:numRef>
          </c:yVal>
          <c:smooth val="0"/>
          <c:extLst>
            <c:ext xmlns:c16="http://schemas.microsoft.com/office/drawing/2014/chart" uri="{C3380CC4-5D6E-409C-BE32-E72D297353CC}">
              <c16:uniqueId val="{00000001-33ED-4388-A9D1-8DBE4306B476}"/>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0899511449848094"/>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'31jan24'!$F$13:$F$19</c:f>
              <c:numCache>
                <c:formatCode>General</c:formatCode>
                <c:ptCount val="7"/>
                <c:pt idx="1">
                  <c:v>0</c:v>
                </c:pt>
                <c:pt idx="2">
                  <c:v>1227.2</c:v>
                </c:pt>
                <c:pt idx="3">
                  <c:v>3719.6</c:v>
                </c:pt>
                <c:pt idx="4">
                  <c:v>5921.2579999999998</c:v>
                </c:pt>
                <c:pt idx="5">
                  <c:v>8652.0419999999995</c:v>
                </c:pt>
                <c:pt idx="6">
                  <c:v>11044.1</c:v>
                </c:pt>
              </c:numCache>
            </c:numRef>
          </c:xVal>
          <c:yVal>
            <c:numRef>
              <c:f>'31jan24'!$E$13:$E$19</c:f>
              <c:numCache>
                <c:formatCode>General</c:formatCode>
                <c:ptCount val="7"/>
                <c:pt idx="1">
                  <c:v>0</c:v>
                </c:pt>
                <c:pt idx="2">
                  <c:v>6.0000000000000006E-4</c:v>
                </c:pt>
                <c:pt idx="3">
                  <c:v>1.7999999999999997E-3</c:v>
                </c:pt>
                <c:pt idx="4">
                  <c:v>2.9970000000000005E-3</c:v>
                </c:pt>
                <c:pt idx="5">
                  <c:v>4.2030000000000001E-3</c:v>
                </c:pt>
                <c:pt idx="6">
                  <c:v>5.3999999999999994E-3</c:v>
                </c:pt>
              </c:numCache>
            </c:numRef>
          </c:yVal>
          <c:smooth val="0"/>
          <c:extLst>
            <c:ext xmlns:c16="http://schemas.microsoft.com/office/drawing/2014/chart" uri="{C3380CC4-5D6E-409C-BE32-E72D297353CC}">
              <c16:uniqueId val="{00000001-1B88-4D4D-8DBC-85710A292CD4}"/>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6587463458595562"/>
                  <c:y val="5.8592938022390744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'31jan24'!$H$13:$H$19</c:f>
              <c:numCache>
                <c:formatCode>General</c:formatCode>
                <c:ptCount val="7"/>
                <c:pt idx="1">
                  <c:v>0</c:v>
                </c:pt>
                <c:pt idx="2">
                  <c:v>2291.1999999999998</c:v>
                </c:pt>
                <c:pt idx="3">
                  <c:v>6946.6</c:v>
                </c:pt>
                <c:pt idx="4">
                  <c:v>11487.763000000001</c:v>
                </c:pt>
                <c:pt idx="5">
                  <c:v>16660.037</c:v>
                </c:pt>
                <c:pt idx="6">
                  <c:v>21266.1</c:v>
                </c:pt>
              </c:numCache>
            </c:numRef>
          </c:xVal>
          <c:yVal>
            <c:numRef>
              <c:f>'31jan24'!$G$13:$G$19</c:f>
              <c:numCache>
                <c:formatCode>General</c:formatCode>
                <c:ptCount val="7"/>
                <c:pt idx="1">
                  <c:v>0</c:v>
                </c:pt>
                <c:pt idx="2">
                  <c:v>1.2000000000000001E-3</c:v>
                </c:pt>
                <c:pt idx="3">
                  <c:v>3.5999999999999995E-3</c:v>
                </c:pt>
                <c:pt idx="4">
                  <c:v>5.9940000000000011E-3</c:v>
                </c:pt>
                <c:pt idx="5">
                  <c:v>8.4060000000000003E-3</c:v>
                </c:pt>
                <c:pt idx="6">
                  <c:v>1.0799999999999999E-2</c:v>
                </c:pt>
              </c:numCache>
            </c:numRef>
          </c:yVal>
          <c:smooth val="0"/>
          <c:extLst>
            <c:ext xmlns:c16="http://schemas.microsoft.com/office/drawing/2014/chart" uri="{C3380CC4-5D6E-409C-BE32-E72D297353CC}">
              <c16:uniqueId val="{00000001-5EDA-40DF-9905-AFB69E42BC6A}"/>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TNb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9687023339066787"/>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'31jan24'!$J$13:$J$19</c:f>
              <c:numCache>
                <c:formatCode>General</c:formatCode>
                <c:ptCount val="7"/>
                <c:pt idx="1">
                  <c:v>0</c:v>
                </c:pt>
                <c:pt idx="2">
                  <c:v>971.9</c:v>
                </c:pt>
                <c:pt idx="3">
                  <c:v>2884.2</c:v>
                </c:pt>
                <c:pt idx="4">
                  <c:v>5324.5410000000002</c:v>
                </c:pt>
                <c:pt idx="5">
                  <c:v>7829.0370000000003</c:v>
                </c:pt>
                <c:pt idx="6">
                  <c:v>9719.7000000000007</c:v>
                </c:pt>
              </c:numCache>
            </c:numRef>
          </c:xVal>
          <c:yVal>
            <c:numRef>
              <c:f>'31jan24'!$I$13:$I$19</c:f>
              <c:numCache>
                <c:formatCode>General</c:formatCode>
                <c:ptCount val="7"/>
                <c:pt idx="1">
                  <c:v>0</c:v>
                </c:pt>
                <c:pt idx="2">
                  <c:v>5.9999999999999995E-5</c:v>
                </c:pt>
                <c:pt idx="3">
                  <c:v>1.7999999999999998E-4</c:v>
                </c:pt>
                <c:pt idx="4">
                  <c:v>2.9970000000000002E-4</c:v>
                </c:pt>
                <c:pt idx="5">
                  <c:v>4.2030000000000002E-4</c:v>
                </c:pt>
                <c:pt idx="6">
                  <c:v>5.4000000000000001E-4</c:v>
                </c:pt>
              </c:numCache>
            </c:numRef>
          </c:yVal>
          <c:smooth val="0"/>
          <c:extLst>
            <c:ext xmlns:c16="http://schemas.microsoft.com/office/drawing/2014/chart" uri="{C3380CC4-5D6E-409C-BE32-E72D297353CC}">
              <c16:uniqueId val="{00000001-E157-4E83-9878-9F18191EC34E}"/>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0899511449848094"/>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'31jan24'!$F$13:$F$19</c:f>
              <c:numCache>
                <c:formatCode>General</c:formatCode>
                <c:ptCount val="7"/>
                <c:pt idx="1">
                  <c:v>0</c:v>
                </c:pt>
                <c:pt idx="2">
                  <c:v>1227.2</c:v>
                </c:pt>
                <c:pt idx="3">
                  <c:v>3719.6</c:v>
                </c:pt>
                <c:pt idx="4">
                  <c:v>5921.2579999999998</c:v>
                </c:pt>
                <c:pt idx="5">
                  <c:v>8652.0419999999995</c:v>
                </c:pt>
                <c:pt idx="6">
                  <c:v>11044.1</c:v>
                </c:pt>
              </c:numCache>
            </c:numRef>
          </c:xVal>
          <c:yVal>
            <c:numRef>
              <c:f>'31jan24'!$E$13:$E$19</c:f>
              <c:numCache>
                <c:formatCode>General</c:formatCode>
                <c:ptCount val="7"/>
                <c:pt idx="1">
                  <c:v>0</c:v>
                </c:pt>
                <c:pt idx="2">
                  <c:v>6.0000000000000006E-4</c:v>
                </c:pt>
                <c:pt idx="3">
                  <c:v>1.7999999999999997E-3</c:v>
                </c:pt>
                <c:pt idx="4">
                  <c:v>2.9970000000000005E-3</c:v>
                </c:pt>
                <c:pt idx="5">
                  <c:v>4.2030000000000001E-3</c:v>
                </c:pt>
                <c:pt idx="6">
                  <c:v>5.3999999999999994E-3</c:v>
                </c:pt>
              </c:numCache>
            </c:numRef>
          </c:yVal>
          <c:smooth val="0"/>
          <c:extLst>
            <c:ext xmlns:c16="http://schemas.microsoft.com/office/drawing/2014/chart" uri="{C3380CC4-5D6E-409C-BE32-E72D297353CC}">
              <c16:uniqueId val="{00000001-646C-465C-BA0B-8EBC42334423}"/>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6587463458595562"/>
                  <c:y val="5.8592938022390744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'31jan24'!$H$13:$H$19</c:f>
              <c:numCache>
                <c:formatCode>General</c:formatCode>
                <c:ptCount val="7"/>
                <c:pt idx="1">
                  <c:v>0</c:v>
                </c:pt>
                <c:pt idx="2">
                  <c:v>2291.1999999999998</c:v>
                </c:pt>
                <c:pt idx="3">
                  <c:v>6946.6</c:v>
                </c:pt>
                <c:pt idx="4">
                  <c:v>11487.763000000001</c:v>
                </c:pt>
                <c:pt idx="5">
                  <c:v>16660.037</c:v>
                </c:pt>
                <c:pt idx="6">
                  <c:v>21266.1</c:v>
                </c:pt>
              </c:numCache>
            </c:numRef>
          </c:xVal>
          <c:yVal>
            <c:numRef>
              <c:f>'31jan24'!$G$13:$G$19</c:f>
              <c:numCache>
                <c:formatCode>General</c:formatCode>
                <c:ptCount val="7"/>
                <c:pt idx="1">
                  <c:v>0</c:v>
                </c:pt>
                <c:pt idx="2">
                  <c:v>1.2000000000000001E-3</c:v>
                </c:pt>
                <c:pt idx="3">
                  <c:v>3.5999999999999995E-3</c:v>
                </c:pt>
                <c:pt idx="4">
                  <c:v>5.9940000000000011E-3</c:v>
                </c:pt>
                <c:pt idx="5">
                  <c:v>8.4060000000000003E-3</c:v>
                </c:pt>
                <c:pt idx="6">
                  <c:v>1.0799999999999999E-2</c:v>
                </c:pt>
              </c:numCache>
            </c:numRef>
          </c:yVal>
          <c:smooth val="0"/>
          <c:extLst>
            <c:ext xmlns:c16="http://schemas.microsoft.com/office/drawing/2014/chart" uri="{C3380CC4-5D6E-409C-BE32-E72D297353CC}">
              <c16:uniqueId val="{00000001-983D-4C7F-BF1E-C18B59FF7155}"/>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TNb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9687023339066787"/>
                  <c:y val="-5.7949059582584255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'31jan24'!$J$13:$J$19</c:f>
              <c:numCache>
                <c:formatCode>General</c:formatCode>
                <c:ptCount val="7"/>
                <c:pt idx="1">
                  <c:v>0</c:v>
                </c:pt>
                <c:pt idx="2">
                  <c:v>971.9</c:v>
                </c:pt>
                <c:pt idx="3">
                  <c:v>2884.2</c:v>
                </c:pt>
                <c:pt idx="4">
                  <c:v>5324.5410000000002</c:v>
                </c:pt>
                <c:pt idx="5">
                  <c:v>7829.0370000000003</c:v>
                </c:pt>
                <c:pt idx="6">
                  <c:v>9719.7000000000007</c:v>
                </c:pt>
              </c:numCache>
            </c:numRef>
          </c:xVal>
          <c:yVal>
            <c:numRef>
              <c:f>'31jan24'!$I$13:$I$19</c:f>
              <c:numCache>
                <c:formatCode>General</c:formatCode>
                <c:ptCount val="7"/>
                <c:pt idx="1">
                  <c:v>0</c:v>
                </c:pt>
                <c:pt idx="2">
                  <c:v>5.9999999999999995E-5</c:v>
                </c:pt>
                <c:pt idx="3">
                  <c:v>1.7999999999999998E-4</c:v>
                </c:pt>
                <c:pt idx="4">
                  <c:v>2.9970000000000002E-4</c:v>
                </c:pt>
                <c:pt idx="5">
                  <c:v>4.2030000000000002E-4</c:v>
                </c:pt>
                <c:pt idx="6">
                  <c:v>5.4000000000000001E-4</c:v>
                </c:pt>
              </c:numCache>
            </c:numRef>
          </c:yVal>
          <c:smooth val="0"/>
          <c:extLst>
            <c:ext xmlns:c16="http://schemas.microsoft.com/office/drawing/2014/chart" uri="{C3380CC4-5D6E-409C-BE32-E72D297353CC}">
              <c16:uniqueId val="{00000001-4A19-4AD8-88E6-5A259D86F7F8}"/>
            </c:ext>
          </c:extLst>
        </c:ser>
        <c:dLbls>
          <c:showLegendKey val="0"/>
          <c:showVal val="0"/>
          <c:showCatName val="0"/>
          <c:showSerName val="0"/>
          <c:showPercent val="0"/>
          <c:showBubbleSize val="0"/>
        </c:dLbls>
        <c:axId val="606631152"/>
        <c:axId val="606627872"/>
      </c:scatterChart>
      <c:valAx>
        <c:axId val="60663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27872"/>
        <c:crosses val="autoZero"/>
        <c:crossBetween val="midCat"/>
      </c:valAx>
      <c:valAx>
        <c:axId val="60662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3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TIC CONCENTRATION</a:t>
            </a:r>
            <a:endParaRPr lang="en-US"/>
          </a:p>
        </c:rich>
      </c:tx>
      <c:layout>
        <c:manualLayout>
          <c:xMode val="edge"/>
          <c:yMode val="edge"/>
          <c:x val="0.420828159522974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'rolling spiked blank'!$BL$37:$BL$255</c:f>
              <c:numCache>
                <c:formatCode>General</c:formatCode>
                <c:ptCount val="219"/>
                <c:pt idx="1">
                  <c:v>1</c:v>
                </c:pt>
                <c:pt idx="4">
                  <c:v>2</c:v>
                </c:pt>
                <c:pt idx="7">
                  <c:v>3</c:v>
                </c:pt>
                <c:pt idx="10">
                  <c:v>4</c:v>
                </c:pt>
                <c:pt idx="13">
                  <c:v>5</c:v>
                </c:pt>
                <c:pt idx="16">
                  <c:v>6</c:v>
                </c:pt>
                <c:pt idx="19">
                  <c:v>7</c:v>
                </c:pt>
                <c:pt idx="22">
                  <c:v>8</c:v>
                </c:pt>
                <c:pt idx="25">
                  <c:v>9</c:v>
                </c:pt>
                <c:pt idx="28">
                  <c:v>10</c:v>
                </c:pt>
                <c:pt idx="31">
                  <c:v>11</c:v>
                </c:pt>
                <c:pt idx="34">
                  <c:v>12</c:v>
                </c:pt>
                <c:pt idx="37">
                  <c:v>13</c:v>
                </c:pt>
                <c:pt idx="40">
                  <c:v>14</c:v>
                </c:pt>
                <c:pt idx="43">
                  <c:v>15</c:v>
                </c:pt>
                <c:pt idx="46">
                  <c:v>16</c:v>
                </c:pt>
                <c:pt idx="49">
                  <c:v>17</c:v>
                </c:pt>
                <c:pt idx="52">
                  <c:v>18</c:v>
                </c:pt>
                <c:pt idx="55">
                  <c:v>19</c:v>
                </c:pt>
                <c:pt idx="58">
                  <c:v>20</c:v>
                </c:pt>
                <c:pt idx="61">
                  <c:v>21</c:v>
                </c:pt>
                <c:pt idx="64">
                  <c:v>22</c:v>
                </c:pt>
                <c:pt idx="67">
                  <c:v>23</c:v>
                </c:pt>
                <c:pt idx="70">
                  <c:v>24</c:v>
                </c:pt>
                <c:pt idx="73">
                  <c:v>25</c:v>
                </c:pt>
                <c:pt idx="76">
                  <c:v>26</c:v>
                </c:pt>
                <c:pt idx="79">
                  <c:v>27</c:v>
                </c:pt>
                <c:pt idx="82">
                  <c:v>28</c:v>
                </c:pt>
                <c:pt idx="85">
                  <c:v>29</c:v>
                </c:pt>
                <c:pt idx="88">
                  <c:v>30</c:v>
                </c:pt>
                <c:pt idx="91">
                  <c:v>31</c:v>
                </c:pt>
                <c:pt idx="94">
                  <c:v>32</c:v>
                </c:pt>
                <c:pt idx="97">
                  <c:v>33</c:v>
                </c:pt>
                <c:pt idx="100">
                  <c:v>34</c:v>
                </c:pt>
                <c:pt idx="103">
                  <c:v>35</c:v>
                </c:pt>
                <c:pt idx="106">
                  <c:v>36</c:v>
                </c:pt>
                <c:pt idx="109">
                  <c:v>37</c:v>
                </c:pt>
                <c:pt idx="112">
                  <c:v>38</c:v>
                </c:pt>
                <c:pt idx="115">
                  <c:v>39</c:v>
                </c:pt>
                <c:pt idx="118">
                  <c:v>40</c:v>
                </c:pt>
                <c:pt idx="121">
                  <c:v>41</c:v>
                </c:pt>
                <c:pt idx="124">
                  <c:v>42</c:v>
                </c:pt>
                <c:pt idx="127">
                  <c:v>43</c:v>
                </c:pt>
                <c:pt idx="130">
                  <c:v>44</c:v>
                </c:pt>
                <c:pt idx="133">
                  <c:v>45</c:v>
                </c:pt>
                <c:pt idx="136">
                  <c:v>46</c:v>
                </c:pt>
                <c:pt idx="139">
                  <c:v>47</c:v>
                </c:pt>
                <c:pt idx="142">
                  <c:v>48</c:v>
                </c:pt>
                <c:pt idx="145">
                  <c:v>49</c:v>
                </c:pt>
                <c:pt idx="148">
                  <c:v>50</c:v>
                </c:pt>
                <c:pt idx="151">
                  <c:v>51</c:v>
                </c:pt>
                <c:pt idx="154">
                  <c:v>52</c:v>
                </c:pt>
                <c:pt idx="157">
                  <c:v>53</c:v>
                </c:pt>
                <c:pt idx="160">
                  <c:v>54</c:v>
                </c:pt>
                <c:pt idx="163">
                  <c:v>55</c:v>
                </c:pt>
                <c:pt idx="166">
                  <c:v>56</c:v>
                </c:pt>
                <c:pt idx="169">
                  <c:v>57</c:v>
                </c:pt>
                <c:pt idx="172">
                  <c:v>58</c:v>
                </c:pt>
                <c:pt idx="175">
                  <c:v>59</c:v>
                </c:pt>
                <c:pt idx="178">
                  <c:v>60</c:v>
                </c:pt>
                <c:pt idx="181">
                  <c:v>61</c:v>
                </c:pt>
                <c:pt idx="184">
                  <c:v>62</c:v>
                </c:pt>
                <c:pt idx="187">
                  <c:v>63</c:v>
                </c:pt>
                <c:pt idx="190">
                  <c:v>64</c:v>
                </c:pt>
                <c:pt idx="193">
                  <c:v>65</c:v>
                </c:pt>
                <c:pt idx="196">
                  <c:v>66</c:v>
                </c:pt>
                <c:pt idx="199">
                  <c:v>67</c:v>
                </c:pt>
                <c:pt idx="202">
                  <c:v>68</c:v>
                </c:pt>
                <c:pt idx="205">
                  <c:v>69</c:v>
                </c:pt>
                <c:pt idx="208">
                  <c:v>70</c:v>
                </c:pt>
                <c:pt idx="211">
                  <c:v>71</c:v>
                </c:pt>
                <c:pt idx="214">
                  <c:v>72</c:v>
                </c:pt>
              </c:numCache>
            </c:numRef>
          </c:xVal>
          <c:yVal>
            <c:numRef>
              <c:f>'rolling spiked blank'!$BG$37:$BG$255</c:f>
              <c:numCache>
                <c:formatCode>0.00</c:formatCode>
                <c:ptCount val="219"/>
                <c:pt idx="1">
                  <c:v>3.2770621901923773</c:v>
                </c:pt>
                <c:pt idx="4">
                  <c:v>2.9967358125608765</c:v>
                </c:pt>
                <c:pt idx="7">
                  <c:v>3.0200270249456898</c:v>
                </c:pt>
                <c:pt idx="10">
                  <c:v>2.3261897824622917</c:v>
                </c:pt>
                <c:pt idx="13">
                  <c:v>2.3019495403945909</c:v>
                </c:pt>
                <c:pt idx="16">
                  <c:v>2.257876372998771</c:v>
                </c:pt>
                <c:pt idx="19">
                  <c:v>2.7262716828156259</c:v>
                </c:pt>
                <c:pt idx="22">
                  <c:v>2.5362785458473258</c:v>
                </c:pt>
                <c:pt idx="25">
                  <c:v>2.5220999535362587</c:v>
                </c:pt>
                <c:pt idx="28">
                  <c:v>3.031259308173933</c:v>
                </c:pt>
                <c:pt idx="31">
                  <c:v>2.8707257929802301</c:v>
                </c:pt>
                <c:pt idx="34">
                  <c:v>3.2447159602446805</c:v>
                </c:pt>
                <c:pt idx="37">
                  <c:v>3.121228640864909</c:v>
                </c:pt>
                <c:pt idx="40">
                  <c:v>2.8450189998945348</c:v>
                </c:pt>
                <c:pt idx="43">
                  <c:v>3.108307149535988</c:v>
                </c:pt>
                <c:pt idx="46">
                  <c:v>2.7260517619083964</c:v>
                </c:pt>
                <c:pt idx="49">
                  <c:v>3.4193001398134983</c:v>
                </c:pt>
                <c:pt idx="52">
                  <c:v>3.2668162779549266</c:v>
                </c:pt>
                <c:pt idx="55">
                  <c:v>3.2277051575431503</c:v>
                </c:pt>
                <c:pt idx="58">
                  <c:v>3.1730773305698032</c:v>
                </c:pt>
                <c:pt idx="61">
                  <c:v>2.996336985474743</c:v>
                </c:pt>
                <c:pt idx="64">
                  <c:v>3.1601743582953312</c:v>
                </c:pt>
                <c:pt idx="67">
                  <c:v>2.9404458072221686</c:v>
                </c:pt>
                <c:pt idx="70">
                  <c:v>2.9941276625947264</c:v>
                </c:pt>
                <c:pt idx="73">
                  <c:v>3.2479891647176147</c:v>
                </c:pt>
                <c:pt idx="76">
                  <c:v>3.0195331974345008</c:v>
                </c:pt>
                <c:pt idx="79">
                  <c:v>3.2597879432128272</c:v>
                </c:pt>
                <c:pt idx="82">
                  <c:v>3.2869307857486003</c:v>
                </c:pt>
                <c:pt idx="85">
                  <c:v>3.9933201352078846</c:v>
                </c:pt>
                <c:pt idx="88">
                  <c:v>3.4984720368357127</c:v>
                </c:pt>
                <c:pt idx="91">
                  <c:v>3.8243163617238611</c:v>
                </c:pt>
                <c:pt idx="94">
                  <c:v>3.5092789872658678</c:v>
                </c:pt>
                <c:pt idx="97">
                  <c:v>3.6810520826582143</c:v>
                </c:pt>
                <c:pt idx="100">
                  <c:v>4.2350407064701052</c:v>
                </c:pt>
                <c:pt idx="103">
                  <c:v>3.6968349257801951</c:v>
                </c:pt>
                <c:pt idx="106">
                  <c:v>3.7506201128447207</c:v>
                </c:pt>
                <c:pt idx="109">
                  <c:v>3.3875171731963976</c:v>
                </c:pt>
                <c:pt idx="112">
                  <c:v>3.5520373852890916</c:v>
                </c:pt>
                <c:pt idx="115">
                  <c:v>3.6566382256915251</c:v>
                </c:pt>
                <c:pt idx="118">
                  <c:v>3.1899681636913297</c:v>
                </c:pt>
                <c:pt idx="121">
                  <c:v>3.5763485039317673</c:v>
                </c:pt>
                <c:pt idx="124">
                  <c:v>3.7315577038587948</c:v>
                </c:pt>
                <c:pt idx="127">
                  <c:v>3.8477832893239956</c:v>
                </c:pt>
                <c:pt idx="130">
                  <c:v>3.5163822322594416</c:v>
                </c:pt>
                <c:pt idx="133">
                  <c:v>3.3208077321065819</c:v>
                </c:pt>
                <c:pt idx="136">
                  <c:v>3.506326988035644</c:v>
                </c:pt>
                <c:pt idx="139">
                  <c:v>3.217741478812659</c:v>
                </c:pt>
                <c:pt idx="142">
                  <c:v>3.1860674595076972</c:v>
                </c:pt>
                <c:pt idx="145">
                  <c:v>3.3062276279820759</c:v>
                </c:pt>
                <c:pt idx="148">
                  <c:v>3.2358409184154944</c:v>
                </c:pt>
                <c:pt idx="151">
                  <c:v>3.4580618157614165</c:v>
                </c:pt>
                <c:pt idx="154">
                  <c:v>3.4315591356855109</c:v>
                </c:pt>
                <c:pt idx="157">
                  <c:v>3.5608686891545576</c:v>
                </c:pt>
                <c:pt idx="160">
                  <c:v>3.466584758205391</c:v>
                </c:pt>
                <c:pt idx="163">
                  <c:v>3.4741583365946829</c:v>
                </c:pt>
                <c:pt idx="166">
                  <c:v>3.4522879096635237</c:v>
                </c:pt>
                <c:pt idx="169">
                  <c:v>3.5124508070066387</c:v>
                </c:pt>
                <c:pt idx="172">
                  <c:v>3.4240610731647312</c:v>
                </c:pt>
                <c:pt idx="175">
                  <c:v>3.6571872627929549</c:v>
                </c:pt>
                <c:pt idx="178">
                  <c:v>3.6761000240481421</c:v>
                </c:pt>
                <c:pt idx="181">
                  <c:v>3.7449670496224821</c:v>
                </c:pt>
                <c:pt idx="184">
                  <c:v>3.532805537896845</c:v>
                </c:pt>
                <c:pt idx="187">
                  <c:v>4.0049636576515208</c:v>
                </c:pt>
                <c:pt idx="190">
                  <c:v>3.6249600425160358</c:v>
                </c:pt>
                <c:pt idx="193">
                  <c:v>3.7997623821331374</c:v>
                </c:pt>
                <c:pt idx="196">
                  <c:v>3.4958118864562282</c:v>
                </c:pt>
                <c:pt idx="199">
                  <c:v>3.4066215608727761</c:v>
                </c:pt>
                <c:pt idx="202">
                  <c:v>3.5920955126683558</c:v>
                </c:pt>
                <c:pt idx="205">
                  <c:v>3.9083676376608443</c:v>
                </c:pt>
                <c:pt idx="208">
                  <c:v>3.6936188732605313</c:v>
                </c:pt>
                <c:pt idx="211">
                  <c:v>3.6280878627943682</c:v>
                </c:pt>
                <c:pt idx="214">
                  <c:v>3.5305766202684086</c:v>
                </c:pt>
              </c:numCache>
            </c:numRef>
          </c:yVal>
          <c:smooth val="0"/>
          <c:extLst>
            <c:ext xmlns:c16="http://schemas.microsoft.com/office/drawing/2014/chart" uri="{C3380CC4-5D6E-409C-BE32-E72D297353CC}">
              <c16:uniqueId val="{00000000-4497-4C63-AC8D-7BFD67446AA2}"/>
            </c:ext>
          </c:extLst>
        </c:ser>
        <c:ser>
          <c:idx val="1"/>
          <c:order val="1"/>
          <c:tx>
            <c:v>UWL</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'rolling spiked blank'!$BL$258:$BL$262</c:f>
              <c:numCache>
                <c:formatCode>General</c:formatCode>
                <c:ptCount val="5"/>
                <c:pt idx="0">
                  <c:v>1</c:v>
                </c:pt>
                <c:pt idx="1">
                  <c:v>72</c:v>
                </c:pt>
              </c:numCache>
            </c:numRef>
          </c:xVal>
          <c:yVal>
            <c:numRef>
              <c:f>('rolling spiked blank'!$BG$262,'rolling spiked blank'!$BG$262)</c:f>
              <c:numCache>
                <c:formatCode>0.00</c:formatCode>
                <c:ptCount val="2"/>
                <c:pt idx="0">
                  <c:v>4.1431539105786896</c:v>
                </c:pt>
                <c:pt idx="1">
                  <c:v>4.1431539105786896</c:v>
                </c:pt>
              </c:numCache>
            </c:numRef>
          </c:yVal>
          <c:smooth val="0"/>
          <c:extLst>
            <c:ext xmlns:c16="http://schemas.microsoft.com/office/drawing/2014/chart" uri="{C3380CC4-5D6E-409C-BE32-E72D297353CC}">
              <c16:uniqueId val="{00000002-4497-4C63-AC8D-7BFD67446AA2}"/>
            </c:ext>
          </c:extLst>
        </c:ser>
        <c:ser>
          <c:idx val="2"/>
          <c:order val="2"/>
          <c:tx>
            <c:v>UCL</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blank'!$BG$264,'rolling spiked blank'!$BG$264)</c:f>
              <c:numCache>
                <c:formatCode>0.00</c:formatCode>
                <c:ptCount val="2"/>
                <c:pt idx="0">
                  <c:v>4.5452852964464618</c:v>
                </c:pt>
                <c:pt idx="1">
                  <c:v>4.5452852964464618</c:v>
                </c:pt>
              </c:numCache>
            </c:numRef>
          </c:yVal>
          <c:smooth val="0"/>
          <c:extLst>
            <c:ext xmlns:c16="http://schemas.microsoft.com/office/drawing/2014/chart" uri="{C3380CC4-5D6E-409C-BE32-E72D297353CC}">
              <c16:uniqueId val="{00000004-4497-4C63-AC8D-7BFD67446AA2}"/>
            </c:ext>
          </c:extLst>
        </c:ser>
        <c:ser>
          <c:idx val="3"/>
          <c:order val="3"/>
          <c:tx>
            <c:v>LWL</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6">
                    <a:lumMod val="50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blank'!$BG$263,'rolling spiked blank'!$BG$263)</c:f>
              <c:numCache>
                <c:formatCode>0.00</c:formatCode>
                <c:ptCount val="2"/>
                <c:pt idx="0">
                  <c:v>2.5346283671076</c:v>
                </c:pt>
                <c:pt idx="1">
                  <c:v>2.5346283671076</c:v>
                </c:pt>
              </c:numCache>
            </c:numRef>
          </c:yVal>
          <c:smooth val="0"/>
          <c:extLst>
            <c:ext xmlns:c16="http://schemas.microsoft.com/office/drawing/2014/chart" uri="{C3380CC4-5D6E-409C-BE32-E72D297353CC}">
              <c16:uniqueId val="{00000006-4497-4C63-AC8D-7BFD67446AA2}"/>
            </c:ext>
          </c:extLst>
        </c:ser>
        <c:ser>
          <c:idx val="4"/>
          <c:order val="4"/>
          <c:tx>
            <c:v>LCL</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3">
                    <a:lumMod val="75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blank'!$BG$265,'rolling spiked blank'!$BG$265)</c:f>
              <c:numCache>
                <c:formatCode>0.00</c:formatCode>
                <c:ptCount val="2"/>
                <c:pt idx="0">
                  <c:v>2.1324969812398278</c:v>
                </c:pt>
                <c:pt idx="1">
                  <c:v>2.1324969812398278</c:v>
                </c:pt>
              </c:numCache>
            </c:numRef>
          </c:yVal>
          <c:smooth val="0"/>
          <c:extLst>
            <c:ext xmlns:c16="http://schemas.microsoft.com/office/drawing/2014/chart" uri="{C3380CC4-5D6E-409C-BE32-E72D297353CC}">
              <c16:uniqueId val="{00000008-4497-4C63-AC8D-7BFD67446AA2}"/>
            </c:ext>
          </c:extLst>
        </c:ser>
        <c:ser>
          <c:idx val="5"/>
          <c:order val="5"/>
          <c:tx>
            <c:v>known</c:v>
          </c:tx>
          <c:spPr>
            <a:ln w="25400" cap="rnd">
              <a:noFill/>
              <a:round/>
            </a:ln>
            <a:effectLst/>
          </c:spPr>
          <c:marker>
            <c:symbol val="circle"/>
            <c:size val="5"/>
            <c:spPr>
              <a:solidFill>
                <a:schemeClr val="accent6"/>
              </a:solidFill>
              <a:ln w="9525">
                <a:solidFill>
                  <a:schemeClr val="accent6"/>
                </a:solidFill>
              </a:ln>
              <a:effectLst/>
            </c:spPr>
          </c:marker>
          <c:dPt>
            <c:idx val="1"/>
            <c:marker>
              <c:symbol val="circle"/>
              <c:size val="5"/>
              <c:spPr>
                <a:solidFill>
                  <a:schemeClr val="accent6"/>
                </a:solidFill>
                <a:ln w="9525">
                  <a:solidFill>
                    <a:schemeClr val="accent6"/>
                  </a:solidFill>
                </a:ln>
                <a:effectLst/>
              </c:spPr>
            </c:marker>
            <c:bubble3D val="0"/>
            <c:spPr>
              <a:ln w="25400" cap="rnd">
                <a:solidFill>
                  <a:schemeClr val="accent6"/>
                </a:solidFill>
                <a:round/>
              </a:ln>
              <a:effectLst/>
            </c:spPr>
            <c:extLst>
              <c:ext xmlns:c16="http://schemas.microsoft.com/office/drawing/2014/chart" uri="{C3380CC4-5D6E-409C-BE32-E72D297353CC}">
                <c16:uniqueId val="{0000000A-4497-4C63-AC8D-7BFD67446AA2}"/>
              </c:ext>
            </c:extLst>
          </c:dPt>
          <c:xVal>
            <c:numRef>
              <c:f>'rolling spiked blank'!$BL$258:$BL$259</c:f>
              <c:numCache>
                <c:formatCode>General</c:formatCode>
                <c:ptCount val="2"/>
                <c:pt idx="0">
                  <c:v>1</c:v>
                </c:pt>
                <c:pt idx="1">
                  <c:v>72</c:v>
                </c:pt>
              </c:numCache>
            </c:numRef>
          </c:xVal>
          <c:yVal>
            <c:numLit>
              <c:formatCode>General</c:formatCode>
              <c:ptCount val="2"/>
              <c:pt idx="0">
                <c:v>3</c:v>
              </c:pt>
              <c:pt idx="1">
                <c:v>3</c:v>
              </c:pt>
            </c:numLit>
          </c:yVal>
          <c:smooth val="0"/>
          <c:extLst>
            <c:ext xmlns:c16="http://schemas.microsoft.com/office/drawing/2014/chart" uri="{C3380CC4-5D6E-409C-BE32-E72D297353CC}">
              <c16:uniqueId val="{0000000B-4497-4C63-AC8D-7BFD67446AA2}"/>
            </c:ext>
          </c:extLst>
        </c:ser>
        <c:ser>
          <c:idx val="6"/>
          <c:order val="6"/>
          <c:tx>
            <c:v>change</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Pt>
            <c:idx val="0"/>
            <c:marker>
              <c:symbol val="circle"/>
              <c:size val="5"/>
              <c:spPr>
                <a:solidFill>
                  <a:srgbClr val="C00000"/>
                </a:solidFill>
                <a:ln w="9525">
                  <a:solidFill>
                    <a:srgbClr val="C00000"/>
                  </a:solidFill>
                </a:ln>
                <a:effectLst/>
              </c:spPr>
            </c:marker>
            <c:bubble3D val="0"/>
            <c:extLst>
              <c:ext xmlns:c16="http://schemas.microsoft.com/office/drawing/2014/chart" uri="{C3380CC4-5D6E-409C-BE32-E72D297353CC}">
                <c16:uniqueId val="{0000000C-4497-4C63-AC8D-7BFD67446AA2}"/>
              </c:ext>
            </c:extLst>
          </c:dPt>
          <c:xVal>
            <c:numLit>
              <c:formatCode>General</c:formatCode>
              <c:ptCount val="1"/>
              <c:pt idx="0">
                <c:v>27</c:v>
              </c:pt>
            </c:numLit>
          </c:xVal>
          <c:yVal>
            <c:numLit>
              <c:formatCode>General</c:formatCode>
              <c:ptCount val="1"/>
              <c:pt idx="0">
                <c:v>3</c:v>
              </c:pt>
            </c:numLit>
          </c:yVal>
          <c:smooth val="0"/>
          <c:extLst>
            <c:ext xmlns:c16="http://schemas.microsoft.com/office/drawing/2014/chart" uri="{C3380CC4-5D6E-409C-BE32-E72D297353CC}">
              <c16:uniqueId val="{0000000D-4497-4C63-AC8D-7BFD67446AA2}"/>
            </c:ext>
          </c:extLst>
        </c:ser>
        <c:dLbls>
          <c:showLegendKey val="0"/>
          <c:showVal val="0"/>
          <c:showCatName val="0"/>
          <c:showSerName val="0"/>
          <c:showPercent val="0"/>
          <c:showBubbleSize val="0"/>
        </c:dLbls>
        <c:axId val="205036544"/>
        <c:axId val="205059584"/>
      </c:scatterChart>
      <c:valAx>
        <c:axId val="205036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Analysis</a:t>
                </a:r>
                <a:r>
                  <a:rPr lang="en-US" baseline="0"/>
                  <a:t> Order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9584"/>
        <c:crosses val="autoZero"/>
        <c:crossBetween val="midCat"/>
      </c:valAx>
      <c:valAx>
        <c:axId val="20505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conc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365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TC CONCENTRATION</a:t>
            </a:r>
          </a:p>
        </c:rich>
      </c:tx>
      <c:layout>
        <c:manualLayout>
          <c:xMode val="edge"/>
          <c:yMode val="edge"/>
          <c:x val="0.420828159522974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'rolling spiked blank'!$BL$37:$BL$255</c:f>
              <c:numCache>
                <c:formatCode>General</c:formatCode>
                <c:ptCount val="219"/>
                <c:pt idx="1">
                  <c:v>1</c:v>
                </c:pt>
                <c:pt idx="4">
                  <c:v>2</c:v>
                </c:pt>
                <c:pt idx="7">
                  <c:v>3</c:v>
                </c:pt>
                <c:pt idx="10">
                  <c:v>4</c:v>
                </c:pt>
                <c:pt idx="13">
                  <c:v>5</c:v>
                </c:pt>
                <c:pt idx="16">
                  <c:v>6</c:v>
                </c:pt>
                <c:pt idx="19">
                  <c:v>7</c:v>
                </c:pt>
                <c:pt idx="22">
                  <c:v>8</c:v>
                </c:pt>
                <c:pt idx="25">
                  <c:v>9</c:v>
                </c:pt>
                <c:pt idx="28">
                  <c:v>10</c:v>
                </c:pt>
                <c:pt idx="31">
                  <c:v>11</c:v>
                </c:pt>
                <c:pt idx="34">
                  <c:v>12</c:v>
                </c:pt>
                <c:pt idx="37">
                  <c:v>13</c:v>
                </c:pt>
                <c:pt idx="40">
                  <c:v>14</c:v>
                </c:pt>
                <c:pt idx="43">
                  <c:v>15</c:v>
                </c:pt>
                <c:pt idx="46">
                  <c:v>16</c:v>
                </c:pt>
                <c:pt idx="49">
                  <c:v>17</c:v>
                </c:pt>
                <c:pt idx="52">
                  <c:v>18</c:v>
                </c:pt>
                <c:pt idx="55">
                  <c:v>19</c:v>
                </c:pt>
                <c:pt idx="58">
                  <c:v>20</c:v>
                </c:pt>
                <c:pt idx="61">
                  <c:v>21</c:v>
                </c:pt>
                <c:pt idx="64">
                  <c:v>22</c:v>
                </c:pt>
                <c:pt idx="67">
                  <c:v>23</c:v>
                </c:pt>
                <c:pt idx="70">
                  <c:v>24</c:v>
                </c:pt>
                <c:pt idx="73">
                  <c:v>25</c:v>
                </c:pt>
                <c:pt idx="76">
                  <c:v>26</c:v>
                </c:pt>
                <c:pt idx="79">
                  <c:v>27</c:v>
                </c:pt>
                <c:pt idx="82">
                  <c:v>28</c:v>
                </c:pt>
                <c:pt idx="85">
                  <c:v>29</c:v>
                </c:pt>
                <c:pt idx="88">
                  <c:v>30</c:v>
                </c:pt>
                <c:pt idx="91">
                  <c:v>31</c:v>
                </c:pt>
                <c:pt idx="94">
                  <c:v>32</c:v>
                </c:pt>
                <c:pt idx="97">
                  <c:v>33</c:v>
                </c:pt>
                <c:pt idx="100">
                  <c:v>34</c:v>
                </c:pt>
                <c:pt idx="103">
                  <c:v>35</c:v>
                </c:pt>
                <c:pt idx="106">
                  <c:v>36</c:v>
                </c:pt>
                <c:pt idx="109">
                  <c:v>37</c:v>
                </c:pt>
                <c:pt idx="112">
                  <c:v>38</c:v>
                </c:pt>
                <c:pt idx="115">
                  <c:v>39</c:v>
                </c:pt>
                <c:pt idx="118">
                  <c:v>40</c:v>
                </c:pt>
                <c:pt idx="121">
                  <c:v>41</c:v>
                </c:pt>
                <c:pt idx="124">
                  <c:v>42</c:v>
                </c:pt>
                <c:pt idx="127">
                  <c:v>43</c:v>
                </c:pt>
                <c:pt idx="130">
                  <c:v>44</c:v>
                </c:pt>
                <c:pt idx="133">
                  <c:v>45</c:v>
                </c:pt>
                <c:pt idx="136">
                  <c:v>46</c:v>
                </c:pt>
                <c:pt idx="139">
                  <c:v>47</c:v>
                </c:pt>
                <c:pt idx="142">
                  <c:v>48</c:v>
                </c:pt>
                <c:pt idx="145">
                  <c:v>49</c:v>
                </c:pt>
                <c:pt idx="148">
                  <c:v>50</c:v>
                </c:pt>
                <c:pt idx="151">
                  <c:v>51</c:v>
                </c:pt>
                <c:pt idx="154">
                  <c:v>52</c:v>
                </c:pt>
                <c:pt idx="157">
                  <c:v>53</c:v>
                </c:pt>
                <c:pt idx="160">
                  <c:v>54</c:v>
                </c:pt>
                <c:pt idx="163">
                  <c:v>55</c:v>
                </c:pt>
                <c:pt idx="166">
                  <c:v>56</c:v>
                </c:pt>
                <c:pt idx="169">
                  <c:v>57</c:v>
                </c:pt>
                <c:pt idx="172">
                  <c:v>58</c:v>
                </c:pt>
                <c:pt idx="175">
                  <c:v>59</c:v>
                </c:pt>
                <c:pt idx="178">
                  <c:v>60</c:v>
                </c:pt>
                <c:pt idx="181">
                  <c:v>61</c:v>
                </c:pt>
                <c:pt idx="184">
                  <c:v>62</c:v>
                </c:pt>
                <c:pt idx="187">
                  <c:v>63</c:v>
                </c:pt>
                <c:pt idx="190">
                  <c:v>64</c:v>
                </c:pt>
                <c:pt idx="193">
                  <c:v>65</c:v>
                </c:pt>
                <c:pt idx="196">
                  <c:v>66</c:v>
                </c:pt>
                <c:pt idx="199">
                  <c:v>67</c:v>
                </c:pt>
                <c:pt idx="202">
                  <c:v>68</c:v>
                </c:pt>
                <c:pt idx="205">
                  <c:v>69</c:v>
                </c:pt>
                <c:pt idx="208">
                  <c:v>70</c:v>
                </c:pt>
                <c:pt idx="211">
                  <c:v>71</c:v>
                </c:pt>
                <c:pt idx="214">
                  <c:v>72</c:v>
                </c:pt>
              </c:numCache>
            </c:numRef>
          </c:xVal>
          <c:yVal>
            <c:numRef>
              <c:f>'rolling spiked blank'!$BH$37:$BH$255</c:f>
              <c:numCache>
                <c:formatCode>0.00</c:formatCode>
                <c:ptCount val="219"/>
                <c:pt idx="1">
                  <c:v>5.5456176553836709</c:v>
                </c:pt>
                <c:pt idx="4">
                  <c:v>5.5163011640058102</c:v>
                </c:pt>
                <c:pt idx="7">
                  <c:v>5.4962682282309387</c:v>
                </c:pt>
                <c:pt idx="10">
                  <c:v>5.455357000914919</c:v>
                </c:pt>
                <c:pt idx="13">
                  <c:v>5.4623513006901874</c:v>
                </c:pt>
                <c:pt idx="16">
                  <c:v>5.4631284451096622</c:v>
                </c:pt>
                <c:pt idx="19">
                  <c:v>5.553426253824977</c:v>
                </c:pt>
                <c:pt idx="22">
                  <c:v>5.4351311516274201</c:v>
                </c:pt>
                <c:pt idx="25">
                  <c:v>5.393769227782121</c:v>
                </c:pt>
                <c:pt idx="28">
                  <c:v>5.9120142602765444</c:v>
                </c:pt>
                <c:pt idx="31">
                  <c:v>5.9750136710746684</c:v>
                </c:pt>
                <c:pt idx="34">
                  <c:v>6.0311090368538203</c:v>
                </c:pt>
                <c:pt idx="37">
                  <c:v>5.9029527011891432</c:v>
                </c:pt>
                <c:pt idx="40">
                  <c:v>6.0049800041696511</c:v>
                </c:pt>
                <c:pt idx="43">
                  <c:v>6.3955072580135752</c:v>
                </c:pt>
                <c:pt idx="46">
                  <c:v>5.711078050245872</c:v>
                </c:pt>
                <c:pt idx="49">
                  <c:v>6.4733281286078714</c:v>
                </c:pt>
                <c:pt idx="52">
                  <c:v>6.414945478105345</c:v>
                </c:pt>
                <c:pt idx="55">
                  <c:v>6.2932740720160449</c:v>
                </c:pt>
                <c:pt idx="58">
                  <c:v>6.1049202591439542</c:v>
                </c:pt>
                <c:pt idx="61">
                  <c:v>6.0027405042698359</c:v>
                </c:pt>
                <c:pt idx="64">
                  <c:v>6.2931717482434451</c:v>
                </c:pt>
                <c:pt idx="67">
                  <c:v>5.9744562065534996</c:v>
                </c:pt>
                <c:pt idx="70">
                  <c:v>6.1524915642081677</c:v>
                </c:pt>
                <c:pt idx="73">
                  <c:v>6.4780037796895229</c:v>
                </c:pt>
                <c:pt idx="76">
                  <c:v>5.9423234511675922</c:v>
                </c:pt>
                <c:pt idx="79">
                  <c:v>6.8434716254779513</c:v>
                </c:pt>
                <c:pt idx="82">
                  <c:v>6.8313954624387616</c:v>
                </c:pt>
                <c:pt idx="85">
                  <c:v>7.61821477450078</c:v>
                </c:pt>
                <c:pt idx="88">
                  <c:v>7.2496734387425468</c:v>
                </c:pt>
                <c:pt idx="91">
                  <c:v>7.852708385873413</c:v>
                </c:pt>
                <c:pt idx="94">
                  <c:v>7.6173645274725263</c:v>
                </c:pt>
                <c:pt idx="97">
                  <c:v>7.3248018838788758</c:v>
                </c:pt>
                <c:pt idx="100">
                  <c:v>7.6060910006079139</c:v>
                </c:pt>
                <c:pt idx="103">
                  <c:v>6.9812819453102684</c:v>
                </c:pt>
                <c:pt idx="106">
                  <c:v>7.6594632511094014</c:v>
                </c:pt>
                <c:pt idx="109">
                  <c:v>7.1198792700106051</c:v>
                </c:pt>
                <c:pt idx="112">
                  <c:v>7.77357351770251</c:v>
                </c:pt>
                <c:pt idx="115">
                  <c:v>7.1054837201910157</c:v>
                </c:pt>
                <c:pt idx="118">
                  <c:v>7.6463782741625383</c:v>
                </c:pt>
                <c:pt idx="121">
                  <c:v>7.1923030140100055</c:v>
                </c:pt>
                <c:pt idx="124">
                  <c:v>7.2168907131394562</c:v>
                </c:pt>
                <c:pt idx="127">
                  <c:v>7.1656996295993522</c:v>
                </c:pt>
                <c:pt idx="130">
                  <c:v>7.3405168535308061</c:v>
                </c:pt>
                <c:pt idx="133">
                  <c:v>6.8020907059895954</c:v>
                </c:pt>
                <c:pt idx="136">
                  <c:v>7.1073197732675295</c:v>
                </c:pt>
                <c:pt idx="139">
                  <c:v>6.5828854505421148</c:v>
                </c:pt>
                <c:pt idx="142">
                  <c:v>6.5201813467379903</c:v>
                </c:pt>
                <c:pt idx="145">
                  <c:v>6.7559695056708584</c:v>
                </c:pt>
                <c:pt idx="148">
                  <c:v>6.5274363670128466</c:v>
                </c:pt>
                <c:pt idx="151">
                  <c:v>7.143594874641817</c:v>
                </c:pt>
                <c:pt idx="154">
                  <c:v>7.1415813554727183</c:v>
                </c:pt>
                <c:pt idx="157">
                  <c:v>7.140984543271899</c:v>
                </c:pt>
                <c:pt idx="160">
                  <c:v>7.1678158164469874</c:v>
                </c:pt>
                <c:pt idx="163">
                  <c:v>7.1187288721785551</c:v>
                </c:pt>
                <c:pt idx="166">
                  <c:v>6.5266837087936569</c:v>
                </c:pt>
                <c:pt idx="169">
                  <c:v>7.4037178118562643</c:v>
                </c:pt>
                <c:pt idx="172">
                  <c:v>7.230351672252147</c:v>
                </c:pt>
                <c:pt idx="175">
                  <c:v>7.1206704948773263</c:v>
                </c:pt>
                <c:pt idx="178">
                  <c:v>6.6683883026750124</c:v>
                </c:pt>
                <c:pt idx="181">
                  <c:v>6.8867515409771691</c:v>
                </c:pt>
                <c:pt idx="184">
                  <c:v>7.5013709938433193</c:v>
                </c:pt>
                <c:pt idx="187">
                  <c:v>7.6944786483074967</c:v>
                </c:pt>
                <c:pt idx="190">
                  <c:v>7.2467305258047459</c:v>
                </c:pt>
                <c:pt idx="193">
                  <c:v>7.4024695152461604</c:v>
                </c:pt>
                <c:pt idx="196">
                  <c:v>7.3948418572264218</c:v>
                </c:pt>
                <c:pt idx="199">
                  <c:v>7.2113631586817259</c:v>
                </c:pt>
                <c:pt idx="202">
                  <c:v>7.130246449641648</c:v>
                </c:pt>
                <c:pt idx="205">
                  <c:v>7.4874610647698017</c:v>
                </c:pt>
                <c:pt idx="208">
                  <c:v>7.5185462851795197</c:v>
                </c:pt>
                <c:pt idx="211">
                  <c:v>7.24182870324797</c:v>
                </c:pt>
                <c:pt idx="214">
                  <c:v>6.846977228913107</c:v>
                </c:pt>
              </c:numCache>
            </c:numRef>
          </c:yVal>
          <c:smooth val="0"/>
          <c:extLst>
            <c:ext xmlns:c16="http://schemas.microsoft.com/office/drawing/2014/chart" uri="{C3380CC4-5D6E-409C-BE32-E72D297353CC}">
              <c16:uniqueId val="{00000000-4F27-48CF-BD78-93C41B20F266}"/>
            </c:ext>
          </c:extLst>
        </c:ser>
        <c:ser>
          <c:idx val="1"/>
          <c:order val="1"/>
          <c:tx>
            <c:v>UWL</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'rolling spiked blank'!$BL$258:$BL$262</c:f>
              <c:numCache>
                <c:formatCode>General</c:formatCode>
                <c:ptCount val="5"/>
                <c:pt idx="0">
                  <c:v>1</c:v>
                </c:pt>
                <c:pt idx="1">
                  <c:v>72</c:v>
                </c:pt>
              </c:numCache>
            </c:numRef>
          </c:xVal>
          <c:yVal>
            <c:numRef>
              <c:f>('rolling spiked blank'!$BH$262,'rolling spiked blank'!$BH$262)</c:f>
              <c:numCache>
                <c:formatCode>0.00</c:formatCode>
                <c:ptCount val="2"/>
                <c:pt idx="0">
                  <c:v>8.1513285059277383</c:v>
                </c:pt>
                <c:pt idx="1">
                  <c:v>8.1513285059277383</c:v>
                </c:pt>
              </c:numCache>
            </c:numRef>
          </c:yVal>
          <c:smooth val="0"/>
          <c:extLst>
            <c:ext xmlns:c16="http://schemas.microsoft.com/office/drawing/2014/chart" uri="{C3380CC4-5D6E-409C-BE32-E72D297353CC}">
              <c16:uniqueId val="{00000002-4F27-48CF-BD78-93C41B20F266}"/>
            </c:ext>
          </c:extLst>
        </c:ser>
        <c:ser>
          <c:idx val="2"/>
          <c:order val="2"/>
          <c:tx>
            <c:v>UCL</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blank'!$BH$264,'rolling spiked blank'!$BH$264)</c:f>
              <c:numCache>
                <c:formatCode>0.00</c:formatCode>
                <c:ptCount val="2"/>
                <c:pt idx="0">
                  <c:v>8.8655322140118606</c:v>
                </c:pt>
                <c:pt idx="1">
                  <c:v>8.8655322140118606</c:v>
                </c:pt>
              </c:numCache>
            </c:numRef>
          </c:yVal>
          <c:smooth val="0"/>
          <c:extLst>
            <c:ext xmlns:c16="http://schemas.microsoft.com/office/drawing/2014/chart" uri="{C3380CC4-5D6E-409C-BE32-E72D297353CC}">
              <c16:uniqueId val="{00000004-4F27-48CF-BD78-93C41B20F266}"/>
            </c:ext>
          </c:extLst>
        </c:ser>
        <c:ser>
          <c:idx val="3"/>
          <c:order val="3"/>
          <c:tx>
            <c:v>LWL</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6">
                    <a:lumMod val="50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blank'!$BH$263,'rolling spiked blank'!$BH$263)</c:f>
              <c:numCache>
                <c:formatCode>0.00</c:formatCode>
                <c:ptCount val="2"/>
                <c:pt idx="0">
                  <c:v>5.2945136735912435</c:v>
                </c:pt>
                <c:pt idx="1">
                  <c:v>5.2945136735912435</c:v>
                </c:pt>
              </c:numCache>
            </c:numRef>
          </c:yVal>
          <c:smooth val="0"/>
          <c:extLst>
            <c:ext xmlns:c16="http://schemas.microsoft.com/office/drawing/2014/chart" uri="{C3380CC4-5D6E-409C-BE32-E72D297353CC}">
              <c16:uniqueId val="{00000006-4F27-48CF-BD78-93C41B20F266}"/>
            </c:ext>
          </c:extLst>
        </c:ser>
        <c:ser>
          <c:idx val="4"/>
          <c:order val="4"/>
          <c:tx>
            <c:v>LCL</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3">
                    <a:lumMod val="75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blank'!$BH$265,'rolling spiked blank'!$BH$265)</c:f>
              <c:numCache>
                <c:formatCode>0.00</c:formatCode>
                <c:ptCount val="2"/>
                <c:pt idx="0">
                  <c:v>4.5803099655071202</c:v>
                </c:pt>
                <c:pt idx="1">
                  <c:v>4.5803099655071202</c:v>
                </c:pt>
              </c:numCache>
            </c:numRef>
          </c:yVal>
          <c:smooth val="0"/>
          <c:extLst>
            <c:ext xmlns:c16="http://schemas.microsoft.com/office/drawing/2014/chart" uri="{C3380CC4-5D6E-409C-BE32-E72D297353CC}">
              <c16:uniqueId val="{00000008-4F27-48CF-BD78-93C41B20F266}"/>
            </c:ext>
          </c:extLst>
        </c:ser>
        <c:ser>
          <c:idx val="5"/>
          <c:order val="5"/>
          <c:tx>
            <c:v>known</c:v>
          </c:tx>
          <c:spPr>
            <a:ln w="25400" cap="rnd">
              <a:solidFill>
                <a:srgbClr val="70AD47"/>
              </a:solidFill>
              <a:round/>
            </a:ln>
            <a:effectLst/>
          </c:spPr>
          <c:marker>
            <c:symbol val="circle"/>
            <c:size val="5"/>
            <c:spPr>
              <a:solidFill>
                <a:schemeClr val="accent6"/>
              </a:solidFill>
              <a:ln w="9525">
                <a:solidFill>
                  <a:schemeClr val="accent6"/>
                </a:solidFill>
              </a:ln>
              <a:effectLst/>
            </c:spPr>
          </c:marker>
          <c:xVal>
            <c:numRef>
              <c:f>'rolling spiked blank'!$BL$258:$BL$259</c:f>
              <c:numCache>
                <c:formatCode>General</c:formatCode>
                <c:ptCount val="2"/>
                <c:pt idx="0">
                  <c:v>1</c:v>
                </c:pt>
                <c:pt idx="1">
                  <c:v>72</c:v>
                </c:pt>
              </c:numCache>
            </c:numRef>
          </c:xVal>
          <c:yVal>
            <c:numLit>
              <c:formatCode>General</c:formatCode>
              <c:ptCount val="2"/>
              <c:pt idx="0">
                <c:v>6</c:v>
              </c:pt>
              <c:pt idx="1">
                <c:v>6</c:v>
              </c:pt>
            </c:numLit>
          </c:yVal>
          <c:smooth val="0"/>
          <c:extLst>
            <c:ext xmlns:c16="http://schemas.microsoft.com/office/drawing/2014/chart" uri="{C3380CC4-5D6E-409C-BE32-E72D297353CC}">
              <c16:uniqueId val="{00000009-4F27-48CF-BD78-93C41B20F266}"/>
            </c:ext>
          </c:extLst>
        </c:ser>
        <c:ser>
          <c:idx val="6"/>
          <c:order val="6"/>
          <c:tx>
            <c:v>change</c:v>
          </c:tx>
          <c:spPr>
            <a:ln w="25400" cap="rnd">
              <a:noFill/>
              <a:round/>
            </a:ln>
            <a:effectLst/>
          </c:spPr>
          <c:marker>
            <c:symbol val="circle"/>
            <c:size val="5"/>
            <c:spPr>
              <a:solidFill>
                <a:srgbClr val="C00000"/>
              </a:solidFill>
              <a:ln w="9525">
                <a:solidFill>
                  <a:srgbClr val="C00000"/>
                </a:solidFill>
              </a:ln>
              <a:effectLst/>
            </c:spPr>
          </c:marker>
          <c:xVal>
            <c:numLit>
              <c:formatCode>General</c:formatCode>
              <c:ptCount val="1"/>
              <c:pt idx="0">
                <c:v>27</c:v>
              </c:pt>
            </c:numLit>
          </c:xVal>
          <c:yVal>
            <c:numLit>
              <c:formatCode>General</c:formatCode>
              <c:ptCount val="1"/>
              <c:pt idx="0">
                <c:v>6</c:v>
              </c:pt>
            </c:numLit>
          </c:yVal>
          <c:smooth val="0"/>
          <c:extLst>
            <c:ext xmlns:c16="http://schemas.microsoft.com/office/drawing/2014/chart" uri="{C3380CC4-5D6E-409C-BE32-E72D297353CC}">
              <c16:uniqueId val="{0000000A-4F27-48CF-BD78-93C41B20F266}"/>
            </c:ext>
          </c:extLst>
        </c:ser>
        <c:dLbls>
          <c:showLegendKey val="0"/>
          <c:showVal val="0"/>
          <c:showCatName val="0"/>
          <c:showSerName val="0"/>
          <c:showPercent val="0"/>
          <c:showBubbleSize val="0"/>
        </c:dLbls>
        <c:axId val="205415936"/>
        <c:axId val="205436416"/>
      </c:scatterChart>
      <c:valAx>
        <c:axId val="205415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Analysis</a:t>
                </a:r>
                <a:r>
                  <a:rPr lang="en-US" baseline="0"/>
                  <a:t> Order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36416"/>
        <c:crosses val="autoZero"/>
        <c:crossBetween val="midCat"/>
      </c:valAx>
      <c:valAx>
        <c:axId val="205436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conc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15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TNb CONCENTRATION</a:t>
            </a:r>
            <a:endParaRPr lang="en-US"/>
          </a:p>
        </c:rich>
      </c:tx>
      <c:layout>
        <c:manualLayout>
          <c:xMode val="edge"/>
          <c:yMode val="edge"/>
          <c:x val="0.420828159522974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'rolling spiked blank'!$BL$37:$BL$255</c:f>
              <c:numCache>
                <c:formatCode>General</c:formatCode>
                <c:ptCount val="219"/>
                <c:pt idx="1">
                  <c:v>1</c:v>
                </c:pt>
                <c:pt idx="4">
                  <c:v>2</c:v>
                </c:pt>
                <c:pt idx="7">
                  <c:v>3</c:v>
                </c:pt>
                <c:pt idx="10">
                  <c:v>4</c:v>
                </c:pt>
                <c:pt idx="13">
                  <c:v>5</c:v>
                </c:pt>
                <c:pt idx="16">
                  <c:v>6</c:v>
                </c:pt>
                <c:pt idx="19">
                  <c:v>7</c:v>
                </c:pt>
                <c:pt idx="22">
                  <c:v>8</c:v>
                </c:pt>
                <c:pt idx="25">
                  <c:v>9</c:v>
                </c:pt>
                <c:pt idx="28">
                  <c:v>10</c:v>
                </c:pt>
                <c:pt idx="31">
                  <c:v>11</c:v>
                </c:pt>
                <c:pt idx="34">
                  <c:v>12</c:v>
                </c:pt>
                <c:pt idx="37">
                  <c:v>13</c:v>
                </c:pt>
                <c:pt idx="40">
                  <c:v>14</c:v>
                </c:pt>
                <c:pt idx="43">
                  <c:v>15</c:v>
                </c:pt>
                <c:pt idx="46">
                  <c:v>16</c:v>
                </c:pt>
                <c:pt idx="49">
                  <c:v>17</c:v>
                </c:pt>
                <c:pt idx="52">
                  <c:v>18</c:v>
                </c:pt>
                <c:pt idx="55">
                  <c:v>19</c:v>
                </c:pt>
                <c:pt idx="58">
                  <c:v>20</c:v>
                </c:pt>
                <c:pt idx="61">
                  <c:v>21</c:v>
                </c:pt>
                <c:pt idx="64">
                  <c:v>22</c:v>
                </c:pt>
                <c:pt idx="67">
                  <c:v>23</c:v>
                </c:pt>
                <c:pt idx="70">
                  <c:v>24</c:v>
                </c:pt>
                <c:pt idx="73">
                  <c:v>25</c:v>
                </c:pt>
                <c:pt idx="76">
                  <c:v>26</c:v>
                </c:pt>
                <c:pt idx="79">
                  <c:v>27</c:v>
                </c:pt>
                <c:pt idx="82">
                  <c:v>28</c:v>
                </c:pt>
                <c:pt idx="85">
                  <c:v>29</c:v>
                </c:pt>
                <c:pt idx="88">
                  <c:v>30</c:v>
                </c:pt>
                <c:pt idx="91">
                  <c:v>31</c:v>
                </c:pt>
                <c:pt idx="94">
                  <c:v>32</c:v>
                </c:pt>
                <c:pt idx="97">
                  <c:v>33</c:v>
                </c:pt>
                <c:pt idx="100">
                  <c:v>34</c:v>
                </c:pt>
                <c:pt idx="103">
                  <c:v>35</c:v>
                </c:pt>
                <c:pt idx="106">
                  <c:v>36</c:v>
                </c:pt>
                <c:pt idx="109">
                  <c:v>37</c:v>
                </c:pt>
                <c:pt idx="112">
                  <c:v>38</c:v>
                </c:pt>
                <c:pt idx="115">
                  <c:v>39</c:v>
                </c:pt>
                <c:pt idx="118">
                  <c:v>40</c:v>
                </c:pt>
                <c:pt idx="121">
                  <c:v>41</c:v>
                </c:pt>
                <c:pt idx="124">
                  <c:v>42</c:v>
                </c:pt>
                <c:pt idx="127">
                  <c:v>43</c:v>
                </c:pt>
                <c:pt idx="130">
                  <c:v>44</c:v>
                </c:pt>
                <c:pt idx="133">
                  <c:v>45</c:v>
                </c:pt>
                <c:pt idx="136">
                  <c:v>46</c:v>
                </c:pt>
                <c:pt idx="139">
                  <c:v>47</c:v>
                </c:pt>
                <c:pt idx="142">
                  <c:v>48</c:v>
                </c:pt>
                <c:pt idx="145">
                  <c:v>49</c:v>
                </c:pt>
                <c:pt idx="148">
                  <c:v>50</c:v>
                </c:pt>
                <c:pt idx="151">
                  <c:v>51</c:v>
                </c:pt>
                <c:pt idx="154">
                  <c:v>52</c:v>
                </c:pt>
                <c:pt idx="157">
                  <c:v>53</c:v>
                </c:pt>
                <c:pt idx="160">
                  <c:v>54</c:v>
                </c:pt>
                <c:pt idx="163">
                  <c:v>55</c:v>
                </c:pt>
                <c:pt idx="166">
                  <c:v>56</c:v>
                </c:pt>
                <c:pt idx="169">
                  <c:v>57</c:v>
                </c:pt>
                <c:pt idx="172">
                  <c:v>58</c:v>
                </c:pt>
                <c:pt idx="175">
                  <c:v>59</c:v>
                </c:pt>
                <c:pt idx="178">
                  <c:v>60</c:v>
                </c:pt>
                <c:pt idx="181">
                  <c:v>61</c:v>
                </c:pt>
                <c:pt idx="184">
                  <c:v>62</c:v>
                </c:pt>
                <c:pt idx="187">
                  <c:v>63</c:v>
                </c:pt>
                <c:pt idx="190">
                  <c:v>64</c:v>
                </c:pt>
                <c:pt idx="193">
                  <c:v>65</c:v>
                </c:pt>
                <c:pt idx="196">
                  <c:v>66</c:v>
                </c:pt>
                <c:pt idx="199">
                  <c:v>67</c:v>
                </c:pt>
                <c:pt idx="202">
                  <c:v>68</c:v>
                </c:pt>
                <c:pt idx="205">
                  <c:v>69</c:v>
                </c:pt>
                <c:pt idx="208">
                  <c:v>70</c:v>
                </c:pt>
                <c:pt idx="211">
                  <c:v>71</c:v>
                </c:pt>
                <c:pt idx="214">
                  <c:v>72</c:v>
                </c:pt>
              </c:numCache>
            </c:numRef>
          </c:xVal>
          <c:yVal>
            <c:numRef>
              <c:f>'rolling spiked blank'!$BJ$37:$BJ$255</c:f>
              <c:numCache>
                <c:formatCode>0.00</c:formatCode>
                <c:ptCount val="219"/>
                <c:pt idx="1">
                  <c:v>0.29468577253455686</c:v>
                </c:pt>
                <c:pt idx="4">
                  <c:v>0.27662846695780641</c:v>
                </c:pt>
                <c:pt idx="7">
                  <c:v>0.28003646547510863</c:v>
                </c:pt>
                <c:pt idx="10">
                  <c:v>0.2476378389260363</c:v>
                </c:pt>
                <c:pt idx="13">
                  <c:v>0.24237266687396647</c:v>
                </c:pt>
                <c:pt idx="16">
                  <c:v>0.24201093749634334</c:v>
                </c:pt>
                <c:pt idx="19">
                  <c:v>0.28599924602184895</c:v>
                </c:pt>
                <c:pt idx="22">
                  <c:v>0.28390728414821764</c:v>
                </c:pt>
                <c:pt idx="25">
                  <c:v>0.2737264030298785</c:v>
                </c:pt>
                <c:pt idx="28">
                  <c:v>0.28835963756073901</c:v>
                </c:pt>
                <c:pt idx="31">
                  <c:v>0.29801623204465966</c:v>
                </c:pt>
                <c:pt idx="34">
                  <c:v>0.29578778716375487</c:v>
                </c:pt>
                <c:pt idx="37">
                  <c:v>0.29665440461744008</c:v>
                </c:pt>
                <c:pt idx="40">
                  <c:v>0.42658878582848048</c:v>
                </c:pt>
                <c:pt idx="43">
                  <c:v>0.31053258764367053</c:v>
                </c:pt>
                <c:pt idx="46">
                  <c:v>0.2874965660679113</c:v>
                </c:pt>
                <c:pt idx="49">
                  <c:v>0.30817844610460315</c:v>
                </c:pt>
                <c:pt idx="52">
                  <c:v>0.33507821523199155</c:v>
                </c:pt>
                <c:pt idx="55">
                  <c:v>0.30192949792256013</c:v>
                </c:pt>
                <c:pt idx="58">
                  <c:v>0.25774679093424452</c:v>
                </c:pt>
                <c:pt idx="61">
                  <c:v>0.26092793764501082</c:v>
                </c:pt>
                <c:pt idx="64">
                  <c:v>0.27895071210987488</c:v>
                </c:pt>
                <c:pt idx="67">
                  <c:v>0.29574877113848591</c:v>
                </c:pt>
                <c:pt idx="70">
                  <c:v>0.2853344459067278</c:v>
                </c:pt>
                <c:pt idx="73">
                  <c:v>0.28557053170004387</c:v>
                </c:pt>
                <c:pt idx="76">
                  <c:v>0.26416663860350209</c:v>
                </c:pt>
                <c:pt idx="79">
                  <c:v>0.33510790710877403</c:v>
                </c:pt>
                <c:pt idx="82">
                  <c:v>0.30776302898442298</c:v>
                </c:pt>
                <c:pt idx="85">
                  <c:v>0.35391153791171948</c:v>
                </c:pt>
                <c:pt idx="88">
                  <c:v>0.33421277237908459</c:v>
                </c:pt>
                <c:pt idx="91">
                  <c:v>0.37354628111667715</c:v>
                </c:pt>
                <c:pt idx="94">
                  <c:v>0.35232862884917487</c:v>
                </c:pt>
                <c:pt idx="97">
                  <c:v>0.32833237719034292</c:v>
                </c:pt>
                <c:pt idx="100">
                  <c:v>0.35701614433009143</c:v>
                </c:pt>
                <c:pt idx="103">
                  <c:v>0.3718397489492799</c:v>
                </c:pt>
                <c:pt idx="106">
                  <c:v>0.36969657064042993</c:v>
                </c:pt>
                <c:pt idx="109">
                  <c:v>0.34667972601460667</c:v>
                </c:pt>
                <c:pt idx="112">
                  <c:v>0.36209392970363474</c:v>
                </c:pt>
                <c:pt idx="115">
                  <c:v>0.32306701694891821</c:v>
                </c:pt>
                <c:pt idx="118">
                  <c:v>0.37909381395274289</c:v>
                </c:pt>
                <c:pt idx="121">
                  <c:v>0.33500875880979875</c:v>
                </c:pt>
                <c:pt idx="124">
                  <c:v>0.34014442227905728</c:v>
                </c:pt>
                <c:pt idx="127">
                  <c:v>0.33944552339297929</c:v>
                </c:pt>
                <c:pt idx="130">
                  <c:v>0.37411938597317418</c:v>
                </c:pt>
                <c:pt idx="133">
                  <c:v>0.33593753866928722</c:v>
                </c:pt>
                <c:pt idx="136">
                  <c:v>0.36097922977832453</c:v>
                </c:pt>
                <c:pt idx="139">
                  <c:v>0.32732104280381202</c:v>
                </c:pt>
                <c:pt idx="142">
                  <c:v>0.32096637710302406</c:v>
                </c:pt>
                <c:pt idx="145">
                  <c:v>0.34035349280034322</c:v>
                </c:pt>
                <c:pt idx="148">
                  <c:v>0.32376673825930352</c:v>
                </c:pt>
                <c:pt idx="151">
                  <c:v>0.35850198721700044</c:v>
                </c:pt>
                <c:pt idx="154">
                  <c:v>0.37607050030427347</c:v>
                </c:pt>
                <c:pt idx="157">
                  <c:v>0.34748942427430052</c:v>
                </c:pt>
                <c:pt idx="160">
                  <c:v>0.34581452406875313</c:v>
                </c:pt>
                <c:pt idx="163">
                  <c:v>0.33228359676183028</c:v>
                </c:pt>
                <c:pt idx="166">
                  <c:v>0.29533848719427463</c:v>
                </c:pt>
                <c:pt idx="169">
                  <c:v>0.35106899641307443</c:v>
                </c:pt>
                <c:pt idx="172">
                  <c:v>0.35522086964266431</c:v>
                </c:pt>
                <c:pt idx="175">
                  <c:v>0.31992061806979299</c:v>
                </c:pt>
                <c:pt idx="178">
                  <c:v>0.30275884623895677</c:v>
                </c:pt>
                <c:pt idx="181">
                  <c:v>0.3364500039474756</c:v>
                </c:pt>
                <c:pt idx="184">
                  <c:v>0.36860947643417841</c:v>
                </c:pt>
                <c:pt idx="187">
                  <c:v>0.34234251809188343</c:v>
                </c:pt>
                <c:pt idx="190">
                  <c:v>0.34007419540376327</c:v>
                </c:pt>
                <c:pt idx="193">
                  <c:v>0.35235459474848324</c:v>
                </c:pt>
                <c:pt idx="196">
                  <c:v>0.39175276699943462</c:v>
                </c:pt>
                <c:pt idx="199">
                  <c:v>0.35404115331633301</c:v>
                </c:pt>
                <c:pt idx="202">
                  <c:v>0.34948134813267701</c:v>
                </c:pt>
                <c:pt idx="205">
                  <c:v>0.36356643715203613</c:v>
                </c:pt>
                <c:pt idx="208">
                  <c:v>0.39386780292209705</c:v>
                </c:pt>
                <c:pt idx="211">
                  <c:v>0.32811381161496284</c:v>
                </c:pt>
                <c:pt idx="214">
                  <c:v>0.34005448583850773</c:v>
                </c:pt>
              </c:numCache>
            </c:numRef>
          </c:yVal>
          <c:smooth val="0"/>
          <c:extLst>
            <c:ext xmlns:c16="http://schemas.microsoft.com/office/drawing/2014/chart" uri="{C3380CC4-5D6E-409C-BE32-E72D297353CC}">
              <c16:uniqueId val="{00000000-D09F-48F2-AB7A-184581E18790}"/>
            </c:ext>
          </c:extLst>
        </c:ser>
        <c:ser>
          <c:idx val="1"/>
          <c:order val="1"/>
          <c:tx>
            <c:v>UWL</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'rolling spiked blank'!$BL$258:$BL$262</c:f>
              <c:numCache>
                <c:formatCode>General</c:formatCode>
                <c:ptCount val="5"/>
                <c:pt idx="0">
                  <c:v>1</c:v>
                </c:pt>
                <c:pt idx="1">
                  <c:v>72</c:v>
                </c:pt>
              </c:numCache>
            </c:numRef>
          </c:xVal>
          <c:yVal>
            <c:numRef>
              <c:f>('rolling spiked blank'!$BJ$262,'rolling spiked blank'!$BJ$262)</c:f>
              <c:numCache>
                <c:formatCode>0.00</c:formatCode>
                <c:ptCount val="2"/>
                <c:pt idx="0">
                  <c:v>0.40367616630478315</c:v>
                </c:pt>
                <c:pt idx="1">
                  <c:v>0.40367616630478315</c:v>
                </c:pt>
              </c:numCache>
            </c:numRef>
          </c:yVal>
          <c:smooth val="0"/>
          <c:extLst>
            <c:ext xmlns:c16="http://schemas.microsoft.com/office/drawing/2014/chart" uri="{C3380CC4-5D6E-409C-BE32-E72D297353CC}">
              <c16:uniqueId val="{00000002-D09F-48F2-AB7A-184581E18790}"/>
            </c:ext>
          </c:extLst>
        </c:ser>
        <c:ser>
          <c:idx val="2"/>
          <c:order val="2"/>
          <c:tx>
            <c:v>UCL</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blank'!$BJ$264,'rolling spiked blank'!$BJ$264)</c:f>
              <c:numCache>
                <c:formatCode>0.00</c:formatCode>
                <c:ptCount val="2"/>
                <c:pt idx="0">
                  <c:v>0.44272271120423567</c:v>
                </c:pt>
                <c:pt idx="1">
                  <c:v>0.44272271120423567</c:v>
                </c:pt>
              </c:numCache>
            </c:numRef>
          </c:yVal>
          <c:smooth val="0"/>
          <c:extLst>
            <c:ext xmlns:c16="http://schemas.microsoft.com/office/drawing/2014/chart" uri="{C3380CC4-5D6E-409C-BE32-E72D297353CC}">
              <c16:uniqueId val="{00000004-D09F-48F2-AB7A-184581E18790}"/>
            </c:ext>
          </c:extLst>
        </c:ser>
        <c:ser>
          <c:idx val="3"/>
          <c:order val="3"/>
          <c:tx>
            <c:v>LWL</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6">
                    <a:lumMod val="50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blank'!$BJ$263,'rolling spiked blank'!$BJ$263)</c:f>
              <c:numCache>
                <c:formatCode>0.00</c:formatCode>
                <c:ptCount val="2"/>
                <c:pt idx="0">
                  <c:v>0.24748998670697314</c:v>
                </c:pt>
                <c:pt idx="1">
                  <c:v>0.24748998670697314</c:v>
                </c:pt>
              </c:numCache>
            </c:numRef>
          </c:yVal>
          <c:smooth val="0"/>
          <c:extLst>
            <c:ext xmlns:c16="http://schemas.microsoft.com/office/drawing/2014/chart" uri="{C3380CC4-5D6E-409C-BE32-E72D297353CC}">
              <c16:uniqueId val="{00000006-D09F-48F2-AB7A-184581E18790}"/>
            </c:ext>
          </c:extLst>
        </c:ser>
        <c:ser>
          <c:idx val="4"/>
          <c:order val="4"/>
          <c:tx>
            <c:v>LCL</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3">
                    <a:lumMod val="75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blank'!$BJ$265,'rolling spiked blank'!$BJ$265)</c:f>
              <c:numCache>
                <c:formatCode>0.00</c:formatCode>
                <c:ptCount val="2"/>
                <c:pt idx="0">
                  <c:v>0.20844344180752064</c:v>
                </c:pt>
                <c:pt idx="1">
                  <c:v>0.20844344180752064</c:v>
                </c:pt>
              </c:numCache>
            </c:numRef>
          </c:yVal>
          <c:smooth val="0"/>
          <c:extLst>
            <c:ext xmlns:c16="http://schemas.microsoft.com/office/drawing/2014/chart" uri="{C3380CC4-5D6E-409C-BE32-E72D297353CC}">
              <c16:uniqueId val="{00000008-D09F-48F2-AB7A-184581E18790}"/>
            </c:ext>
          </c:extLst>
        </c:ser>
        <c:ser>
          <c:idx val="5"/>
          <c:order val="5"/>
          <c:tx>
            <c:v>known</c:v>
          </c:tx>
          <c:spPr>
            <a:ln w="25400" cap="rnd">
              <a:solidFill>
                <a:srgbClr val="70AD47"/>
              </a:solidFill>
              <a:round/>
            </a:ln>
            <a:effectLst/>
          </c:spPr>
          <c:marker>
            <c:symbol val="circle"/>
            <c:size val="5"/>
            <c:spPr>
              <a:solidFill>
                <a:schemeClr val="accent6"/>
              </a:solidFill>
              <a:ln w="9525">
                <a:solidFill>
                  <a:schemeClr val="accent6"/>
                </a:solidFill>
              </a:ln>
              <a:effectLst/>
            </c:spPr>
          </c:marker>
          <c:xVal>
            <c:numRef>
              <c:f>'rolling spiked blank'!$BL$258:$BL$259</c:f>
              <c:numCache>
                <c:formatCode>General</c:formatCode>
                <c:ptCount val="2"/>
                <c:pt idx="0">
                  <c:v>1</c:v>
                </c:pt>
                <c:pt idx="1">
                  <c:v>72</c:v>
                </c:pt>
              </c:numCache>
            </c:numRef>
          </c:xVal>
          <c:yVal>
            <c:numLit>
              <c:formatCode>General</c:formatCode>
              <c:ptCount val="2"/>
              <c:pt idx="0">
                <c:v>0.3</c:v>
              </c:pt>
              <c:pt idx="1">
                <c:v>0.3</c:v>
              </c:pt>
            </c:numLit>
          </c:yVal>
          <c:smooth val="0"/>
          <c:extLst>
            <c:ext xmlns:c16="http://schemas.microsoft.com/office/drawing/2014/chart" uri="{C3380CC4-5D6E-409C-BE32-E72D297353CC}">
              <c16:uniqueId val="{00000009-D09F-48F2-AB7A-184581E18790}"/>
            </c:ext>
          </c:extLst>
        </c:ser>
        <c:ser>
          <c:idx val="6"/>
          <c:order val="6"/>
          <c:tx>
            <c:v>change</c:v>
          </c:tx>
          <c:spPr>
            <a:ln w="25400" cap="rnd">
              <a:noFill/>
              <a:round/>
            </a:ln>
            <a:effectLst/>
          </c:spPr>
          <c:marker>
            <c:symbol val="circle"/>
            <c:size val="5"/>
            <c:spPr>
              <a:solidFill>
                <a:srgbClr val="C00000"/>
              </a:solidFill>
              <a:ln w="9525">
                <a:solidFill>
                  <a:srgbClr val="C00000"/>
                </a:solidFill>
              </a:ln>
              <a:effectLst/>
            </c:spPr>
          </c:marker>
          <c:xVal>
            <c:numLit>
              <c:formatCode>General</c:formatCode>
              <c:ptCount val="1"/>
              <c:pt idx="0">
                <c:v>27</c:v>
              </c:pt>
            </c:numLit>
          </c:xVal>
          <c:yVal>
            <c:numLit>
              <c:formatCode>General</c:formatCode>
              <c:ptCount val="1"/>
              <c:pt idx="0">
                <c:v>0.3</c:v>
              </c:pt>
            </c:numLit>
          </c:yVal>
          <c:smooth val="0"/>
          <c:extLst>
            <c:ext xmlns:c16="http://schemas.microsoft.com/office/drawing/2014/chart" uri="{C3380CC4-5D6E-409C-BE32-E72D297353CC}">
              <c16:uniqueId val="{0000000A-D09F-48F2-AB7A-184581E18790}"/>
            </c:ext>
          </c:extLst>
        </c:ser>
        <c:dLbls>
          <c:showLegendKey val="0"/>
          <c:showVal val="0"/>
          <c:showCatName val="0"/>
          <c:showSerName val="0"/>
          <c:showPercent val="0"/>
          <c:showBubbleSize val="0"/>
        </c:dLbls>
        <c:axId val="212531840"/>
        <c:axId val="205816960"/>
      </c:scatterChart>
      <c:valAx>
        <c:axId val="212531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Analysis</a:t>
                </a:r>
                <a:r>
                  <a:rPr lang="en-US" baseline="0"/>
                  <a:t> Order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16960"/>
        <c:crosses val="autoZero"/>
        <c:crossBetween val="midCat"/>
      </c:valAx>
      <c:valAx>
        <c:axId val="205816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conc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318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TOC</a:t>
            </a:r>
            <a:r>
              <a:rPr lang="en-US" baseline="0"/>
              <a:t> CONCENTRATION</a:t>
            </a:r>
            <a:endParaRPr lang="en-US"/>
          </a:p>
        </c:rich>
      </c:tx>
      <c:layout>
        <c:manualLayout>
          <c:xMode val="edge"/>
          <c:yMode val="edge"/>
          <c:x val="0.420828159522974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'rolling spiked blank'!$BL$37:$BL$255</c:f>
              <c:numCache>
                <c:formatCode>General</c:formatCode>
                <c:ptCount val="219"/>
                <c:pt idx="1">
                  <c:v>1</c:v>
                </c:pt>
                <c:pt idx="4">
                  <c:v>2</c:v>
                </c:pt>
                <c:pt idx="7">
                  <c:v>3</c:v>
                </c:pt>
                <c:pt idx="10">
                  <c:v>4</c:v>
                </c:pt>
                <c:pt idx="13">
                  <c:v>5</c:v>
                </c:pt>
                <c:pt idx="16">
                  <c:v>6</c:v>
                </c:pt>
                <c:pt idx="19">
                  <c:v>7</c:v>
                </c:pt>
                <c:pt idx="22">
                  <c:v>8</c:v>
                </c:pt>
                <c:pt idx="25">
                  <c:v>9</c:v>
                </c:pt>
                <c:pt idx="28">
                  <c:v>10</c:v>
                </c:pt>
                <c:pt idx="31">
                  <c:v>11</c:v>
                </c:pt>
                <c:pt idx="34">
                  <c:v>12</c:v>
                </c:pt>
                <c:pt idx="37">
                  <c:v>13</c:v>
                </c:pt>
                <c:pt idx="40">
                  <c:v>14</c:v>
                </c:pt>
                <c:pt idx="43">
                  <c:v>15</c:v>
                </c:pt>
                <c:pt idx="46">
                  <c:v>16</c:v>
                </c:pt>
                <c:pt idx="49">
                  <c:v>17</c:v>
                </c:pt>
                <c:pt idx="52">
                  <c:v>18</c:v>
                </c:pt>
                <c:pt idx="55">
                  <c:v>19</c:v>
                </c:pt>
                <c:pt idx="58">
                  <c:v>20</c:v>
                </c:pt>
                <c:pt idx="61">
                  <c:v>21</c:v>
                </c:pt>
                <c:pt idx="64">
                  <c:v>22</c:v>
                </c:pt>
                <c:pt idx="67">
                  <c:v>23</c:v>
                </c:pt>
                <c:pt idx="70">
                  <c:v>24</c:v>
                </c:pt>
                <c:pt idx="73">
                  <c:v>25</c:v>
                </c:pt>
                <c:pt idx="76">
                  <c:v>26</c:v>
                </c:pt>
                <c:pt idx="79">
                  <c:v>27</c:v>
                </c:pt>
                <c:pt idx="82">
                  <c:v>28</c:v>
                </c:pt>
                <c:pt idx="85">
                  <c:v>29</c:v>
                </c:pt>
                <c:pt idx="88">
                  <c:v>30</c:v>
                </c:pt>
                <c:pt idx="91">
                  <c:v>31</c:v>
                </c:pt>
                <c:pt idx="94">
                  <c:v>32</c:v>
                </c:pt>
                <c:pt idx="97">
                  <c:v>33</c:v>
                </c:pt>
                <c:pt idx="100">
                  <c:v>34</c:v>
                </c:pt>
                <c:pt idx="103">
                  <c:v>35</c:v>
                </c:pt>
                <c:pt idx="106">
                  <c:v>36</c:v>
                </c:pt>
                <c:pt idx="109">
                  <c:v>37</c:v>
                </c:pt>
                <c:pt idx="112">
                  <c:v>38</c:v>
                </c:pt>
                <c:pt idx="115">
                  <c:v>39</c:v>
                </c:pt>
                <c:pt idx="118">
                  <c:v>40</c:v>
                </c:pt>
                <c:pt idx="121">
                  <c:v>41</c:v>
                </c:pt>
                <c:pt idx="124">
                  <c:v>42</c:v>
                </c:pt>
                <c:pt idx="127">
                  <c:v>43</c:v>
                </c:pt>
                <c:pt idx="130">
                  <c:v>44</c:v>
                </c:pt>
                <c:pt idx="133">
                  <c:v>45</c:v>
                </c:pt>
                <c:pt idx="136">
                  <c:v>46</c:v>
                </c:pt>
                <c:pt idx="139">
                  <c:v>47</c:v>
                </c:pt>
                <c:pt idx="142">
                  <c:v>48</c:v>
                </c:pt>
                <c:pt idx="145">
                  <c:v>49</c:v>
                </c:pt>
                <c:pt idx="148">
                  <c:v>50</c:v>
                </c:pt>
                <c:pt idx="151">
                  <c:v>51</c:v>
                </c:pt>
                <c:pt idx="154">
                  <c:v>52</c:v>
                </c:pt>
                <c:pt idx="157">
                  <c:v>53</c:v>
                </c:pt>
                <c:pt idx="160">
                  <c:v>54</c:v>
                </c:pt>
                <c:pt idx="163">
                  <c:v>55</c:v>
                </c:pt>
                <c:pt idx="166">
                  <c:v>56</c:v>
                </c:pt>
                <c:pt idx="169">
                  <c:v>57</c:v>
                </c:pt>
                <c:pt idx="172">
                  <c:v>58</c:v>
                </c:pt>
                <c:pt idx="175">
                  <c:v>59</c:v>
                </c:pt>
                <c:pt idx="178">
                  <c:v>60</c:v>
                </c:pt>
                <c:pt idx="181">
                  <c:v>61</c:v>
                </c:pt>
                <c:pt idx="184">
                  <c:v>62</c:v>
                </c:pt>
                <c:pt idx="187">
                  <c:v>63</c:v>
                </c:pt>
                <c:pt idx="190">
                  <c:v>64</c:v>
                </c:pt>
                <c:pt idx="193">
                  <c:v>65</c:v>
                </c:pt>
                <c:pt idx="196">
                  <c:v>66</c:v>
                </c:pt>
                <c:pt idx="199">
                  <c:v>67</c:v>
                </c:pt>
                <c:pt idx="202">
                  <c:v>68</c:v>
                </c:pt>
                <c:pt idx="205">
                  <c:v>69</c:v>
                </c:pt>
                <c:pt idx="208">
                  <c:v>70</c:v>
                </c:pt>
                <c:pt idx="211">
                  <c:v>71</c:v>
                </c:pt>
                <c:pt idx="214">
                  <c:v>72</c:v>
                </c:pt>
              </c:numCache>
            </c:numRef>
          </c:xVal>
          <c:yVal>
            <c:numRef>
              <c:f>'rolling spiked blank'!$BI$37:$BI$255</c:f>
              <c:numCache>
                <c:formatCode>0.00</c:formatCode>
                <c:ptCount val="219"/>
                <c:pt idx="1">
                  <c:v>2.2685554651912927</c:v>
                </c:pt>
                <c:pt idx="4">
                  <c:v>2.5195653514449341</c:v>
                </c:pt>
                <c:pt idx="7">
                  <c:v>2.4762412032852499</c:v>
                </c:pt>
                <c:pt idx="10">
                  <c:v>3.1291672184526274</c:v>
                </c:pt>
                <c:pt idx="13">
                  <c:v>3.1604017602955974</c:v>
                </c:pt>
                <c:pt idx="16">
                  <c:v>3.2052520721108912</c:v>
                </c:pt>
                <c:pt idx="19">
                  <c:v>2.8271545710093511</c:v>
                </c:pt>
                <c:pt idx="22">
                  <c:v>2.8988526057800952</c:v>
                </c:pt>
                <c:pt idx="25">
                  <c:v>2.8716692742458623</c:v>
                </c:pt>
                <c:pt idx="28">
                  <c:v>2.8807549521026115</c:v>
                </c:pt>
                <c:pt idx="31">
                  <c:v>3.1042878780944383</c:v>
                </c:pt>
                <c:pt idx="34">
                  <c:v>2.7863930766091394</c:v>
                </c:pt>
                <c:pt idx="37">
                  <c:v>2.7817240603242341</c:v>
                </c:pt>
                <c:pt idx="40">
                  <c:v>3.1599610042751154</c:v>
                </c:pt>
                <c:pt idx="43">
                  <c:v>3.2872001084775864</c:v>
                </c:pt>
                <c:pt idx="46">
                  <c:v>2.9850262883374761</c:v>
                </c:pt>
                <c:pt idx="49">
                  <c:v>3.0540279887943731</c:v>
                </c:pt>
                <c:pt idx="52">
                  <c:v>3.148129200150418</c:v>
                </c:pt>
                <c:pt idx="55">
                  <c:v>3.0655689144728941</c:v>
                </c:pt>
                <c:pt idx="58">
                  <c:v>2.9318429285741514</c:v>
                </c:pt>
                <c:pt idx="61">
                  <c:v>3.0064035187950924</c:v>
                </c:pt>
                <c:pt idx="64">
                  <c:v>3.1329973899481138</c:v>
                </c:pt>
                <c:pt idx="67">
                  <c:v>3.0340103993313314</c:v>
                </c:pt>
                <c:pt idx="70">
                  <c:v>3.1583639016134417</c:v>
                </c:pt>
                <c:pt idx="73">
                  <c:v>3.2300146149719078</c:v>
                </c:pt>
                <c:pt idx="76">
                  <c:v>2.9227902537330905</c:v>
                </c:pt>
                <c:pt idx="79">
                  <c:v>3.5836836822651241</c:v>
                </c:pt>
                <c:pt idx="82">
                  <c:v>3.5444646766901613</c:v>
                </c:pt>
                <c:pt idx="85">
                  <c:v>3.6248946392928953</c:v>
                </c:pt>
                <c:pt idx="88">
                  <c:v>3.751201401906834</c:v>
                </c:pt>
                <c:pt idx="91">
                  <c:v>4.0283920241495519</c:v>
                </c:pt>
                <c:pt idx="94">
                  <c:v>4.1080855402066581</c:v>
                </c:pt>
                <c:pt idx="97">
                  <c:v>3.6437498012206615</c:v>
                </c:pt>
                <c:pt idx="100">
                  <c:v>3.3710502941378091</c:v>
                </c:pt>
                <c:pt idx="103">
                  <c:v>3.2844470195300728</c:v>
                </c:pt>
                <c:pt idx="106">
                  <c:v>3.9088431382646807</c:v>
                </c:pt>
                <c:pt idx="109">
                  <c:v>3.7323620968142075</c:v>
                </c:pt>
                <c:pt idx="112">
                  <c:v>4.2215361324134193</c:v>
                </c:pt>
                <c:pt idx="115">
                  <c:v>3.4488454944994906</c:v>
                </c:pt>
                <c:pt idx="118">
                  <c:v>4.4564101104712091</c:v>
                </c:pt>
                <c:pt idx="121">
                  <c:v>3.6159545100782382</c:v>
                </c:pt>
                <c:pt idx="124">
                  <c:v>3.4853330092806614</c:v>
                </c:pt>
                <c:pt idx="127">
                  <c:v>3.3179163402753558</c:v>
                </c:pt>
                <c:pt idx="130">
                  <c:v>3.8241346212713649</c:v>
                </c:pt>
                <c:pt idx="133">
                  <c:v>3.4812829738830136</c:v>
                </c:pt>
                <c:pt idx="136">
                  <c:v>3.6009927852318855</c:v>
                </c:pt>
                <c:pt idx="139">
                  <c:v>3.3651439717294562</c:v>
                </c:pt>
                <c:pt idx="142">
                  <c:v>3.3341138872302927</c:v>
                </c:pt>
                <c:pt idx="145">
                  <c:v>3.4497418776887829</c:v>
                </c:pt>
                <c:pt idx="148">
                  <c:v>3.2915954485973526</c:v>
                </c:pt>
                <c:pt idx="151">
                  <c:v>3.6855330588803996</c:v>
                </c:pt>
                <c:pt idx="154">
                  <c:v>3.7100222197872075</c:v>
                </c:pt>
                <c:pt idx="157">
                  <c:v>3.5801158541173415</c:v>
                </c:pt>
                <c:pt idx="160">
                  <c:v>3.7012310582415968</c:v>
                </c:pt>
                <c:pt idx="163">
                  <c:v>3.6445705355838722</c:v>
                </c:pt>
                <c:pt idx="166">
                  <c:v>3.0743957991301332</c:v>
                </c:pt>
                <c:pt idx="169">
                  <c:v>3.8912670048496261</c:v>
                </c:pt>
                <c:pt idx="172">
                  <c:v>3.8062905990874158</c:v>
                </c:pt>
                <c:pt idx="175">
                  <c:v>3.4634832320843714</c:v>
                </c:pt>
                <c:pt idx="178">
                  <c:v>2.9922882786268703</c:v>
                </c:pt>
                <c:pt idx="181">
                  <c:v>3.141784491354688</c:v>
                </c:pt>
                <c:pt idx="184">
                  <c:v>3.9685654559464743</c:v>
                </c:pt>
                <c:pt idx="187">
                  <c:v>3.6895149906559759</c:v>
                </c:pt>
                <c:pt idx="190">
                  <c:v>3.6217704832887101</c:v>
                </c:pt>
                <c:pt idx="193">
                  <c:v>3.6027071331130225</c:v>
                </c:pt>
                <c:pt idx="196">
                  <c:v>3.8990299707701936</c:v>
                </c:pt>
                <c:pt idx="199">
                  <c:v>3.8047415978089498</c:v>
                </c:pt>
                <c:pt idx="202">
                  <c:v>3.5381509369732922</c:v>
                </c:pt>
                <c:pt idx="205">
                  <c:v>3.5790934271089578</c:v>
                </c:pt>
                <c:pt idx="208">
                  <c:v>3.8249274119189884</c:v>
                </c:pt>
                <c:pt idx="211">
                  <c:v>3.6137408404536018</c:v>
                </c:pt>
                <c:pt idx="214">
                  <c:v>3.3164006086446984</c:v>
                </c:pt>
              </c:numCache>
            </c:numRef>
          </c:yVal>
          <c:smooth val="0"/>
          <c:extLst>
            <c:ext xmlns:c16="http://schemas.microsoft.com/office/drawing/2014/chart" uri="{C3380CC4-5D6E-409C-BE32-E72D297353CC}">
              <c16:uniqueId val="{00000000-AB02-4DD4-AF22-78BB73D8BD63}"/>
            </c:ext>
          </c:extLst>
        </c:ser>
        <c:ser>
          <c:idx val="1"/>
          <c:order val="1"/>
          <c:tx>
            <c:v>UWL</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'rolling spiked blank'!$BL$258:$BL$262</c:f>
              <c:numCache>
                <c:formatCode>General</c:formatCode>
                <c:ptCount val="5"/>
                <c:pt idx="0">
                  <c:v>1</c:v>
                </c:pt>
                <c:pt idx="1">
                  <c:v>72</c:v>
                </c:pt>
              </c:numCache>
            </c:numRef>
          </c:xVal>
          <c:yVal>
            <c:numRef>
              <c:f>('rolling spiked blank'!$BI$262,'rolling spiked blank'!$BI$262)</c:f>
              <c:numCache>
                <c:formatCode>0.00</c:formatCode>
                <c:ptCount val="2"/>
                <c:pt idx="0">
                  <c:v>4.2211328179735892</c:v>
                </c:pt>
                <c:pt idx="1">
                  <c:v>4.2211328179735892</c:v>
                </c:pt>
              </c:numCache>
            </c:numRef>
          </c:yVal>
          <c:smooth val="0"/>
          <c:extLst>
            <c:ext xmlns:c16="http://schemas.microsoft.com/office/drawing/2014/chart" uri="{C3380CC4-5D6E-409C-BE32-E72D297353CC}">
              <c16:uniqueId val="{00000002-AB02-4DD4-AF22-78BB73D8BD63}"/>
            </c:ext>
          </c:extLst>
        </c:ser>
        <c:ser>
          <c:idx val="2"/>
          <c:order val="2"/>
          <c:tx>
            <c:v>UCL</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blank'!$BI$264,'rolling spiked blank'!$BI$264)</c:f>
              <c:numCache>
                <c:formatCode>0.00</c:formatCode>
                <c:ptCount val="2"/>
                <c:pt idx="0">
                  <c:v>4.6396842515022119</c:v>
                </c:pt>
                <c:pt idx="1">
                  <c:v>4.6396842515022119</c:v>
                </c:pt>
              </c:numCache>
            </c:numRef>
          </c:yVal>
          <c:smooth val="0"/>
          <c:extLst>
            <c:ext xmlns:c16="http://schemas.microsoft.com/office/drawing/2014/chart" uri="{C3380CC4-5D6E-409C-BE32-E72D297353CC}">
              <c16:uniqueId val="{00000004-AB02-4DD4-AF22-78BB73D8BD63}"/>
            </c:ext>
          </c:extLst>
        </c:ser>
        <c:ser>
          <c:idx val="3"/>
          <c:order val="3"/>
          <c:tx>
            <c:v>LWL</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6">
                    <a:lumMod val="50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blank'!$BI$263,'rolling spiked blank'!$BI$263)</c:f>
              <c:numCache>
                <c:formatCode>0.00</c:formatCode>
                <c:ptCount val="2"/>
                <c:pt idx="0">
                  <c:v>2.546927083859102</c:v>
                </c:pt>
                <c:pt idx="1">
                  <c:v>2.546927083859102</c:v>
                </c:pt>
              </c:numCache>
            </c:numRef>
          </c:yVal>
          <c:smooth val="0"/>
          <c:extLst>
            <c:ext xmlns:c16="http://schemas.microsoft.com/office/drawing/2014/chart" uri="{C3380CC4-5D6E-409C-BE32-E72D297353CC}">
              <c16:uniqueId val="{00000006-AB02-4DD4-AF22-78BB73D8BD63}"/>
            </c:ext>
          </c:extLst>
        </c:ser>
        <c:ser>
          <c:idx val="4"/>
          <c:order val="4"/>
          <c:tx>
            <c:v>LCL</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3">
                    <a:lumMod val="75000"/>
                  </a:schemeClr>
                </a:solidFill>
                <a:prstDash val="sysDot"/>
              </a:ln>
              <a:effectLst/>
            </c:spPr>
            <c:trendlineType val="linear"/>
            <c:dispRSqr val="0"/>
            <c:dispEq val="0"/>
          </c:trendline>
          <c:xVal>
            <c:numRef>
              <c:f>'rolling spiked blank'!$BL$258:$BL$259</c:f>
              <c:numCache>
                <c:formatCode>General</c:formatCode>
                <c:ptCount val="2"/>
                <c:pt idx="0">
                  <c:v>1</c:v>
                </c:pt>
                <c:pt idx="1">
                  <c:v>72</c:v>
                </c:pt>
              </c:numCache>
            </c:numRef>
          </c:xVal>
          <c:yVal>
            <c:numRef>
              <c:f>('rolling spiked blank'!$BI$265,'rolling spiked blank'!$BI$265)</c:f>
              <c:numCache>
                <c:formatCode>0.00</c:formatCode>
                <c:ptCount val="2"/>
                <c:pt idx="0">
                  <c:v>2.1283756503304798</c:v>
                </c:pt>
                <c:pt idx="1">
                  <c:v>2.1283756503304798</c:v>
                </c:pt>
              </c:numCache>
            </c:numRef>
          </c:yVal>
          <c:smooth val="0"/>
          <c:extLst>
            <c:ext xmlns:c16="http://schemas.microsoft.com/office/drawing/2014/chart" uri="{C3380CC4-5D6E-409C-BE32-E72D297353CC}">
              <c16:uniqueId val="{00000008-AB02-4DD4-AF22-78BB73D8BD63}"/>
            </c:ext>
          </c:extLst>
        </c:ser>
        <c:ser>
          <c:idx val="5"/>
          <c:order val="5"/>
          <c:tx>
            <c:v>known</c:v>
          </c:tx>
          <c:spPr>
            <a:ln w="25400" cap="rnd">
              <a:solidFill>
                <a:srgbClr val="70AD47"/>
              </a:solidFill>
              <a:round/>
            </a:ln>
            <a:effectLst/>
          </c:spPr>
          <c:marker>
            <c:symbol val="circle"/>
            <c:size val="5"/>
            <c:spPr>
              <a:solidFill>
                <a:schemeClr val="accent6"/>
              </a:solidFill>
              <a:ln w="9525">
                <a:solidFill>
                  <a:schemeClr val="accent6"/>
                </a:solidFill>
              </a:ln>
              <a:effectLst/>
            </c:spPr>
          </c:marker>
          <c:xVal>
            <c:numRef>
              <c:f>'rolling spiked blank'!$BL$258:$BL$259</c:f>
              <c:numCache>
                <c:formatCode>General</c:formatCode>
                <c:ptCount val="2"/>
                <c:pt idx="0">
                  <c:v>1</c:v>
                </c:pt>
                <c:pt idx="1">
                  <c:v>72</c:v>
                </c:pt>
              </c:numCache>
            </c:numRef>
          </c:xVal>
          <c:yVal>
            <c:numLit>
              <c:formatCode>General</c:formatCode>
              <c:ptCount val="2"/>
              <c:pt idx="0">
                <c:v>3</c:v>
              </c:pt>
              <c:pt idx="1">
                <c:v>3</c:v>
              </c:pt>
            </c:numLit>
          </c:yVal>
          <c:smooth val="0"/>
          <c:extLst>
            <c:ext xmlns:c16="http://schemas.microsoft.com/office/drawing/2014/chart" uri="{C3380CC4-5D6E-409C-BE32-E72D297353CC}">
              <c16:uniqueId val="{00000009-AB02-4DD4-AF22-78BB73D8BD63}"/>
            </c:ext>
          </c:extLst>
        </c:ser>
        <c:ser>
          <c:idx val="6"/>
          <c:order val="6"/>
          <c:tx>
            <c:v>change</c:v>
          </c:tx>
          <c:spPr>
            <a:ln w="25400" cap="rnd">
              <a:noFill/>
              <a:round/>
            </a:ln>
            <a:effectLst/>
          </c:spPr>
          <c:marker>
            <c:symbol val="circle"/>
            <c:size val="5"/>
            <c:spPr>
              <a:solidFill>
                <a:srgbClr val="C00000"/>
              </a:solidFill>
              <a:ln w="9525">
                <a:solidFill>
                  <a:srgbClr val="C00000"/>
                </a:solidFill>
              </a:ln>
              <a:effectLst/>
            </c:spPr>
          </c:marker>
          <c:xVal>
            <c:numLit>
              <c:formatCode>General</c:formatCode>
              <c:ptCount val="1"/>
              <c:pt idx="0">
                <c:v>27</c:v>
              </c:pt>
            </c:numLit>
          </c:xVal>
          <c:yVal>
            <c:numLit>
              <c:formatCode>General</c:formatCode>
              <c:ptCount val="1"/>
              <c:pt idx="0">
                <c:v>3</c:v>
              </c:pt>
            </c:numLit>
          </c:yVal>
          <c:smooth val="0"/>
          <c:extLst>
            <c:ext xmlns:c16="http://schemas.microsoft.com/office/drawing/2014/chart" uri="{C3380CC4-5D6E-409C-BE32-E72D297353CC}">
              <c16:uniqueId val="{0000000A-AB02-4DD4-AF22-78BB73D8BD63}"/>
            </c:ext>
          </c:extLst>
        </c:ser>
        <c:dLbls>
          <c:showLegendKey val="0"/>
          <c:showVal val="0"/>
          <c:showCatName val="0"/>
          <c:showSerName val="0"/>
          <c:showPercent val="0"/>
          <c:showBubbleSize val="0"/>
        </c:dLbls>
        <c:axId val="205415936"/>
        <c:axId val="205436416"/>
      </c:scatterChart>
      <c:valAx>
        <c:axId val="205415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Analysis</a:t>
                </a:r>
                <a:r>
                  <a:rPr lang="en-US" baseline="0"/>
                  <a:t> Order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36416"/>
        <c:crosses val="autoZero"/>
        <c:crossBetween val="midCat"/>
      </c:valAx>
      <c:valAx>
        <c:axId val="205436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Conc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15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18</xdr:col>
      <xdr:colOff>438898</xdr:colOff>
      <xdr:row>11</xdr:row>
      <xdr:rowOff>29322</xdr:rowOff>
    </xdr:from>
    <xdr:to>
      <xdr:col>25</xdr:col>
      <xdr:colOff>29509</xdr:colOff>
      <xdr:row>21</xdr:row>
      <xdr:rowOff>134097</xdr:rowOff>
    </xdr:to>
    <xdr:graphicFrame macro="">
      <xdr:nvGraphicFramePr>
        <xdr:cNvPr id="2" name="Chart 1">
          <a:extLst>
            <a:ext uri="{FF2B5EF4-FFF2-40B4-BE49-F238E27FC236}">
              <a16:creationId xmlns:a16="http://schemas.microsoft.com/office/drawing/2014/main" id="{98B66B21-A7A2-4E00-AB02-C6014B41B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261471</xdr:colOff>
      <xdr:row>11</xdr:row>
      <xdr:rowOff>74707</xdr:rowOff>
    </xdr:from>
    <xdr:to>
      <xdr:col>31</xdr:col>
      <xdr:colOff>337673</xdr:colOff>
      <xdr:row>21</xdr:row>
      <xdr:rowOff>179482</xdr:rowOff>
    </xdr:to>
    <xdr:graphicFrame macro="">
      <xdr:nvGraphicFramePr>
        <xdr:cNvPr id="3" name="Chart 2">
          <a:extLst>
            <a:ext uri="{FF2B5EF4-FFF2-40B4-BE49-F238E27FC236}">
              <a16:creationId xmlns:a16="http://schemas.microsoft.com/office/drawing/2014/main" id="{EF9096E1-FCB3-414E-ACC0-6072AD086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67234</xdr:colOff>
      <xdr:row>11</xdr:row>
      <xdr:rowOff>67236</xdr:rowOff>
    </xdr:from>
    <xdr:to>
      <xdr:col>38</xdr:col>
      <xdr:colOff>397435</xdr:colOff>
      <xdr:row>21</xdr:row>
      <xdr:rowOff>172011</xdr:rowOff>
    </xdr:to>
    <xdr:graphicFrame macro="">
      <xdr:nvGraphicFramePr>
        <xdr:cNvPr id="4" name="Chart 3">
          <a:extLst>
            <a:ext uri="{FF2B5EF4-FFF2-40B4-BE49-F238E27FC236}">
              <a16:creationId xmlns:a16="http://schemas.microsoft.com/office/drawing/2014/main" id="{21B0E496-820A-444D-B47B-1B6E32875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438898</xdr:colOff>
      <xdr:row>11</xdr:row>
      <xdr:rowOff>29322</xdr:rowOff>
    </xdr:from>
    <xdr:to>
      <xdr:col>25</xdr:col>
      <xdr:colOff>29509</xdr:colOff>
      <xdr:row>21</xdr:row>
      <xdr:rowOff>134097</xdr:rowOff>
    </xdr:to>
    <xdr:graphicFrame macro="">
      <xdr:nvGraphicFramePr>
        <xdr:cNvPr id="2" name="Chart 1">
          <a:extLst>
            <a:ext uri="{FF2B5EF4-FFF2-40B4-BE49-F238E27FC236}">
              <a16:creationId xmlns:a16="http://schemas.microsoft.com/office/drawing/2014/main" id="{303304E7-3888-468B-AD05-FBD92B1A11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261471</xdr:colOff>
      <xdr:row>11</xdr:row>
      <xdr:rowOff>74707</xdr:rowOff>
    </xdr:from>
    <xdr:to>
      <xdr:col>31</xdr:col>
      <xdr:colOff>337673</xdr:colOff>
      <xdr:row>21</xdr:row>
      <xdr:rowOff>179482</xdr:rowOff>
    </xdr:to>
    <xdr:graphicFrame macro="">
      <xdr:nvGraphicFramePr>
        <xdr:cNvPr id="3" name="Chart 2">
          <a:extLst>
            <a:ext uri="{FF2B5EF4-FFF2-40B4-BE49-F238E27FC236}">
              <a16:creationId xmlns:a16="http://schemas.microsoft.com/office/drawing/2014/main" id="{731B489C-EA4C-4C7A-B2D1-8B61FE7563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67234</xdr:colOff>
      <xdr:row>11</xdr:row>
      <xdr:rowOff>67236</xdr:rowOff>
    </xdr:from>
    <xdr:to>
      <xdr:col>38</xdr:col>
      <xdr:colOff>397435</xdr:colOff>
      <xdr:row>21</xdr:row>
      <xdr:rowOff>172011</xdr:rowOff>
    </xdr:to>
    <xdr:graphicFrame macro="">
      <xdr:nvGraphicFramePr>
        <xdr:cNvPr id="4" name="Chart 3">
          <a:extLst>
            <a:ext uri="{FF2B5EF4-FFF2-40B4-BE49-F238E27FC236}">
              <a16:creationId xmlns:a16="http://schemas.microsoft.com/office/drawing/2014/main" id="{EB1BC990-0955-40F8-92E9-F70EC1625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438898</xdr:colOff>
      <xdr:row>11</xdr:row>
      <xdr:rowOff>29322</xdr:rowOff>
    </xdr:from>
    <xdr:to>
      <xdr:col>25</xdr:col>
      <xdr:colOff>29509</xdr:colOff>
      <xdr:row>21</xdr:row>
      <xdr:rowOff>134097</xdr:rowOff>
    </xdr:to>
    <xdr:graphicFrame macro="">
      <xdr:nvGraphicFramePr>
        <xdr:cNvPr id="2" name="Chart 1">
          <a:extLst>
            <a:ext uri="{FF2B5EF4-FFF2-40B4-BE49-F238E27FC236}">
              <a16:creationId xmlns:a16="http://schemas.microsoft.com/office/drawing/2014/main" id="{ACFB8DB5-EC2C-4EA1-8FA5-D3CAC2DCF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261471</xdr:colOff>
      <xdr:row>11</xdr:row>
      <xdr:rowOff>74707</xdr:rowOff>
    </xdr:from>
    <xdr:to>
      <xdr:col>31</xdr:col>
      <xdr:colOff>337673</xdr:colOff>
      <xdr:row>21</xdr:row>
      <xdr:rowOff>179482</xdr:rowOff>
    </xdr:to>
    <xdr:graphicFrame macro="">
      <xdr:nvGraphicFramePr>
        <xdr:cNvPr id="3" name="Chart 2">
          <a:extLst>
            <a:ext uri="{FF2B5EF4-FFF2-40B4-BE49-F238E27FC236}">
              <a16:creationId xmlns:a16="http://schemas.microsoft.com/office/drawing/2014/main" id="{61C08DA4-1271-4CFD-8166-7FCC474C93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67234</xdr:colOff>
      <xdr:row>11</xdr:row>
      <xdr:rowOff>67236</xdr:rowOff>
    </xdr:from>
    <xdr:to>
      <xdr:col>38</xdr:col>
      <xdr:colOff>397435</xdr:colOff>
      <xdr:row>21</xdr:row>
      <xdr:rowOff>172011</xdr:rowOff>
    </xdr:to>
    <xdr:graphicFrame macro="">
      <xdr:nvGraphicFramePr>
        <xdr:cNvPr id="4" name="Chart 3">
          <a:extLst>
            <a:ext uri="{FF2B5EF4-FFF2-40B4-BE49-F238E27FC236}">
              <a16:creationId xmlns:a16="http://schemas.microsoft.com/office/drawing/2014/main" id="{61ED2A32-FD04-44A7-A332-98345C1B5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438898</xdr:colOff>
      <xdr:row>11</xdr:row>
      <xdr:rowOff>29322</xdr:rowOff>
    </xdr:from>
    <xdr:to>
      <xdr:col>25</xdr:col>
      <xdr:colOff>29509</xdr:colOff>
      <xdr:row>21</xdr:row>
      <xdr:rowOff>134097</xdr:rowOff>
    </xdr:to>
    <xdr:graphicFrame macro="">
      <xdr:nvGraphicFramePr>
        <xdr:cNvPr id="2" name="Chart 1">
          <a:extLst>
            <a:ext uri="{FF2B5EF4-FFF2-40B4-BE49-F238E27FC236}">
              <a16:creationId xmlns:a16="http://schemas.microsoft.com/office/drawing/2014/main" id="{E3C01D89-A0B9-48B0-B2FC-931196077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261471</xdr:colOff>
      <xdr:row>11</xdr:row>
      <xdr:rowOff>74707</xdr:rowOff>
    </xdr:from>
    <xdr:to>
      <xdr:col>31</xdr:col>
      <xdr:colOff>337673</xdr:colOff>
      <xdr:row>21</xdr:row>
      <xdr:rowOff>179482</xdr:rowOff>
    </xdr:to>
    <xdr:graphicFrame macro="">
      <xdr:nvGraphicFramePr>
        <xdr:cNvPr id="3" name="Chart 2">
          <a:extLst>
            <a:ext uri="{FF2B5EF4-FFF2-40B4-BE49-F238E27FC236}">
              <a16:creationId xmlns:a16="http://schemas.microsoft.com/office/drawing/2014/main" id="{59E97D8C-80CC-4D80-A381-686EEEC15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67234</xdr:colOff>
      <xdr:row>11</xdr:row>
      <xdr:rowOff>67236</xdr:rowOff>
    </xdr:from>
    <xdr:to>
      <xdr:col>38</xdr:col>
      <xdr:colOff>397435</xdr:colOff>
      <xdr:row>21</xdr:row>
      <xdr:rowOff>172011</xdr:rowOff>
    </xdr:to>
    <xdr:graphicFrame macro="">
      <xdr:nvGraphicFramePr>
        <xdr:cNvPr id="4" name="Chart 3">
          <a:extLst>
            <a:ext uri="{FF2B5EF4-FFF2-40B4-BE49-F238E27FC236}">
              <a16:creationId xmlns:a16="http://schemas.microsoft.com/office/drawing/2014/main" id="{82BB31AC-2A33-40ED-8D84-9A21FE9A2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438898</xdr:colOff>
      <xdr:row>11</xdr:row>
      <xdr:rowOff>29322</xdr:rowOff>
    </xdr:from>
    <xdr:to>
      <xdr:col>25</xdr:col>
      <xdr:colOff>29509</xdr:colOff>
      <xdr:row>21</xdr:row>
      <xdr:rowOff>134097</xdr:rowOff>
    </xdr:to>
    <xdr:graphicFrame macro="">
      <xdr:nvGraphicFramePr>
        <xdr:cNvPr id="2" name="Chart 1">
          <a:extLst>
            <a:ext uri="{FF2B5EF4-FFF2-40B4-BE49-F238E27FC236}">
              <a16:creationId xmlns:a16="http://schemas.microsoft.com/office/drawing/2014/main" id="{2E264ABC-B0BC-4083-B0FF-83AD2A4B2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261471</xdr:colOff>
      <xdr:row>11</xdr:row>
      <xdr:rowOff>74707</xdr:rowOff>
    </xdr:from>
    <xdr:to>
      <xdr:col>31</xdr:col>
      <xdr:colOff>337673</xdr:colOff>
      <xdr:row>21</xdr:row>
      <xdr:rowOff>179482</xdr:rowOff>
    </xdr:to>
    <xdr:graphicFrame macro="">
      <xdr:nvGraphicFramePr>
        <xdr:cNvPr id="3" name="Chart 2">
          <a:extLst>
            <a:ext uri="{FF2B5EF4-FFF2-40B4-BE49-F238E27FC236}">
              <a16:creationId xmlns:a16="http://schemas.microsoft.com/office/drawing/2014/main" id="{046EFBED-6233-45AF-81A9-791A45DD62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67234</xdr:colOff>
      <xdr:row>11</xdr:row>
      <xdr:rowOff>67236</xdr:rowOff>
    </xdr:from>
    <xdr:to>
      <xdr:col>38</xdr:col>
      <xdr:colOff>397435</xdr:colOff>
      <xdr:row>21</xdr:row>
      <xdr:rowOff>172011</xdr:rowOff>
    </xdr:to>
    <xdr:graphicFrame macro="">
      <xdr:nvGraphicFramePr>
        <xdr:cNvPr id="4" name="Chart 3">
          <a:extLst>
            <a:ext uri="{FF2B5EF4-FFF2-40B4-BE49-F238E27FC236}">
              <a16:creationId xmlns:a16="http://schemas.microsoft.com/office/drawing/2014/main" id="{9479ECDB-425A-4E5A-BEB1-4F68E0E5C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438898</xdr:colOff>
      <xdr:row>11</xdr:row>
      <xdr:rowOff>29322</xdr:rowOff>
    </xdr:from>
    <xdr:to>
      <xdr:col>25</xdr:col>
      <xdr:colOff>29509</xdr:colOff>
      <xdr:row>21</xdr:row>
      <xdr:rowOff>134097</xdr:rowOff>
    </xdr:to>
    <xdr:graphicFrame macro="">
      <xdr:nvGraphicFramePr>
        <xdr:cNvPr id="2" name="Chart 1">
          <a:extLst>
            <a:ext uri="{FF2B5EF4-FFF2-40B4-BE49-F238E27FC236}">
              <a16:creationId xmlns:a16="http://schemas.microsoft.com/office/drawing/2014/main" id="{A2ACCD2F-2CBE-4D87-AB79-AE02DC7BA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261471</xdr:colOff>
      <xdr:row>11</xdr:row>
      <xdr:rowOff>74707</xdr:rowOff>
    </xdr:from>
    <xdr:to>
      <xdr:col>31</xdr:col>
      <xdr:colOff>337673</xdr:colOff>
      <xdr:row>21</xdr:row>
      <xdr:rowOff>179482</xdr:rowOff>
    </xdr:to>
    <xdr:graphicFrame macro="">
      <xdr:nvGraphicFramePr>
        <xdr:cNvPr id="3" name="Chart 2">
          <a:extLst>
            <a:ext uri="{FF2B5EF4-FFF2-40B4-BE49-F238E27FC236}">
              <a16:creationId xmlns:a16="http://schemas.microsoft.com/office/drawing/2014/main" id="{9D4D9D9D-51CF-48E9-8445-56525715AF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67234</xdr:colOff>
      <xdr:row>11</xdr:row>
      <xdr:rowOff>67236</xdr:rowOff>
    </xdr:from>
    <xdr:to>
      <xdr:col>38</xdr:col>
      <xdr:colOff>397435</xdr:colOff>
      <xdr:row>21</xdr:row>
      <xdr:rowOff>172011</xdr:rowOff>
    </xdr:to>
    <xdr:graphicFrame macro="">
      <xdr:nvGraphicFramePr>
        <xdr:cNvPr id="4" name="Chart 3">
          <a:extLst>
            <a:ext uri="{FF2B5EF4-FFF2-40B4-BE49-F238E27FC236}">
              <a16:creationId xmlns:a16="http://schemas.microsoft.com/office/drawing/2014/main" id="{4473084F-3E0D-4046-8F4E-5BC12C9D2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438898</xdr:colOff>
      <xdr:row>11</xdr:row>
      <xdr:rowOff>29322</xdr:rowOff>
    </xdr:from>
    <xdr:to>
      <xdr:col>25</xdr:col>
      <xdr:colOff>29509</xdr:colOff>
      <xdr:row>21</xdr:row>
      <xdr:rowOff>134097</xdr:rowOff>
    </xdr:to>
    <xdr:graphicFrame macro="">
      <xdr:nvGraphicFramePr>
        <xdr:cNvPr id="2" name="Chart 1">
          <a:extLst>
            <a:ext uri="{FF2B5EF4-FFF2-40B4-BE49-F238E27FC236}">
              <a16:creationId xmlns:a16="http://schemas.microsoft.com/office/drawing/2014/main" id="{129AC95E-250F-4245-9EAF-6956CF962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261471</xdr:colOff>
      <xdr:row>11</xdr:row>
      <xdr:rowOff>74707</xdr:rowOff>
    </xdr:from>
    <xdr:to>
      <xdr:col>31</xdr:col>
      <xdr:colOff>337673</xdr:colOff>
      <xdr:row>21</xdr:row>
      <xdr:rowOff>179482</xdr:rowOff>
    </xdr:to>
    <xdr:graphicFrame macro="">
      <xdr:nvGraphicFramePr>
        <xdr:cNvPr id="3" name="Chart 2">
          <a:extLst>
            <a:ext uri="{FF2B5EF4-FFF2-40B4-BE49-F238E27FC236}">
              <a16:creationId xmlns:a16="http://schemas.microsoft.com/office/drawing/2014/main" id="{049D11C5-7AF9-4471-B5D4-BE43A1853A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67234</xdr:colOff>
      <xdr:row>11</xdr:row>
      <xdr:rowOff>67236</xdr:rowOff>
    </xdr:from>
    <xdr:to>
      <xdr:col>38</xdr:col>
      <xdr:colOff>397435</xdr:colOff>
      <xdr:row>21</xdr:row>
      <xdr:rowOff>172011</xdr:rowOff>
    </xdr:to>
    <xdr:graphicFrame macro="">
      <xdr:nvGraphicFramePr>
        <xdr:cNvPr id="4" name="Chart 3">
          <a:extLst>
            <a:ext uri="{FF2B5EF4-FFF2-40B4-BE49-F238E27FC236}">
              <a16:creationId xmlns:a16="http://schemas.microsoft.com/office/drawing/2014/main" id="{F5C995C9-C6BA-489D-876C-9F3993947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14942</xdr:colOff>
      <xdr:row>5</xdr:row>
      <xdr:rowOff>172944</xdr:rowOff>
    </xdr:from>
    <xdr:to>
      <xdr:col>10</xdr:col>
      <xdr:colOff>59765</xdr:colOff>
      <xdr:row>20</xdr:row>
      <xdr:rowOff>58643</xdr:rowOff>
    </xdr:to>
    <xdr:graphicFrame macro="">
      <xdr:nvGraphicFramePr>
        <xdr:cNvPr id="2" name="Chart 1">
          <a:extLst>
            <a:ext uri="{FF2B5EF4-FFF2-40B4-BE49-F238E27FC236}">
              <a16:creationId xmlns:a16="http://schemas.microsoft.com/office/drawing/2014/main" id="{6D40AFDF-E38E-4567-BABB-008683AF1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145677</xdr:colOff>
      <xdr:row>5</xdr:row>
      <xdr:rowOff>156884</xdr:rowOff>
    </xdr:from>
    <xdr:to>
      <xdr:col>21</xdr:col>
      <xdr:colOff>231588</xdr:colOff>
      <xdr:row>20</xdr:row>
      <xdr:rowOff>38848</xdr:rowOff>
    </xdr:to>
    <xdr:graphicFrame macro="">
      <xdr:nvGraphicFramePr>
        <xdr:cNvPr id="3" name="Chart 2">
          <a:extLst>
            <a:ext uri="{FF2B5EF4-FFF2-40B4-BE49-F238E27FC236}">
              <a16:creationId xmlns:a16="http://schemas.microsoft.com/office/drawing/2014/main" id="{453071E8-4B26-4228-BC89-A4A43A372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126997</xdr:colOff>
      <xdr:row>20</xdr:row>
      <xdr:rowOff>100851</xdr:rowOff>
    </xdr:from>
    <xdr:to>
      <xdr:col>21</xdr:col>
      <xdr:colOff>265201</xdr:colOff>
      <xdr:row>34</xdr:row>
      <xdr:rowOff>180786</xdr:rowOff>
    </xdr:to>
    <xdr:graphicFrame macro="">
      <xdr:nvGraphicFramePr>
        <xdr:cNvPr id="4" name="Chart 3">
          <a:extLst>
            <a:ext uri="{FF2B5EF4-FFF2-40B4-BE49-F238E27FC236}">
              <a16:creationId xmlns:a16="http://schemas.microsoft.com/office/drawing/2014/main" id="{0B71DA78-AF5E-492B-9500-FEFE21BD3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22412</xdr:colOff>
      <xdr:row>20</xdr:row>
      <xdr:rowOff>67236</xdr:rowOff>
    </xdr:from>
    <xdr:to>
      <xdr:col>10</xdr:col>
      <xdr:colOff>37354</xdr:colOff>
      <xdr:row>34</xdr:row>
      <xdr:rowOff>143436</xdr:rowOff>
    </xdr:to>
    <xdr:graphicFrame macro="">
      <xdr:nvGraphicFramePr>
        <xdr:cNvPr id="5" name="Chart 4">
          <a:extLst>
            <a:ext uri="{FF2B5EF4-FFF2-40B4-BE49-F238E27FC236}">
              <a16:creationId xmlns:a16="http://schemas.microsoft.com/office/drawing/2014/main" id="{6D157D6C-126B-4881-AB14-55A21CAD10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74EE1-D8FD-4D95-BED1-4E54D9D5FEE7}">
  <dimension ref="A1:E156"/>
  <sheetViews>
    <sheetView tabSelected="1" topLeftCell="A94" workbookViewId="0">
      <selection activeCell="A105" sqref="A105"/>
    </sheetView>
  </sheetViews>
  <sheetFormatPr defaultRowHeight="14.4" x14ac:dyDescent="0.3"/>
  <cols>
    <col min="1" max="1" width="29" bestFit="1" customWidth="1"/>
  </cols>
  <sheetData>
    <row r="1" spans="1:5" ht="43.2" x14ac:dyDescent="0.3">
      <c r="A1" s="2" t="s">
        <v>2</v>
      </c>
      <c r="B1" s="46" t="s">
        <v>57</v>
      </c>
      <c r="C1" s="46" t="s">
        <v>58</v>
      </c>
      <c r="D1" s="46" t="s">
        <v>59</v>
      </c>
      <c r="E1" s="46" t="s">
        <v>60</v>
      </c>
    </row>
    <row r="2" spans="1:5" x14ac:dyDescent="0.3">
      <c r="A2" t="s">
        <v>195</v>
      </c>
      <c r="B2" s="47">
        <v>4.1423969140752055</v>
      </c>
      <c r="C2" s="47">
        <v>8.08646749580031</v>
      </c>
      <c r="D2" s="47">
        <v>3.9440705817251036</v>
      </c>
      <c r="E2" s="3">
        <v>0.29846031724452271</v>
      </c>
    </row>
    <row r="3" spans="1:5" x14ac:dyDescent="0.3">
      <c r="A3" t="s">
        <v>196</v>
      </c>
      <c r="B3" s="47">
        <v>3.7524487236733357</v>
      </c>
      <c r="C3" s="47">
        <v>7.2958886053789858</v>
      </c>
      <c r="D3" s="47">
        <v>3.5434398817056492</v>
      </c>
      <c r="E3" s="3">
        <v>0.26629785168974712</v>
      </c>
    </row>
    <row r="4" spans="1:5" x14ac:dyDescent="0.3">
      <c r="A4" t="s">
        <v>197</v>
      </c>
      <c r="B4" s="47">
        <v>6.7841585983470267</v>
      </c>
      <c r="C4" s="47">
        <v>9.5786197061981717</v>
      </c>
      <c r="D4" s="47">
        <v>2.7944611078511454</v>
      </c>
      <c r="E4" s="3">
        <v>2.0049347106781199</v>
      </c>
    </row>
    <row r="5" spans="1:5" x14ac:dyDescent="0.3">
      <c r="A5" t="s">
        <v>198</v>
      </c>
      <c r="B5" s="47">
        <v>5.1839230666722607</v>
      </c>
      <c r="C5" s="47">
        <v>8.7969413728213262</v>
      </c>
      <c r="D5" s="47">
        <v>3.6130183061490655</v>
      </c>
      <c r="E5" s="3">
        <v>0.4544802246542784</v>
      </c>
    </row>
    <row r="6" spans="1:5" x14ac:dyDescent="0.3">
      <c r="A6" t="s">
        <v>199</v>
      </c>
      <c r="B6" s="47">
        <v>4.2677195719380343</v>
      </c>
      <c r="C6" s="47">
        <v>7.2210192137695479</v>
      </c>
      <c r="D6" s="47">
        <v>2.9532996418315136</v>
      </c>
      <c r="E6" s="3">
        <v>0.36661918464537158</v>
      </c>
    </row>
    <row r="7" spans="1:5" x14ac:dyDescent="0.3">
      <c r="A7" t="s">
        <v>200</v>
      </c>
      <c r="B7" s="47">
        <v>5.1329951339949353</v>
      </c>
      <c r="C7" s="47">
        <v>6.8838451704375405</v>
      </c>
      <c r="D7" s="47">
        <v>1.7508500364426043</v>
      </c>
      <c r="E7" s="3">
        <v>9.8989131866725866E-2</v>
      </c>
    </row>
    <row r="8" spans="1:5" x14ac:dyDescent="0.3">
      <c r="A8" t="s">
        <v>201</v>
      </c>
      <c r="B8" s="47">
        <v>3.6226324246919193</v>
      </c>
      <c r="C8" s="47">
        <v>7.0079294068811517</v>
      </c>
      <c r="D8" s="47">
        <v>3.3852969821892325</v>
      </c>
      <c r="E8" s="3">
        <v>0.23930055030519215</v>
      </c>
    </row>
    <row r="9" spans="1:5" x14ac:dyDescent="0.3">
      <c r="A9" t="s">
        <v>202</v>
      </c>
      <c r="B9" s="47">
        <v>6.8310921833633849</v>
      </c>
      <c r="C9" s="47">
        <v>8.8131718003730217</v>
      </c>
      <c r="D9" s="47">
        <v>1.9820796170096373</v>
      </c>
      <c r="E9" s="3">
        <v>1.4521023971190472</v>
      </c>
    </row>
    <row r="10" spans="1:5" x14ac:dyDescent="0.3">
      <c r="A10" t="s">
        <v>203</v>
      </c>
      <c r="B10" s="47">
        <v>3.9007388805867231</v>
      </c>
      <c r="C10" s="47">
        <v>7.5267795263563375</v>
      </c>
      <c r="D10" s="47">
        <v>3.6260406457696153</v>
      </c>
      <c r="E10" s="3">
        <v>0.29734208582622756</v>
      </c>
    </row>
    <row r="11" spans="1:5" x14ac:dyDescent="0.3">
      <c r="A11" t="s">
        <v>204</v>
      </c>
      <c r="B11" s="47">
        <v>3.6985250302502859</v>
      </c>
      <c r="C11" s="47">
        <v>7.2199720894113746</v>
      </c>
      <c r="D11" s="47">
        <v>3.5214470591610887</v>
      </c>
      <c r="E11" s="3">
        <v>0.27109027205386937</v>
      </c>
    </row>
    <row r="12" spans="1:5" x14ac:dyDescent="0.3">
      <c r="A12" t="s">
        <v>207</v>
      </c>
      <c r="B12" s="47">
        <v>7.1131929869191541</v>
      </c>
      <c r="C12" s="47">
        <v>9.2629117122087283</v>
      </c>
      <c r="D12" s="47">
        <v>2.1497187252895738</v>
      </c>
      <c r="E12" s="3">
        <v>1.3603541717036858</v>
      </c>
    </row>
    <row r="13" spans="1:5" x14ac:dyDescent="0.3">
      <c r="A13" t="s">
        <v>208</v>
      </c>
      <c r="B13" s="47">
        <v>5.2063912722651988</v>
      </c>
      <c r="C13" s="47">
        <v>8.8362085362528475</v>
      </c>
      <c r="D13" s="47">
        <v>3.62981726398765</v>
      </c>
      <c r="E13" s="3">
        <v>0.50022121457406687</v>
      </c>
    </row>
    <row r="14" spans="1:5" x14ac:dyDescent="0.3">
      <c r="A14" t="s">
        <v>209</v>
      </c>
      <c r="B14" s="47">
        <v>5.4715160982618594</v>
      </c>
      <c r="C14" s="47">
        <v>8.4508667724448401</v>
      </c>
      <c r="D14" s="47">
        <v>2.9793506741829807</v>
      </c>
      <c r="E14" s="3">
        <v>0.1071894956008905</v>
      </c>
    </row>
    <row r="15" spans="1:5" x14ac:dyDescent="0.3">
      <c r="A15" t="s">
        <v>210</v>
      </c>
      <c r="B15" s="47">
        <v>4.0135792020090308</v>
      </c>
      <c r="C15" s="47">
        <v>7.6733769365006896</v>
      </c>
      <c r="D15" s="47">
        <v>3.6597977344916588</v>
      </c>
      <c r="E15" s="3">
        <v>0.277426916757542</v>
      </c>
    </row>
    <row r="16" spans="1:5" x14ac:dyDescent="0.3">
      <c r="A16" t="s">
        <v>211</v>
      </c>
      <c r="B16" s="47">
        <v>4.081483112245464</v>
      </c>
      <c r="C16" s="47">
        <v>7.2665691233501146</v>
      </c>
      <c r="D16" s="47">
        <v>3.1850860111046506</v>
      </c>
      <c r="E16" s="3">
        <v>0.42141252414183528</v>
      </c>
    </row>
    <row r="17" spans="1:5" x14ac:dyDescent="0.3">
      <c r="A17" t="s">
        <v>212</v>
      </c>
      <c r="B17" s="47">
        <v>6.9713936449548388</v>
      </c>
      <c r="C17" s="47">
        <v>10.480193778585932</v>
      </c>
      <c r="D17" s="47">
        <v>3.5088001336310941</v>
      </c>
      <c r="E17" s="3">
        <v>1.5037540388212531</v>
      </c>
    </row>
    <row r="18" spans="1:5" x14ac:dyDescent="0.3">
      <c r="A18" t="s">
        <v>213</v>
      </c>
      <c r="B18" s="47">
        <v>5.9024063521886374</v>
      </c>
      <c r="C18" s="47">
        <v>9.3205035519082955</v>
      </c>
      <c r="D18" s="47">
        <v>3.4180971997196581</v>
      </c>
      <c r="E18" s="3">
        <v>2.0872045935955508</v>
      </c>
    </row>
    <row r="19" spans="1:5" x14ac:dyDescent="0.3">
      <c r="A19" t="s">
        <v>214</v>
      </c>
      <c r="B19" s="47">
        <v>7.4681906352875655</v>
      </c>
      <c r="C19" s="47">
        <v>9.1749532661221185</v>
      </c>
      <c r="D19" s="47">
        <v>1.7067626308345529</v>
      </c>
      <c r="E19" s="3">
        <v>1.668134057310644</v>
      </c>
    </row>
    <row r="20" spans="1:5" x14ac:dyDescent="0.3">
      <c r="A20" t="s">
        <v>215</v>
      </c>
      <c r="B20" s="47">
        <v>6.4446390471648609</v>
      </c>
      <c r="C20" s="47">
        <v>8.5168356070097992</v>
      </c>
      <c r="D20" s="47">
        <v>2.0721965598449379</v>
      </c>
      <c r="E20" s="3">
        <v>1.2293613484176793</v>
      </c>
    </row>
    <row r="21" spans="1:5" x14ac:dyDescent="0.3">
      <c r="A21" t="s">
        <v>216</v>
      </c>
      <c r="B21">
        <v>6.9499240262771425</v>
      </c>
      <c r="C21">
        <v>8.8136953625521102</v>
      </c>
      <c r="D21">
        <v>1.8637713362749668</v>
      </c>
      <c r="E21" s="3">
        <v>1.3647738482617096</v>
      </c>
    </row>
    <row r="22" spans="1:5" x14ac:dyDescent="0.3">
      <c r="A22" t="s">
        <v>315</v>
      </c>
      <c r="B22">
        <v>9.7011948495880773</v>
      </c>
      <c r="C22">
        <v>12.100638792180629</v>
      </c>
      <c r="D22">
        <v>2.3994439425925504</v>
      </c>
      <c r="E22" s="3">
        <v>0.2764484452228016</v>
      </c>
    </row>
    <row r="23" spans="1:5" x14ac:dyDescent="0.3">
      <c r="A23" t="s">
        <v>316</v>
      </c>
      <c r="B23">
        <v>7.4434210654871</v>
      </c>
      <c r="C23">
        <v>10.377377964596434</v>
      </c>
      <c r="D23">
        <v>2.9339568991093339</v>
      </c>
      <c r="E23" s="3">
        <v>0.19762069748487476</v>
      </c>
    </row>
    <row r="24" spans="1:5" x14ac:dyDescent="0.3">
      <c r="A24" t="s">
        <v>317</v>
      </c>
      <c r="B24">
        <v>5.3601637137058793</v>
      </c>
      <c r="C24">
        <v>9.6817828549581684</v>
      </c>
      <c r="D24">
        <v>4.32161914125229</v>
      </c>
      <c r="E24" s="3">
        <v>0.45300541699548769</v>
      </c>
    </row>
    <row r="25" spans="1:5" x14ac:dyDescent="0.3">
      <c r="A25" t="s">
        <v>318</v>
      </c>
      <c r="B25">
        <v>5.0267591862890297</v>
      </c>
      <c r="C25">
        <v>9.3785879517207356</v>
      </c>
      <c r="D25">
        <v>4.3518287654317058</v>
      </c>
      <c r="E25" s="3">
        <v>0.44280291558526558</v>
      </c>
    </row>
    <row r="26" spans="1:5" x14ac:dyDescent="0.3">
      <c r="A26" t="s">
        <v>319</v>
      </c>
      <c r="B26">
        <v>4.7048154395021342</v>
      </c>
      <c r="C26">
        <v>7.4681506787705736</v>
      </c>
      <c r="D26">
        <v>2.7633352392684394</v>
      </c>
      <c r="E26" s="3">
        <v>0.22071056909748277</v>
      </c>
    </row>
    <row r="27" spans="1:5" x14ac:dyDescent="0.3">
      <c r="A27" t="s">
        <v>320</v>
      </c>
      <c r="B27">
        <v>7.5043715806554925</v>
      </c>
      <c r="C27">
        <v>10.457301791130112</v>
      </c>
      <c r="D27">
        <v>2.9529302104746189</v>
      </c>
      <c r="E27" s="3">
        <v>0.19289532841066664</v>
      </c>
    </row>
    <row r="28" spans="1:5" x14ac:dyDescent="0.3">
      <c r="A28" t="s">
        <v>323</v>
      </c>
      <c r="B28">
        <v>7.5689687078425081</v>
      </c>
      <c r="C28">
        <v>11.029143879038809</v>
      </c>
      <c r="D28">
        <v>3.4601751711963025</v>
      </c>
      <c r="E28" s="3">
        <v>0.19665414471969583</v>
      </c>
    </row>
    <row r="29" spans="1:5" x14ac:dyDescent="0.3">
      <c r="A29" t="s">
        <v>324</v>
      </c>
      <c r="B29">
        <v>8.2258798157685185</v>
      </c>
      <c r="C29">
        <v>10.891984279955208</v>
      </c>
      <c r="D29">
        <v>2.6661044641866889</v>
      </c>
      <c r="E29" s="3">
        <v>0.17968577395322113</v>
      </c>
    </row>
    <row r="30" spans="1:5" x14ac:dyDescent="0.3">
      <c r="A30" t="s">
        <v>321</v>
      </c>
      <c r="B30">
        <v>8.4300900888113404</v>
      </c>
      <c r="C30">
        <v>11.126083746060303</v>
      </c>
      <c r="D30">
        <v>2.6959936572489633</v>
      </c>
      <c r="E30" s="3">
        <v>0.21609259477496118</v>
      </c>
    </row>
    <row r="31" spans="1:5" x14ac:dyDescent="0.3">
      <c r="A31" t="s">
        <v>322</v>
      </c>
      <c r="B31">
        <v>7.5142695275631812</v>
      </c>
      <c r="C31">
        <v>10.365002662423477</v>
      </c>
      <c r="D31">
        <v>2.8507331348602958</v>
      </c>
      <c r="E31" s="3">
        <v>0.18425005089989946</v>
      </c>
    </row>
    <row r="32" spans="1:5" x14ac:dyDescent="0.3">
      <c r="A32" t="s">
        <v>325</v>
      </c>
      <c r="B32">
        <v>8.4431137031635615</v>
      </c>
      <c r="C32">
        <v>10.822888842822868</v>
      </c>
      <c r="D32">
        <v>2.3797751396593076</v>
      </c>
      <c r="E32" s="3">
        <v>0.17528258913407263</v>
      </c>
    </row>
    <row r="33" spans="1:5" x14ac:dyDescent="0.3">
      <c r="A33" t="s">
        <v>326</v>
      </c>
      <c r="B33">
        <v>7.4569656244134102</v>
      </c>
      <c r="C33">
        <v>10.627462196008263</v>
      </c>
      <c r="D33">
        <v>3.1704965715948541</v>
      </c>
      <c r="E33" s="3">
        <v>0.19407667067921869</v>
      </c>
    </row>
    <row r="34" spans="1:5" x14ac:dyDescent="0.3">
      <c r="A34" t="s">
        <v>327</v>
      </c>
      <c r="B34">
        <v>7.4231042270976362</v>
      </c>
      <c r="C34">
        <v>10.437191925099057</v>
      </c>
      <c r="D34">
        <v>3.0140876980014211</v>
      </c>
      <c r="E34" s="3">
        <v>0.19327121004156955</v>
      </c>
    </row>
    <row r="35" spans="1:5" x14ac:dyDescent="0.3">
      <c r="A35" t="s">
        <v>328</v>
      </c>
      <c r="B35">
        <v>7.5950159365469485</v>
      </c>
      <c r="C35">
        <v>10.516600114042195</v>
      </c>
      <c r="D35">
        <v>2.9215841774952458</v>
      </c>
      <c r="E35" s="3">
        <v>0.1975670001090315</v>
      </c>
    </row>
    <row r="36" spans="1:5" x14ac:dyDescent="0.3">
      <c r="A36" t="s">
        <v>329</v>
      </c>
      <c r="B36">
        <v>5.5258240882661269</v>
      </c>
      <c r="C36">
        <v>9.3156801656748733</v>
      </c>
      <c r="D36">
        <v>3.789856077408746</v>
      </c>
      <c r="E36" s="3">
        <v>0.49875558121395747</v>
      </c>
    </row>
    <row r="37" spans="1:5" x14ac:dyDescent="0.3">
      <c r="A37" t="s">
        <v>330</v>
      </c>
      <c r="B37">
        <v>4.0296712714830143</v>
      </c>
      <c r="C37">
        <v>7.8471443078173664</v>
      </c>
      <c r="D37">
        <v>3.8174730363343521</v>
      </c>
      <c r="E37" s="3">
        <v>0.28294582769983778</v>
      </c>
    </row>
    <row r="38" spans="1:5" x14ac:dyDescent="0.3">
      <c r="A38" t="s">
        <v>331</v>
      </c>
      <c r="B38">
        <v>4.9772694517505904</v>
      </c>
      <c r="C38">
        <v>7.6078884658068739</v>
      </c>
      <c r="D38">
        <v>2.6306190140562831</v>
      </c>
      <c r="E38" s="3">
        <v>0.24009532177690479</v>
      </c>
    </row>
    <row r="39" spans="1:5" x14ac:dyDescent="0.3">
      <c r="A39" t="s">
        <v>332</v>
      </c>
      <c r="B39">
        <v>5.0835421448647118</v>
      </c>
      <c r="C39">
        <v>9.1847082176777501</v>
      </c>
      <c r="D39">
        <v>4.1011660728130384</v>
      </c>
      <c r="E39" s="3">
        <v>0.43904409927623639</v>
      </c>
    </row>
    <row r="40" spans="1:5" x14ac:dyDescent="0.3">
      <c r="A40" t="s">
        <v>334</v>
      </c>
      <c r="B40">
        <v>4.0109172668158166</v>
      </c>
      <c r="C40">
        <v>7.6496551106406017</v>
      </c>
      <c r="D40">
        <v>3.6387378438247859</v>
      </c>
      <c r="E40" s="3">
        <v>0.29964571158709608</v>
      </c>
    </row>
    <row r="41" spans="1:5" x14ac:dyDescent="0.3">
      <c r="A41" t="s">
        <v>333</v>
      </c>
      <c r="B41">
        <v>3.9306918024061366</v>
      </c>
      <c r="C41">
        <v>7.4769165178097516</v>
      </c>
      <c r="D41">
        <v>3.5462247154036151</v>
      </c>
      <c r="E41" s="3">
        <v>0.27671693210201798</v>
      </c>
    </row>
    <row r="42" spans="1:5" x14ac:dyDescent="0.3">
      <c r="A42" t="s">
        <v>239</v>
      </c>
      <c r="B42">
        <v>7.2654668850853605</v>
      </c>
      <c r="C42">
        <v>9.3020976921004959</v>
      </c>
      <c r="D42">
        <v>2.0366308070151344</v>
      </c>
      <c r="E42" s="3">
        <v>1.6711094199034249</v>
      </c>
    </row>
    <row r="43" spans="1:5" x14ac:dyDescent="0.3">
      <c r="A43" t="s">
        <v>240</v>
      </c>
      <c r="B43">
        <v>7.0214602819703895</v>
      </c>
      <c r="C43">
        <v>8.6423416630271248</v>
      </c>
      <c r="D43">
        <v>1.6208813810567348</v>
      </c>
      <c r="E43" s="3">
        <v>1.5596313881817014</v>
      </c>
    </row>
    <row r="44" spans="1:5" x14ac:dyDescent="0.3">
      <c r="A44" t="s">
        <v>241</v>
      </c>
      <c r="B44">
        <v>6.5431460829772359</v>
      </c>
      <c r="C44">
        <v>9.6221878264945513</v>
      </c>
      <c r="D44">
        <v>3.079041743517315</v>
      </c>
      <c r="E44" s="3">
        <v>2.1792145539613856</v>
      </c>
    </row>
    <row r="45" spans="1:5" x14ac:dyDescent="0.3">
      <c r="A45" t="s">
        <v>242</v>
      </c>
      <c r="B45">
        <v>4.0612211784898156</v>
      </c>
      <c r="C45">
        <v>7.6032391441016252</v>
      </c>
      <c r="D45">
        <v>3.54201796561181</v>
      </c>
      <c r="E45" s="3">
        <v>0.31049070641565313</v>
      </c>
    </row>
    <row r="46" spans="1:5" x14ac:dyDescent="0.3">
      <c r="A46" t="s">
        <v>243</v>
      </c>
      <c r="B46">
        <v>6.9724547717213579</v>
      </c>
      <c r="C46">
        <v>8.8878322784962869</v>
      </c>
      <c r="D46">
        <v>1.9153775067749277</v>
      </c>
      <c r="E46" s="3">
        <v>1.5336020678562463</v>
      </c>
    </row>
    <row r="47" spans="1:5" x14ac:dyDescent="0.3">
      <c r="A47" t="s">
        <v>244</v>
      </c>
      <c r="B47">
        <v>6.7003720950262133</v>
      </c>
      <c r="C47">
        <v>9.3063302889189288</v>
      </c>
      <c r="D47">
        <v>2.6059581938927154</v>
      </c>
      <c r="E47" s="3">
        <v>1.3908675162355135</v>
      </c>
    </row>
    <row r="48" spans="1:5" x14ac:dyDescent="0.3">
      <c r="A48" t="s">
        <v>245</v>
      </c>
      <c r="B48">
        <v>6.2419663845717288</v>
      </c>
      <c r="C48">
        <v>9.0857061797580663</v>
      </c>
      <c r="D48">
        <v>2.8437397951863375</v>
      </c>
      <c r="E48">
        <v>1.6027824540491054</v>
      </c>
    </row>
    <row r="49" spans="1:5" x14ac:dyDescent="0.3">
      <c r="A49" t="s">
        <v>246</v>
      </c>
      <c r="B49">
        <v>8.0214789754896945</v>
      </c>
      <c r="C49">
        <v>11.236394438124744</v>
      </c>
      <c r="D49">
        <v>3.2149154626350502</v>
      </c>
      <c r="E49">
        <v>0.24125698145163543</v>
      </c>
    </row>
    <row r="50" spans="1:5" x14ac:dyDescent="0.3">
      <c r="A50" t="s">
        <v>247</v>
      </c>
      <c r="B50">
        <v>8.613118416933732</v>
      </c>
      <c r="C50">
        <v>11.516803977345983</v>
      </c>
      <c r="D50">
        <v>2.9036855604122511</v>
      </c>
      <c r="E50">
        <v>0.20109288676911979</v>
      </c>
    </row>
    <row r="51" spans="1:5" x14ac:dyDescent="0.3">
      <c r="A51" t="s">
        <v>248</v>
      </c>
      <c r="B51">
        <v>5.3103512157750314</v>
      </c>
      <c r="C51">
        <v>9.5549953520019137</v>
      </c>
      <c r="D51">
        <v>4.2446441362268832</v>
      </c>
      <c r="E51">
        <v>0.38271140256455916</v>
      </c>
    </row>
    <row r="52" spans="1:5" x14ac:dyDescent="0.3">
      <c r="A52" t="s">
        <v>251</v>
      </c>
      <c r="B52">
        <v>4.9310689854101293</v>
      </c>
      <c r="C52">
        <v>9.3687610919908266</v>
      </c>
      <c r="D52">
        <v>4.4376921065806982</v>
      </c>
      <c r="E52">
        <v>0.38105790065863887</v>
      </c>
    </row>
    <row r="53" spans="1:5" x14ac:dyDescent="0.3">
      <c r="A53" t="s">
        <v>252</v>
      </c>
      <c r="B53">
        <v>7.5130468066559892</v>
      </c>
      <c r="C53">
        <v>10.78773917537076</v>
      </c>
      <c r="D53">
        <v>3.2746923687147693</v>
      </c>
      <c r="E53">
        <v>0.19981275626131051</v>
      </c>
    </row>
    <row r="54" spans="1:5" x14ac:dyDescent="0.3">
      <c r="A54" t="s">
        <v>253</v>
      </c>
      <c r="B54">
        <v>7.1429531094627805</v>
      </c>
      <c r="C54">
        <v>8.9904727513433063</v>
      </c>
      <c r="D54">
        <v>1.8475196418805253</v>
      </c>
      <c r="E54">
        <v>1.5613915676299392</v>
      </c>
    </row>
    <row r="55" spans="1:5" x14ac:dyDescent="0.3">
      <c r="A55" t="s">
        <v>254</v>
      </c>
      <c r="B55">
        <v>9.2057788065079613</v>
      </c>
      <c r="C55">
        <v>11.867580438673684</v>
      </c>
      <c r="D55">
        <v>2.6618016321657221</v>
      </c>
      <c r="E55">
        <v>0.30393003756313064</v>
      </c>
    </row>
    <row r="56" spans="1:5" x14ac:dyDescent="0.3">
      <c r="A56" t="s">
        <v>255</v>
      </c>
      <c r="B56">
        <v>7.2333070189844335</v>
      </c>
      <c r="C56">
        <v>9.0687757924843311</v>
      </c>
      <c r="D56">
        <v>1.8354687734998976</v>
      </c>
      <c r="E56">
        <v>1.4615413880208166</v>
      </c>
    </row>
    <row r="57" spans="1:5" x14ac:dyDescent="0.3">
      <c r="A57" t="s">
        <v>256</v>
      </c>
      <c r="B57">
        <v>6.9780699864373927</v>
      </c>
      <c r="C57">
        <v>8.8899485769055033</v>
      </c>
      <c r="D57">
        <v>1.9118785904681097</v>
      </c>
      <c r="E57">
        <v>1.4932779568602546</v>
      </c>
    </row>
    <row r="58" spans="1:5" x14ac:dyDescent="0.3">
      <c r="A58" t="s">
        <v>257</v>
      </c>
      <c r="B58">
        <v>3.8299764270021974</v>
      </c>
      <c r="C58">
        <v>7.427586376136623</v>
      </c>
      <c r="D58">
        <v>3.5976099491344256</v>
      </c>
      <c r="E58">
        <v>0.38169796591254346</v>
      </c>
    </row>
    <row r="59" spans="1:5" x14ac:dyDescent="0.3">
      <c r="A59" t="s">
        <v>258</v>
      </c>
      <c r="B59">
        <v>7.6217777825210291</v>
      </c>
      <c r="C59">
        <v>10.603092139166584</v>
      </c>
      <c r="D59">
        <v>2.9813143566455564</v>
      </c>
      <c r="E59">
        <v>0.17026307703937998</v>
      </c>
    </row>
    <row r="60" spans="1:5" x14ac:dyDescent="0.3">
      <c r="A60" t="s">
        <v>259</v>
      </c>
      <c r="B60">
        <v>8.593720402460157</v>
      </c>
      <c r="C60">
        <v>10.524260023423256</v>
      </c>
      <c r="D60">
        <v>1.9305396209630974</v>
      </c>
      <c r="E60">
        <v>0.20658678019846788</v>
      </c>
    </row>
    <row r="61" spans="1:5" x14ac:dyDescent="0.3">
      <c r="A61" t="s">
        <v>260</v>
      </c>
      <c r="B61">
        <v>7.4007425123352917</v>
      </c>
      <c r="C61">
        <v>10.716843178661994</v>
      </c>
      <c r="D61">
        <v>3.3161006663267028</v>
      </c>
      <c r="E61">
        <v>0.2298424844236695</v>
      </c>
    </row>
    <row r="62" spans="1:5" x14ac:dyDescent="0.3">
      <c r="A62" t="s">
        <v>262</v>
      </c>
      <c r="B62">
        <v>5.5608012509359295</v>
      </c>
      <c r="C62">
        <v>9.1732905849071571</v>
      </c>
      <c r="D62">
        <v>3.6124893339712276</v>
      </c>
      <c r="E62">
        <v>0.31710062775989123</v>
      </c>
    </row>
    <row r="63" spans="1:5" x14ac:dyDescent="0.3">
      <c r="A63" t="s">
        <v>263</v>
      </c>
      <c r="B63">
        <v>5.7319906879467268</v>
      </c>
      <c r="C63">
        <v>9.4371772045553879</v>
      </c>
      <c r="D63">
        <v>3.7051865166086615</v>
      </c>
      <c r="E63">
        <v>0.47009646223947721</v>
      </c>
    </row>
    <row r="64" spans="1:5" x14ac:dyDescent="0.3">
      <c r="A64" t="s">
        <v>264</v>
      </c>
      <c r="B64">
        <v>5.2088319322638714</v>
      </c>
      <c r="C64">
        <v>9.0093763961641216</v>
      </c>
      <c r="D64">
        <v>3.8005444639002501</v>
      </c>
      <c r="E64">
        <v>0.30796161785574899</v>
      </c>
    </row>
    <row r="65" spans="1:5" x14ac:dyDescent="0.3">
      <c r="A65" t="s">
        <v>265</v>
      </c>
      <c r="B65">
        <v>4.4857124056188251</v>
      </c>
      <c r="C65">
        <v>7.9893531163699958</v>
      </c>
      <c r="D65">
        <v>3.5036407107511707</v>
      </c>
      <c r="E65">
        <v>0.28175578222700381</v>
      </c>
    </row>
    <row r="66" spans="1:5" x14ac:dyDescent="0.3">
      <c r="A66" t="s">
        <v>266</v>
      </c>
      <c r="B66">
        <v>5.6490333417202052</v>
      </c>
      <c r="C66">
        <v>9.4057137999050227</v>
      </c>
      <c r="D66">
        <v>3.7566804581848161</v>
      </c>
      <c r="E66">
        <v>0.49668767780393935</v>
      </c>
    </row>
    <row r="67" spans="1:5" x14ac:dyDescent="0.3">
      <c r="A67" t="s">
        <v>267</v>
      </c>
      <c r="B67">
        <v>5.6365657636746018</v>
      </c>
      <c r="C67">
        <v>9.3544588987810364</v>
      </c>
      <c r="D67">
        <v>3.7178931351064359</v>
      </c>
      <c r="E67">
        <v>0.3213948613293075</v>
      </c>
    </row>
    <row r="68" spans="1:5" x14ac:dyDescent="0.3">
      <c r="A68" t="s">
        <v>268</v>
      </c>
      <c r="B68">
        <v>4.4684496052479892</v>
      </c>
      <c r="C68">
        <v>8.8231333396046949</v>
      </c>
      <c r="D68">
        <v>4.3546837343567066</v>
      </c>
      <c r="E68">
        <v>0.41212430905235808</v>
      </c>
    </row>
    <row r="69" spans="1:5" x14ac:dyDescent="0.3">
      <c r="A69" t="s">
        <v>269</v>
      </c>
      <c r="B69">
        <v>7.7119379860351849</v>
      </c>
      <c r="C69">
        <v>10.839836082839447</v>
      </c>
      <c r="D69">
        <v>3.1278980968042633</v>
      </c>
      <c r="E69">
        <v>0.19477002530805962</v>
      </c>
    </row>
    <row r="70" spans="1:5" x14ac:dyDescent="0.3">
      <c r="A70" t="s">
        <v>270</v>
      </c>
      <c r="B70">
        <v>5.4327688148522242</v>
      </c>
      <c r="C70">
        <v>6.7724298203768063</v>
      </c>
      <c r="D70">
        <v>1.3396610055245817</v>
      </c>
      <c r="E70">
        <v>9.1378093982884212E-2</v>
      </c>
    </row>
    <row r="71" spans="1:5" x14ac:dyDescent="0.3">
      <c r="A71" t="s">
        <v>271</v>
      </c>
      <c r="B71">
        <v>5.8959872914696749</v>
      </c>
      <c r="C71">
        <v>9.6087035073267373</v>
      </c>
      <c r="D71">
        <v>3.7127162158570637</v>
      </c>
      <c r="E71">
        <v>0.31231090570169623</v>
      </c>
    </row>
    <row r="72" spans="1:5" x14ac:dyDescent="0.3">
      <c r="A72" t="s">
        <v>272</v>
      </c>
      <c r="B72">
        <v>2.0837855429099159</v>
      </c>
      <c r="C72">
        <v>2.4619433832766595</v>
      </c>
      <c r="D72">
        <v>0.37815784036674371</v>
      </c>
      <c r="E72">
        <v>8.8625380156335337E-2</v>
      </c>
    </row>
    <row r="73" spans="1:5" x14ac:dyDescent="0.3">
      <c r="A73" t="s">
        <v>273</v>
      </c>
      <c r="B73">
        <v>5.42461693689933</v>
      </c>
      <c r="C73">
        <v>7.9502775976913149</v>
      </c>
      <c r="D73">
        <v>2.5256606607919854</v>
      </c>
      <c r="E73">
        <v>0.2142592392000256</v>
      </c>
    </row>
    <row r="74" spans="1:5" x14ac:dyDescent="0.3">
      <c r="A74" t="s">
        <v>274</v>
      </c>
      <c r="B74">
        <v>8.6647486620588623</v>
      </c>
      <c r="C74">
        <v>11.252412663174086</v>
      </c>
      <c r="D74">
        <v>2.5876640011152237</v>
      </c>
      <c r="E74">
        <v>0.18348389861920927</v>
      </c>
    </row>
    <row r="75" spans="1:5" x14ac:dyDescent="0.3">
      <c r="A75" t="s">
        <v>275</v>
      </c>
      <c r="B75">
        <v>4.8314479352680815</v>
      </c>
      <c r="C75">
        <v>8.0390855946883164</v>
      </c>
      <c r="D75">
        <v>3.207637659420234</v>
      </c>
      <c r="E75">
        <v>0.26601025913914428</v>
      </c>
    </row>
    <row r="76" spans="1:5" x14ac:dyDescent="0.3">
      <c r="A76" t="s">
        <v>276</v>
      </c>
      <c r="B76">
        <v>5.6101920408858241</v>
      </c>
      <c r="C76">
        <v>9.6975115043237388</v>
      </c>
      <c r="D76">
        <v>4.0873194634379155</v>
      </c>
      <c r="E76">
        <v>0.42588787818510243</v>
      </c>
    </row>
    <row r="77" spans="1:5" x14ac:dyDescent="0.3">
      <c r="A77" t="s">
        <v>277</v>
      </c>
      <c r="B77">
        <v>5.8067961562203516</v>
      </c>
      <c r="C77">
        <v>9.4508790098063535</v>
      </c>
      <c r="D77">
        <v>3.6440828535860019</v>
      </c>
      <c r="E77">
        <v>0.48490606262631014</v>
      </c>
    </row>
    <row r="78" spans="1:5" x14ac:dyDescent="0.3">
      <c r="A78" t="s">
        <v>278</v>
      </c>
      <c r="B78">
        <v>8.0212298260126751</v>
      </c>
      <c r="C78">
        <v>10.928644079836449</v>
      </c>
      <c r="D78">
        <v>2.9074142538237737</v>
      </c>
      <c r="E78">
        <v>0.19086117167436023</v>
      </c>
    </row>
    <row r="79" spans="1:5" x14ac:dyDescent="0.3">
      <c r="A79" t="s">
        <v>279</v>
      </c>
      <c r="B79">
        <v>6.5941716620235127</v>
      </c>
      <c r="C79">
        <v>9.5914493821958935</v>
      </c>
      <c r="D79">
        <v>2.9972777201723804</v>
      </c>
      <c r="E79">
        <v>0.87881941120545293</v>
      </c>
    </row>
    <row r="80" spans="1:5" x14ac:dyDescent="0.3">
      <c r="A80" t="s">
        <v>280</v>
      </c>
      <c r="B80">
        <v>5.7487739660850394</v>
      </c>
      <c r="C80">
        <v>9.4742228261598527</v>
      </c>
      <c r="D80">
        <v>3.7254488600748119</v>
      </c>
      <c r="E80">
        <v>0.40529757876251693</v>
      </c>
    </row>
    <row r="81" spans="1:5" x14ac:dyDescent="0.3">
      <c r="A81" t="s">
        <v>281</v>
      </c>
      <c r="B81">
        <v>7.6337758621338967</v>
      </c>
      <c r="C81">
        <v>11.133663684332383</v>
      </c>
      <c r="D81">
        <v>3.4998878221984864</v>
      </c>
      <c r="E81">
        <v>0.24707158801248807</v>
      </c>
    </row>
    <row r="82" spans="1:5" x14ac:dyDescent="0.3">
      <c r="A82" t="s">
        <v>335</v>
      </c>
      <c r="B82">
        <v>5.1970690243601396</v>
      </c>
      <c r="C82">
        <v>8.6462573909173379</v>
      </c>
      <c r="D82">
        <v>3.449188366557197</v>
      </c>
      <c r="E82">
        <v>0.44853954023842979</v>
      </c>
    </row>
    <row r="83" spans="1:5" x14ac:dyDescent="0.3">
      <c r="A83" t="s">
        <v>336</v>
      </c>
      <c r="B83">
        <v>6.6384052622555672</v>
      </c>
      <c r="C83">
        <v>8.4974481157436763</v>
      </c>
      <c r="D83">
        <v>1.8590428534881078</v>
      </c>
      <c r="E83">
        <v>1.5414861460533316</v>
      </c>
    </row>
    <row r="84" spans="1:5" x14ac:dyDescent="0.3">
      <c r="A84" t="s">
        <v>337</v>
      </c>
      <c r="B84">
        <v>3.8100213247770274</v>
      </c>
      <c r="C84">
        <v>8.0611433701664765</v>
      </c>
      <c r="D84">
        <v>4.2511220453894492</v>
      </c>
      <c r="E84">
        <v>0.36832178280702488</v>
      </c>
    </row>
    <row r="85" spans="1:5" x14ac:dyDescent="0.3">
      <c r="A85" t="s">
        <v>338</v>
      </c>
      <c r="B85">
        <v>4.7691188349612599</v>
      </c>
      <c r="C85">
        <v>9.2926160453281064</v>
      </c>
      <c r="D85">
        <v>4.5234972103668456</v>
      </c>
      <c r="E85">
        <v>0.4423021892549196</v>
      </c>
    </row>
    <row r="86" spans="1:5" x14ac:dyDescent="0.3">
      <c r="A86" t="s">
        <v>339</v>
      </c>
      <c r="B86">
        <v>3.7234531150357677</v>
      </c>
      <c r="C86">
        <v>7.9492833367876363</v>
      </c>
      <c r="D86">
        <v>4.2258302217518686</v>
      </c>
      <c r="E86">
        <v>0.38367109000992389</v>
      </c>
    </row>
    <row r="87" spans="1:5" x14ac:dyDescent="0.3">
      <c r="A87" t="s">
        <v>340</v>
      </c>
      <c r="B87">
        <v>4.6786379377740683</v>
      </c>
      <c r="C87">
        <v>9.1498806181207151</v>
      </c>
      <c r="D87">
        <v>4.4712426803466476</v>
      </c>
      <c r="E87">
        <v>0.43481736807470733</v>
      </c>
    </row>
    <row r="88" spans="1:5" x14ac:dyDescent="0.3">
      <c r="A88" t="s">
        <v>341</v>
      </c>
      <c r="B88">
        <v>3.8070868091925778</v>
      </c>
      <c r="C88">
        <v>15.981441118185039</v>
      </c>
      <c r="D88">
        <v>12.174354308992461</v>
      </c>
      <c r="E88">
        <v>0.32362980706430844</v>
      </c>
    </row>
    <row r="89" spans="1:5" x14ac:dyDescent="0.3">
      <c r="A89" t="s">
        <v>342</v>
      </c>
      <c r="B89">
        <v>4.8038439360439114</v>
      </c>
      <c r="C89">
        <v>8.8026589760488392</v>
      </c>
      <c r="D89">
        <v>3.9988150400049265</v>
      </c>
      <c r="E89">
        <v>0.38323718733281009</v>
      </c>
    </row>
    <row r="90" spans="1:5" x14ac:dyDescent="0.3">
      <c r="A90" t="s">
        <v>343</v>
      </c>
      <c r="B90">
        <v>4.6757034221896188</v>
      </c>
      <c r="C90">
        <v>10.169780922457207</v>
      </c>
      <c r="D90">
        <v>5.4940775002675872</v>
      </c>
      <c r="E90">
        <v>0.58934095896184213</v>
      </c>
    </row>
    <row r="91" spans="1:5" x14ac:dyDescent="0.3">
      <c r="A91" t="s">
        <v>344</v>
      </c>
      <c r="B91">
        <v>4.2105827020543787</v>
      </c>
      <c r="C91">
        <v>6.9759492001925629</v>
      </c>
      <c r="D91">
        <v>2.7653664981381847</v>
      </c>
      <c r="E91">
        <v>0.22947292613062431</v>
      </c>
    </row>
    <row r="92" spans="1:5" x14ac:dyDescent="0.3">
      <c r="A92" t="s">
        <v>345</v>
      </c>
      <c r="B92">
        <v>6.0397640830278778</v>
      </c>
      <c r="C92">
        <v>8.6325912329932244</v>
      </c>
      <c r="D92">
        <v>2.5928271499653475</v>
      </c>
      <c r="E92">
        <v>1.3415112497385311</v>
      </c>
    </row>
    <row r="93" spans="1:5" ht="15" customHeight="1" x14ac:dyDescent="0.3">
      <c r="A93" t="s">
        <v>346</v>
      </c>
      <c r="B93">
        <v>4.9481242856126766</v>
      </c>
      <c r="C93">
        <v>9.0471313566912812</v>
      </c>
      <c r="D93">
        <v>4.0990070710786046</v>
      </c>
      <c r="E93">
        <v>0.46117695570936779</v>
      </c>
    </row>
    <row r="94" spans="1:5" ht="15" customHeight="1" x14ac:dyDescent="0.3">
      <c r="A94" t="s">
        <v>347</v>
      </c>
      <c r="B94">
        <v>3.8902314174186459</v>
      </c>
      <c r="C94">
        <v>7.0027753620435975</v>
      </c>
      <c r="D94">
        <v>3.1125439446249517</v>
      </c>
      <c r="E94">
        <v>0.27286319384199953</v>
      </c>
    </row>
    <row r="95" spans="1:5" x14ac:dyDescent="0.3">
      <c r="A95" t="s">
        <v>348</v>
      </c>
      <c r="B95">
        <v>6.3058268293512958</v>
      </c>
      <c r="C95">
        <v>8.7231927984901141</v>
      </c>
      <c r="D95">
        <v>2.4173659691388192</v>
      </c>
      <c r="E95">
        <v>1.0153791500529072</v>
      </c>
    </row>
    <row r="96" spans="1:5" ht="15" customHeight="1" x14ac:dyDescent="0.3">
      <c r="A96" t="s">
        <v>349</v>
      </c>
      <c r="B96">
        <v>3.8745806676349153</v>
      </c>
      <c r="C96">
        <v>7.8131279115437078</v>
      </c>
      <c r="D96">
        <v>3.9385472439087925</v>
      </c>
      <c r="E96">
        <v>0.3300298715517363</v>
      </c>
    </row>
    <row r="97" spans="1:5" ht="15" customHeight="1" x14ac:dyDescent="0.3">
      <c r="A97" t="s">
        <v>350</v>
      </c>
      <c r="B97">
        <v>7.1382510834734596</v>
      </c>
      <c r="C97">
        <v>10.034637805207655</v>
      </c>
      <c r="D97">
        <v>2.8963867217341952</v>
      </c>
      <c r="E97">
        <v>0.19248272290667701</v>
      </c>
    </row>
    <row r="98" spans="1:5" x14ac:dyDescent="0.3">
      <c r="A98" t="s">
        <v>351</v>
      </c>
      <c r="B98">
        <v>9.5963969713806279</v>
      </c>
      <c r="C98">
        <v>11.596629040533912</v>
      </c>
      <c r="D98">
        <v>2.0002320691532853</v>
      </c>
      <c r="E98">
        <v>0.12897021854415153</v>
      </c>
    </row>
    <row r="99" spans="1:5" x14ac:dyDescent="0.3">
      <c r="A99" t="s">
        <v>352</v>
      </c>
      <c r="B99">
        <v>4.2585131232670541</v>
      </c>
      <c r="C99">
        <v>6.000084293611545</v>
      </c>
      <c r="D99">
        <v>1.7415711703444909</v>
      </c>
      <c r="E99">
        <v>0.14122796917261504</v>
      </c>
    </row>
    <row r="100" spans="1:5" x14ac:dyDescent="0.3">
      <c r="A100" t="s">
        <v>353</v>
      </c>
      <c r="B100">
        <v>3.8545281444745108</v>
      </c>
      <c r="C100">
        <v>7.418327793736033</v>
      </c>
      <c r="D100">
        <v>3.5637996492615232</v>
      </c>
      <c r="E100">
        <v>0.30128381919295022</v>
      </c>
    </row>
    <row r="101" spans="1:5" x14ac:dyDescent="0.3">
      <c r="A101" t="s">
        <v>354</v>
      </c>
      <c r="B101">
        <v>5.0474087295532177</v>
      </c>
      <c r="C101">
        <v>8.6452450829229583</v>
      </c>
      <c r="D101">
        <v>3.5978363533697397</v>
      </c>
      <c r="E101">
        <v>0.30990763490058604</v>
      </c>
    </row>
    <row r="102" spans="1:5" x14ac:dyDescent="0.3">
      <c r="A102" t="s">
        <v>355</v>
      </c>
      <c r="B102">
        <v>5.2588747233289208</v>
      </c>
      <c r="C102">
        <v>8.6498058227081103</v>
      </c>
      <c r="D102">
        <v>3.3909310993791899</v>
      </c>
      <c r="E102">
        <v>0.29651820446671595</v>
      </c>
    </row>
    <row r="103" spans="1:5" x14ac:dyDescent="0.3">
      <c r="A103" t="s">
        <v>356</v>
      </c>
      <c r="B103">
        <v>6.5969562499213747</v>
      </c>
      <c r="C103">
        <v>8.6549481788785272</v>
      </c>
      <c r="D103">
        <v>2.0579919289571533</v>
      </c>
      <c r="E103">
        <v>1.30639067838036</v>
      </c>
    </row>
    <row r="104" spans="1:5" x14ac:dyDescent="0.3">
      <c r="A104" t="s">
        <v>357</v>
      </c>
      <c r="B104">
        <v>4.016812935913241</v>
      </c>
      <c r="C104">
        <v>7.820858008036911</v>
      </c>
      <c r="D104">
        <v>3.8040450721236696</v>
      </c>
      <c r="E104">
        <v>0.33156163278856399</v>
      </c>
    </row>
    <row r="105" spans="1:5" x14ac:dyDescent="0.3">
      <c r="A105" t="s">
        <v>358</v>
      </c>
      <c r="B105">
        <v>5.1860855662110446</v>
      </c>
      <c r="C105">
        <v>8.6899162008373629</v>
      </c>
      <c r="D105">
        <v>3.5038306346263171</v>
      </c>
      <c r="E105">
        <v>0.30522253988859438</v>
      </c>
    </row>
    <row r="106" spans="1:5" x14ac:dyDescent="0.3">
      <c r="A106" t="s">
        <v>359</v>
      </c>
      <c r="B106">
        <v>5.3094657687016298</v>
      </c>
      <c r="C106">
        <v>8.9969148642112486</v>
      </c>
      <c r="D106">
        <v>3.6874490955096202</v>
      </c>
      <c r="E106">
        <v>0.45720927981996445</v>
      </c>
    </row>
    <row r="107" spans="1:5" x14ac:dyDescent="0.3">
      <c r="A107" t="s">
        <v>360</v>
      </c>
      <c r="B107">
        <v>4.1200599672861156</v>
      </c>
      <c r="C107">
        <v>7.4788913227041878</v>
      </c>
      <c r="D107">
        <v>3.3588313554180727</v>
      </c>
      <c r="E107">
        <v>0.36507897632865421</v>
      </c>
    </row>
    <row r="108" spans="1:5" x14ac:dyDescent="0.3">
      <c r="A108" t="s">
        <v>361</v>
      </c>
      <c r="B108">
        <v>5.2036375615444337</v>
      </c>
      <c r="C108">
        <v>8.8909823271006623</v>
      </c>
      <c r="D108">
        <v>3.6873447655562286</v>
      </c>
      <c r="E108">
        <v>0.40611370046036666</v>
      </c>
    </row>
    <row r="109" spans="1:5" x14ac:dyDescent="0.3">
      <c r="A109" t="s">
        <v>362</v>
      </c>
      <c r="B109">
        <v>5.0885171215636777</v>
      </c>
      <c r="C109">
        <v>8.5438732855975239</v>
      </c>
      <c r="D109">
        <v>3.4553561640338457</v>
      </c>
      <c r="E109">
        <v>0.30375297676542007</v>
      </c>
    </row>
    <row r="110" spans="1:5" x14ac:dyDescent="0.3">
      <c r="A110" t="s">
        <v>363</v>
      </c>
      <c r="B110">
        <v>5.2702318967799382</v>
      </c>
      <c r="C110">
        <v>8.7433967050096975</v>
      </c>
      <c r="D110">
        <v>3.4731648082297606</v>
      </c>
      <c r="E110">
        <v>0.44127017209938191</v>
      </c>
    </row>
    <row r="111" spans="1:5" x14ac:dyDescent="0.3">
      <c r="A111" t="s">
        <v>364</v>
      </c>
      <c r="B111">
        <v>5.266618250681887</v>
      </c>
      <c r="C111">
        <v>8.8688701955678688</v>
      </c>
      <c r="D111">
        <v>3.6022519448859827</v>
      </c>
      <c r="E111">
        <v>0.31064861911262243</v>
      </c>
    </row>
    <row r="112" spans="1:5" x14ac:dyDescent="0.3">
      <c r="A112" t="s">
        <v>365</v>
      </c>
      <c r="B112">
        <v>5.3879335125450147</v>
      </c>
      <c r="C112">
        <v>8.6050673240254838</v>
      </c>
      <c r="D112">
        <v>3.2171338114804704</v>
      </c>
      <c r="E112">
        <v>0.29725298602830308</v>
      </c>
    </row>
    <row r="113" spans="1:5" x14ac:dyDescent="0.3">
      <c r="A113" t="s">
        <v>366</v>
      </c>
      <c r="B113">
        <v>3.7617927684222412</v>
      </c>
      <c r="C113">
        <v>7.820858008036911</v>
      </c>
      <c r="D113">
        <v>4.0590652396146698</v>
      </c>
      <c r="E113">
        <v>0.31257035550446577</v>
      </c>
    </row>
    <row r="114" spans="1:5" x14ac:dyDescent="0.3">
      <c r="A114" t="s">
        <v>367</v>
      </c>
      <c r="B114">
        <v>5.2087999131130776</v>
      </c>
      <c r="C114">
        <v>8.788649439309367</v>
      </c>
      <c r="D114">
        <v>3.579849526196289</v>
      </c>
      <c r="E114">
        <v>0.31110079238129151</v>
      </c>
    </row>
    <row r="115" spans="1:5" x14ac:dyDescent="0.3">
      <c r="A115" t="s">
        <v>368</v>
      </c>
      <c r="B115">
        <v>5.2991410655643421</v>
      </c>
      <c r="C115">
        <v>8.740825526924489</v>
      </c>
      <c r="D115">
        <v>3.4416844613601478</v>
      </c>
      <c r="E115">
        <v>0.30211384866649493</v>
      </c>
    </row>
    <row r="116" spans="1:5" x14ac:dyDescent="0.3">
      <c r="A116" t="s">
        <v>369</v>
      </c>
      <c r="B116">
        <v>3.9899687077562938</v>
      </c>
      <c r="C116">
        <v>7.884108988933038</v>
      </c>
      <c r="D116">
        <v>3.8941402811767452</v>
      </c>
      <c r="E116">
        <v>0.30471384496134168</v>
      </c>
    </row>
    <row r="117" spans="1:5" x14ac:dyDescent="0.3">
      <c r="A117" t="s">
        <v>370</v>
      </c>
      <c r="B117">
        <v>5.3450859945252711</v>
      </c>
      <c r="C117">
        <v>8.929035762761746</v>
      </c>
      <c r="D117">
        <v>3.5839497682364758</v>
      </c>
      <c r="E117">
        <v>0.49270488141048158</v>
      </c>
    </row>
    <row r="118" spans="1:5" x14ac:dyDescent="0.3">
      <c r="A118" t="s">
        <v>371</v>
      </c>
      <c r="B118">
        <v>5.4751772540550938</v>
      </c>
      <c r="C118">
        <v>9.3414527276291821</v>
      </c>
      <c r="D118">
        <v>3.8662754735740879</v>
      </c>
      <c r="E118">
        <v>0.51299615684200317</v>
      </c>
    </row>
    <row r="119" spans="1:5" x14ac:dyDescent="0.3">
      <c r="A119" t="s">
        <v>372</v>
      </c>
      <c r="B119">
        <v>5.2691994264662085</v>
      </c>
      <c r="C119">
        <v>8.7994483872672404</v>
      </c>
      <c r="D119">
        <v>3.5302489608010328</v>
      </c>
      <c r="E119">
        <v>0.32590946693020151</v>
      </c>
    </row>
    <row r="120" spans="1:5" x14ac:dyDescent="0.3">
      <c r="A120" t="s">
        <v>373</v>
      </c>
      <c r="B120">
        <v>6.4240174723718102</v>
      </c>
      <c r="C120">
        <v>9.0503953683835867</v>
      </c>
      <c r="D120">
        <v>2.6263778960117761</v>
      </c>
      <c r="E120">
        <v>1.1064735719700751</v>
      </c>
    </row>
    <row r="121" spans="1:5" x14ac:dyDescent="0.3">
      <c r="A121" t="s">
        <v>374</v>
      </c>
      <c r="B121">
        <v>5.2888163624270552</v>
      </c>
      <c r="C121">
        <v>8.7531671817334917</v>
      </c>
      <c r="D121">
        <v>3.4643508193064356</v>
      </c>
      <c r="E121">
        <v>0.34179205299220033</v>
      </c>
    </row>
    <row r="122" spans="1:5" x14ac:dyDescent="0.3">
      <c r="A122" t="s">
        <v>282</v>
      </c>
      <c r="B122">
        <v>4.9353898523520652</v>
      </c>
      <c r="C122">
        <v>8.4663186533880541</v>
      </c>
      <c r="D122">
        <v>3.5309288010359881</v>
      </c>
      <c r="E122">
        <v>0.55696345817633985</v>
      </c>
    </row>
    <row r="123" spans="1:5" x14ac:dyDescent="0.3">
      <c r="A123" t="s">
        <v>283</v>
      </c>
      <c r="B123">
        <v>2.3195469101789241</v>
      </c>
      <c r="C123">
        <v>5.351144896135402</v>
      </c>
      <c r="D123">
        <v>3.0315979859564788</v>
      </c>
      <c r="E123">
        <v>0.20394673100683428</v>
      </c>
    </row>
    <row r="124" spans="1:5" x14ac:dyDescent="0.3">
      <c r="A124" t="s">
        <v>284</v>
      </c>
      <c r="B124">
        <v>1.8958507349713281</v>
      </c>
      <c r="C124">
        <v>3.8197338126630189</v>
      </c>
      <c r="D124">
        <v>1.9238830776916904</v>
      </c>
      <c r="E124">
        <v>0.13522194095466478</v>
      </c>
    </row>
    <row r="125" spans="1:5" x14ac:dyDescent="0.3">
      <c r="A125" t="s">
        <v>285</v>
      </c>
      <c r="B125">
        <v>3.9847714127390095</v>
      </c>
      <c r="C125">
        <v>6.7448153876326717</v>
      </c>
      <c r="D125">
        <v>2.7600439748936632</v>
      </c>
      <c r="E125">
        <v>0.41525504133701924</v>
      </c>
    </row>
    <row r="126" spans="1:5" x14ac:dyDescent="0.3">
      <c r="A126" t="s">
        <v>286</v>
      </c>
      <c r="B126">
        <v>6.1562729618649819</v>
      </c>
      <c r="C126">
        <v>9.2434602221332494</v>
      </c>
      <c r="D126">
        <v>3.0871872602682671</v>
      </c>
      <c r="E126">
        <v>0.2287413284365219</v>
      </c>
    </row>
    <row r="127" spans="1:5" x14ac:dyDescent="0.3">
      <c r="A127" t="s">
        <v>287</v>
      </c>
      <c r="B127">
        <v>3.6474097848605362</v>
      </c>
      <c r="C127">
        <v>8.5390009583786117</v>
      </c>
      <c r="D127">
        <v>4.8915911735180746</v>
      </c>
      <c r="E127">
        <v>0.56203905812077004</v>
      </c>
    </row>
    <row r="128" spans="1:5" x14ac:dyDescent="0.3">
      <c r="A128" t="s">
        <v>288</v>
      </c>
      <c r="B128">
        <v>4.0363844573379417</v>
      </c>
      <c r="C128">
        <v>6.4240983635134974</v>
      </c>
      <c r="D128">
        <v>2.3877139061755557</v>
      </c>
      <c r="E128">
        <v>0.13568866278863537</v>
      </c>
    </row>
    <row r="129" spans="1:5" x14ac:dyDescent="0.3">
      <c r="A129" t="s">
        <v>289</v>
      </c>
      <c r="B129">
        <v>5.8836622444833511</v>
      </c>
      <c r="C129">
        <v>8.402785170004698</v>
      </c>
      <c r="D129">
        <v>2.5191229255213479</v>
      </c>
      <c r="E129">
        <v>1.3239041118485131</v>
      </c>
    </row>
    <row r="130" spans="1:5" x14ac:dyDescent="0.3">
      <c r="A130" t="s">
        <v>290</v>
      </c>
      <c r="B130">
        <v>6.6433124190803579</v>
      </c>
      <c r="C130">
        <v>10.065837631047394</v>
      </c>
      <c r="D130">
        <v>3.4225252119670362</v>
      </c>
      <c r="E130">
        <v>0.25161069830108085</v>
      </c>
    </row>
    <row r="131" spans="1:5" x14ac:dyDescent="0.3">
      <c r="A131" t="s">
        <v>291</v>
      </c>
      <c r="B131">
        <v>4.8664160563880383</v>
      </c>
      <c r="C131">
        <v>8.3550079905004164</v>
      </c>
      <c r="D131">
        <v>3.4885919341123786</v>
      </c>
      <c r="E131">
        <v>0.44646706398380248</v>
      </c>
    </row>
    <row r="132" spans="1:5" x14ac:dyDescent="0.3">
      <c r="A132" t="s">
        <v>292</v>
      </c>
      <c r="B132">
        <v>4.5731601211668336</v>
      </c>
      <c r="C132">
        <v>8.3377268830201423</v>
      </c>
      <c r="D132">
        <v>3.7645667618533096</v>
      </c>
      <c r="E132">
        <v>0.38894359794692718</v>
      </c>
    </row>
    <row r="133" spans="1:5" x14ac:dyDescent="0.3">
      <c r="A133" t="s">
        <v>293</v>
      </c>
      <c r="B133">
        <v>6.0394397972728546</v>
      </c>
      <c r="C133">
        <v>9.185009417420563</v>
      </c>
      <c r="D133">
        <v>3.1455696201477092</v>
      </c>
      <c r="E133">
        <v>0.21263942516453652</v>
      </c>
    </row>
    <row r="134" spans="1:5" x14ac:dyDescent="0.3">
      <c r="A134" t="s">
        <v>294</v>
      </c>
      <c r="B134">
        <v>15.813542815821499</v>
      </c>
      <c r="C134">
        <v>16.917796746975441</v>
      </c>
      <c r="D134">
        <v>1.1042539311539388</v>
      </c>
      <c r="E134">
        <v>0.13994749952361699</v>
      </c>
    </row>
    <row r="135" spans="1:5" x14ac:dyDescent="0.3">
      <c r="A135" t="s">
        <v>295</v>
      </c>
      <c r="B135">
        <v>4.1208421666816486</v>
      </c>
      <c r="C135">
        <v>8.4663186533880541</v>
      </c>
      <c r="D135">
        <v>4.3454764867064046</v>
      </c>
      <c r="E135">
        <v>0.62907198152479615</v>
      </c>
    </row>
    <row r="136" spans="1:5" x14ac:dyDescent="0.3">
      <c r="A136" t="s">
        <v>296</v>
      </c>
      <c r="B136">
        <v>6.2454227661722275</v>
      </c>
      <c r="C136">
        <v>9.3496882063502191</v>
      </c>
      <c r="D136">
        <v>3.1042654401779903</v>
      </c>
      <c r="E136">
        <v>0.21444797227117257</v>
      </c>
    </row>
    <row r="137" spans="1:5" x14ac:dyDescent="0.3">
      <c r="A137" t="s">
        <v>297</v>
      </c>
      <c r="B137">
        <v>2.4997233567788317</v>
      </c>
      <c r="C137">
        <v>4.194835498558346</v>
      </c>
      <c r="D137">
        <v>1.6951121417795136</v>
      </c>
      <c r="E137">
        <v>0.16678400497692597</v>
      </c>
    </row>
    <row r="138" spans="1:5" x14ac:dyDescent="0.3">
      <c r="A138" t="s">
        <v>298</v>
      </c>
      <c r="B138">
        <v>3.344769659712254</v>
      </c>
      <c r="C138">
        <v>6.6863645829199854</v>
      </c>
      <c r="D138">
        <v>3.3415949232077322</v>
      </c>
      <c r="E138">
        <v>0.28620645424415092</v>
      </c>
    </row>
    <row r="139" spans="1:5" x14ac:dyDescent="0.3">
      <c r="A139" t="s">
        <v>299</v>
      </c>
      <c r="B139">
        <v>5.3909922733117277</v>
      </c>
      <c r="C139">
        <v>7.785239711518491</v>
      </c>
      <c r="D139">
        <v>2.3942474382067633</v>
      </c>
      <c r="E139">
        <v>0.52907682859659699</v>
      </c>
    </row>
    <row r="140" spans="1:5" x14ac:dyDescent="0.3">
      <c r="A140" t="s">
        <v>300</v>
      </c>
      <c r="B140">
        <v>4.6763862103646971</v>
      </c>
      <c r="C140">
        <v>6.5791200629688831</v>
      </c>
      <c r="D140">
        <v>1.9027338526041864</v>
      </c>
      <c r="E140">
        <v>0.16509213832878256</v>
      </c>
    </row>
    <row r="141" spans="1:5" x14ac:dyDescent="0.3">
      <c r="A141" t="s">
        <v>301</v>
      </c>
      <c r="B141">
        <v>3.3396083552523601</v>
      </c>
      <c r="C141">
        <v>6.2949983252785202</v>
      </c>
      <c r="D141">
        <v>2.9553899700261601</v>
      </c>
      <c r="E141">
        <v>0.25394430747093377</v>
      </c>
    </row>
    <row r="142" spans="1:5" x14ac:dyDescent="0.3">
      <c r="A142" t="s">
        <v>302</v>
      </c>
      <c r="B142">
        <v>6.7577995361907162</v>
      </c>
      <c r="C142">
        <v>9.5789170143973621</v>
      </c>
      <c r="D142">
        <v>2.8211174782066459</v>
      </c>
      <c r="E142">
        <v>0.21812340671369096</v>
      </c>
    </row>
    <row r="143" spans="1:5" x14ac:dyDescent="0.3">
      <c r="A143" t="s">
        <v>303</v>
      </c>
      <c r="B143">
        <v>3.2223059811638786</v>
      </c>
      <c r="C143">
        <v>5.0344940149527622</v>
      </c>
      <c r="D143">
        <v>1.8121880337888834</v>
      </c>
      <c r="E143">
        <v>0.10576012518527123</v>
      </c>
    </row>
    <row r="144" spans="1:5" x14ac:dyDescent="0.3">
      <c r="A144" t="s">
        <v>304</v>
      </c>
      <c r="B144">
        <v>5.8752164735489805</v>
      </c>
      <c r="C144">
        <v>9.0162644855543732</v>
      </c>
      <c r="D144">
        <v>3.1410480120053919</v>
      </c>
      <c r="E144">
        <v>0.20418009192381956</v>
      </c>
    </row>
    <row r="145" spans="1:5" x14ac:dyDescent="0.3">
      <c r="A145" t="s">
        <v>305</v>
      </c>
      <c r="B145">
        <v>2.6573777475537512</v>
      </c>
      <c r="C145">
        <v>5.2174704470968241</v>
      </c>
      <c r="D145">
        <v>2.5600926995430728</v>
      </c>
      <c r="E145">
        <v>0.47091162003801218</v>
      </c>
    </row>
    <row r="146" spans="1:5" x14ac:dyDescent="0.3">
      <c r="A146" t="s">
        <v>306</v>
      </c>
      <c r="B146">
        <v>4.4089367974429594</v>
      </c>
      <c r="C146">
        <v>7.8721535167869199</v>
      </c>
      <c r="D146">
        <v>3.46321671934396</v>
      </c>
      <c r="E146">
        <v>0.48508829574486889</v>
      </c>
    </row>
    <row r="147" spans="1:5" x14ac:dyDescent="0.3">
      <c r="A147" t="s">
        <v>307</v>
      </c>
      <c r="B147">
        <v>2.0910418854545618</v>
      </c>
      <c r="C147">
        <v>3.9722141727830702</v>
      </c>
      <c r="D147">
        <v>1.8811722873285086</v>
      </c>
      <c r="E147">
        <v>0.17775196807523486</v>
      </c>
    </row>
    <row r="148" spans="1:5" x14ac:dyDescent="0.3">
      <c r="A148" t="s">
        <v>308</v>
      </c>
      <c r="B148">
        <v>6.2421382996977508</v>
      </c>
      <c r="C148">
        <v>9.4071224753287694</v>
      </c>
      <c r="D148">
        <v>3.1649841756310195</v>
      </c>
      <c r="E148">
        <v>0.28305608186484937</v>
      </c>
    </row>
    <row r="149" spans="1:5" x14ac:dyDescent="0.3">
      <c r="A149" t="s">
        <v>309</v>
      </c>
      <c r="B149">
        <v>2.5569669153340109</v>
      </c>
      <c r="C149">
        <v>4.631945864235826</v>
      </c>
      <c r="D149">
        <v>2.0749789489018156</v>
      </c>
      <c r="E149">
        <v>0.25365260632470221</v>
      </c>
    </row>
    <row r="150" spans="1:5" x14ac:dyDescent="0.3">
      <c r="A150" t="s">
        <v>310</v>
      </c>
      <c r="B150">
        <v>6.0901144228790791</v>
      </c>
      <c r="C150">
        <v>9.4427012260234502</v>
      </c>
      <c r="D150">
        <v>3.3525868031443715</v>
      </c>
      <c r="E150">
        <v>0.23685062030176091</v>
      </c>
    </row>
    <row r="151" spans="1:5" x14ac:dyDescent="0.3">
      <c r="A151" t="s">
        <v>311</v>
      </c>
      <c r="B151">
        <v>7.2415545269316137</v>
      </c>
      <c r="C151">
        <v>10.947682380408356</v>
      </c>
      <c r="D151">
        <v>3.7061278534767426</v>
      </c>
      <c r="E151">
        <v>0.22331568711661379</v>
      </c>
    </row>
    <row r="152" spans="1:5" x14ac:dyDescent="0.3">
      <c r="A152" t="s">
        <v>312</v>
      </c>
      <c r="B152">
        <v>6.1304664395655166</v>
      </c>
      <c r="C152">
        <v>8.7560313376161503</v>
      </c>
      <c r="D152">
        <v>2.625564898050635</v>
      </c>
      <c r="E152">
        <v>0.19671254258029008</v>
      </c>
    </row>
    <row r="153" spans="1:5" x14ac:dyDescent="0.3">
      <c r="A153" t="s">
        <v>313</v>
      </c>
      <c r="B153">
        <v>5.782312993270903</v>
      </c>
      <c r="C153">
        <v>8.9837353420620936</v>
      </c>
      <c r="D153">
        <v>3.2014223487911919</v>
      </c>
      <c r="E153">
        <v>0.20563859765497766</v>
      </c>
    </row>
    <row r="154" spans="1:5" x14ac:dyDescent="0.3">
      <c r="A154" t="s">
        <v>314</v>
      </c>
      <c r="B154">
        <v>6.1637803138066456</v>
      </c>
      <c r="C154">
        <v>9.0584507185209198</v>
      </c>
      <c r="D154">
        <v>2.8946704047142746</v>
      </c>
      <c r="E154">
        <v>0.20931403209749605</v>
      </c>
    </row>
    <row r="156" spans="1:5" x14ac:dyDescent="0.3">
      <c r="A156" t="s">
        <v>375</v>
      </c>
      <c r="B156">
        <f>COUNT(B2:B154)</f>
        <v>153</v>
      </c>
    </row>
  </sheetData>
  <sortState xmlns:xlrd2="http://schemas.microsoft.com/office/spreadsheetml/2017/richdata2" ref="A2:E20">
    <sortCondition ref="A2:A20"/>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FA0C-D409-40EA-9650-66FE4E70B316}">
  <dimension ref="A1:BK141"/>
  <sheetViews>
    <sheetView topLeftCell="A40" zoomScale="80" zoomScaleNormal="80" workbookViewId="0">
      <selection activeCell="A53" sqref="A53:XFD55"/>
    </sheetView>
  </sheetViews>
  <sheetFormatPr defaultRowHeight="14.4" x14ac:dyDescent="0.3"/>
  <cols>
    <col min="3" max="3" width="26.44140625" customWidth="1"/>
    <col min="5" max="5" width="11.77734375" bestFit="1" customWidth="1"/>
    <col min="6" max="6" width="9.6640625" customWidth="1"/>
    <col min="7" max="7" width="12" customWidth="1"/>
    <col min="8" max="8" width="9.6640625" customWidth="1"/>
    <col min="9" max="9" width="11.5546875" customWidth="1"/>
    <col min="10" max="10" width="9.6640625" customWidth="1"/>
    <col min="25" max="25" width="10.5546875" customWidth="1"/>
    <col min="26" max="26" width="12.44140625" customWidth="1"/>
  </cols>
  <sheetData>
    <row r="1" spans="1:16" x14ac:dyDescent="0.3">
      <c r="A1" t="s">
        <v>64</v>
      </c>
    </row>
    <row r="12" spans="1:16" ht="57.6" x14ac:dyDescent="0.3">
      <c r="A12" t="s">
        <v>29</v>
      </c>
      <c r="D12" t="s">
        <v>62</v>
      </c>
      <c r="E12" t="s">
        <v>30</v>
      </c>
      <c r="F12" s="2" t="s">
        <v>8</v>
      </c>
      <c r="G12" t="s">
        <v>31</v>
      </c>
      <c r="H12" s="2" t="s">
        <v>9</v>
      </c>
      <c r="I12" t="s">
        <v>32</v>
      </c>
      <c r="J12" s="2" t="s">
        <v>11</v>
      </c>
      <c r="L12" s="2" t="s">
        <v>72</v>
      </c>
      <c r="M12" s="2" t="s">
        <v>73</v>
      </c>
      <c r="N12" s="2" t="s">
        <v>74</v>
      </c>
      <c r="O12" s="2" t="s">
        <v>75</v>
      </c>
      <c r="P12" s="2" t="s">
        <v>76</v>
      </c>
    </row>
    <row r="13" spans="1:16" x14ac:dyDescent="0.3">
      <c r="A13" s="7" t="s">
        <v>71</v>
      </c>
      <c r="H13" s="2"/>
      <c r="J13" s="2"/>
    </row>
    <row r="14" spans="1:16" x14ac:dyDescent="0.3">
      <c r="A14" t="s">
        <v>70</v>
      </c>
      <c r="E14">
        <v>0</v>
      </c>
      <c r="F14" s="2">
        <f>AVERAGE(I33:I34) -(A16*G33/0.5)</f>
        <v>0</v>
      </c>
      <c r="G14">
        <v>0</v>
      </c>
      <c r="H14" s="2">
        <f>AVERAGE(J33:J34) - (B16*H33/0.5)</f>
        <v>0</v>
      </c>
      <c r="I14">
        <v>0</v>
      </c>
      <c r="J14" s="2">
        <f>AVERAGE(L33:L34) - (C16*H33/0.5)</f>
        <v>0</v>
      </c>
      <c r="L14">
        <v>0.5</v>
      </c>
      <c r="M14" s="3">
        <f>((F14*$F$21)+$F$22)*1000/L14</f>
        <v>4.2698333550555967E-2</v>
      </c>
      <c r="N14" s="3">
        <f>((H14*$H$21)+$H$22)*1000/L14</f>
        <v>-2.8746280047715553E-2</v>
      </c>
      <c r="O14" s="3">
        <f>N14-M14</f>
        <v>-7.144461359827152E-2</v>
      </c>
      <c r="P14" s="3">
        <f>((J14*$J$21)+$J$22)*1000/L14</f>
        <v>5.6434329966570298E-3</v>
      </c>
    </row>
    <row r="15" spans="1:16" x14ac:dyDescent="0.3">
      <c r="A15" t="s">
        <v>66</v>
      </c>
      <c r="B15" t="s">
        <v>67</v>
      </c>
      <c r="C15" t="s">
        <v>65</v>
      </c>
      <c r="E15">
        <f>3*G36/1000</f>
        <v>6.0000000000000006E-4</v>
      </c>
      <c r="F15" s="2">
        <f>AVERAGE(I37) - (A16*G36/0.5)</f>
        <v>1142.4000000000001</v>
      </c>
      <c r="G15">
        <f>6*H36/1000</f>
        <v>1.2000000000000001E-3</v>
      </c>
      <c r="H15" s="2">
        <f>AVERAGE(J36:J37) - (B16*H36/0.5)</f>
        <v>2236.5</v>
      </c>
      <c r="I15">
        <f>0.3*H36/1000</f>
        <v>5.9999999999999995E-5</v>
      </c>
      <c r="J15" s="2">
        <f>AVERAGE(L36:L37) - (C16*H36/0.5)</f>
        <v>1125.8</v>
      </c>
      <c r="L15">
        <v>0.2</v>
      </c>
      <c r="M15" s="3">
        <f t="shared" ref="M15:M19" si="0">((F15*$F$21)+$F$22)*1000/L15</f>
        <v>2.9587100638065809</v>
      </c>
      <c r="N15" s="3">
        <f t="shared" ref="N15:N19" si="1">((H15*$H$21)+$H$22)*1000/L15</f>
        <v>5.782868367520746</v>
      </c>
      <c r="O15" s="3">
        <f t="shared" ref="O15:O19" si="2">N15-M15</f>
        <v>2.8241583037141651</v>
      </c>
      <c r="P15" s="3">
        <f t="shared" ref="P15:P19" si="3">((J15*$J$21)+$J$22)*1000/L15</f>
        <v>0.31384785170990692</v>
      </c>
    </row>
    <row r="16" spans="1:16" x14ac:dyDescent="0.3">
      <c r="A16">
        <f>AVERAGE(I33:I34)</f>
        <v>189</v>
      </c>
      <c r="B16">
        <f>AVERAGE(J33:J34)</f>
        <v>400</v>
      </c>
      <c r="C16">
        <f>AVERAGE(L33:L34)</f>
        <v>305.5</v>
      </c>
      <c r="E16">
        <f>3*G39/1000</f>
        <v>1.7999999999999997E-3</v>
      </c>
      <c r="F16" s="2">
        <f>AVERAGE(I39:I40) - (A16*G39/0.5)</f>
        <v>3646.2</v>
      </c>
      <c r="G16">
        <f>6*H39/1000</f>
        <v>3.5999999999999995E-3</v>
      </c>
      <c r="H16" s="2">
        <f>AVERAGE(J39:J40) - (B16*H39/0.5)</f>
        <v>7090.5</v>
      </c>
      <c r="I16">
        <f>0.3*H39/1000</f>
        <v>1.7999999999999998E-4</v>
      </c>
      <c r="J16" s="2">
        <f>AVERAGE(L39:L40) - (C16*H39/0.5)</f>
        <v>3202.4</v>
      </c>
      <c r="L16">
        <v>0.6</v>
      </c>
      <c r="M16" s="3">
        <f t="shared" si="0"/>
        <v>3.0697882865872579</v>
      </c>
      <c r="N16" s="3">
        <f t="shared" si="1"/>
        <v>6.1632408179871634</v>
      </c>
      <c r="O16" s="3">
        <f t="shared" si="2"/>
        <v>3.0934525313999055</v>
      </c>
      <c r="P16" s="3">
        <f t="shared" si="3"/>
        <v>0.28891113812804564</v>
      </c>
    </row>
    <row r="17" spans="1:63" x14ac:dyDescent="0.3">
      <c r="E17">
        <f>9*G42/1000</f>
        <v>2.9970000000000005E-3</v>
      </c>
      <c r="F17" s="2">
        <f>AVERAGE(I42:I43) - (A16*G42/0.5)</f>
        <v>5695.6260000000002</v>
      </c>
      <c r="G17">
        <f>18*H42/1000</f>
        <v>5.9940000000000011E-3</v>
      </c>
      <c r="H17" s="2">
        <f>AVERAGE(J42:J43) - (B16*H42/0.5)</f>
        <v>11310.1</v>
      </c>
      <c r="I17">
        <f>0.9*H42/1000</f>
        <v>2.9970000000000002E-4</v>
      </c>
      <c r="J17" s="2">
        <f>AVERAGE(L42:L43) - (C16*H42/0.5)</f>
        <v>5523.5370000000003</v>
      </c>
      <c r="L17">
        <v>0.33300000000000002</v>
      </c>
      <c r="M17" s="3">
        <f t="shared" si="0"/>
        <v>8.6040179148059615</v>
      </c>
      <c r="N17" s="3">
        <f t="shared" si="1"/>
        <v>17.739241626629653</v>
      </c>
      <c r="O17" s="3">
        <f t="shared" si="2"/>
        <v>9.1352237118236914</v>
      </c>
      <c r="P17" s="3">
        <f t="shared" si="3"/>
        <v>0.8917272501045026</v>
      </c>
    </row>
    <row r="18" spans="1:63" x14ac:dyDescent="0.3">
      <c r="E18">
        <f>9*G45/1000</f>
        <v>4.2030000000000001E-3</v>
      </c>
      <c r="F18" s="2">
        <f>AVERAGE(I45:I46) - (A16*G45/0.5)</f>
        <v>8577.4740000000002</v>
      </c>
      <c r="G18">
        <f>18*H45/1000</f>
        <v>8.4060000000000003E-3</v>
      </c>
      <c r="H18" s="2">
        <f>AVERAGE(J45:J46) - (B16*H45/0.5)</f>
        <v>16346.9</v>
      </c>
      <c r="I18">
        <f>0.9*H45/1000</f>
        <v>4.2030000000000002E-4</v>
      </c>
      <c r="J18" s="2">
        <f>AVERAGE(L45:L46) - (B16*H45/0.5)</f>
        <v>7883.9</v>
      </c>
      <c r="L18">
        <v>0.46700000000000003</v>
      </c>
      <c r="M18" s="3">
        <f t="shared" si="0"/>
        <v>9.2163293744926413</v>
      </c>
      <c r="N18" s="3">
        <f t="shared" si="1"/>
        <v>18.296028790777129</v>
      </c>
      <c r="O18" s="3">
        <f t="shared" si="2"/>
        <v>9.0796994162844875</v>
      </c>
      <c r="P18" s="3">
        <f t="shared" si="3"/>
        <v>0.90499446570431785</v>
      </c>
    </row>
    <row r="19" spans="1:63" x14ac:dyDescent="0.3">
      <c r="E19">
        <f>9*G48/1000</f>
        <v>5.3999999999999994E-3</v>
      </c>
      <c r="F19" s="2">
        <f>AVERAGE(I48:I49) - (A16*G48/0.5)</f>
        <v>10724.2</v>
      </c>
      <c r="G19">
        <f>18*H48/1000</f>
        <v>1.0799999999999999E-2</v>
      </c>
      <c r="H19" s="2">
        <f>AVERAGE(J48:J49) - (B16*H48/0.5)</f>
        <v>20480.5</v>
      </c>
      <c r="I19">
        <f>0.9*H48/1000</f>
        <v>5.4000000000000001E-4</v>
      </c>
      <c r="J19" s="2">
        <f>AVERAGE(L48:L49) - (C16*H48/0.5)</f>
        <v>10115.9</v>
      </c>
      <c r="L19">
        <v>0.6</v>
      </c>
      <c r="M19" s="3">
        <f t="shared" si="0"/>
        <v>8.9597867749876698</v>
      </c>
      <c r="N19" s="3">
        <f t="shared" si="1"/>
        <v>17.847403447944696</v>
      </c>
      <c r="O19" s="3">
        <f t="shared" si="2"/>
        <v>8.8876166729570265</v>
      </c>
      <c r="P19" s="3">
        <f t="shared" si="3"/>
        <v>0.90247406752357784</v>
      </c>
    </row>
    <row r="20" spans="1:63" x14ac:dyDescent="0.3">
      <c r="F20" s="2"/>
      <c r="H20" s="2"/>
      <c r="J20" s="2"/>
    </row>
    <row r="21" spans="1:63" x14ac:dyDescent="0.3">
      <c r="D21" t="s">
        <v>33</v>
      </c>
      <c r="F21" s="5">
        <f>SLOPE(E13:E19,F13:F19)</f>
        <v>4.9929345762083175E-7</v>
      </c>
      <c r="G21" s="5"/>
      <c r="H21" s="5">
        <f>SLOPE(G13:G19,H13:H19)</f>
        <v>5.2356217908696929E-7</v>
      </c>
      <c r="I21" s="5"/>
      <c r="J21" s="5">
        <f>SLOPE(I13:I19,J13:J19)</f>
        <v>5.32491151569132E-8</v>
      </c>
    </row>
    <row r="22" spans="1:63" x14ac:dyDescent="0.3">
      <c r="D22" t="s">
        <v>34</v>
      </c>
      <c r="F22" s="5">
        <f>INTERCEPT(E13:E19,F13:F19)</f>
        <v>2.1349166775277983E-5</v>
      </c>
      <c r="G22" s="5"/>
      <c r="H22" s="5">
        <f>INTERCEPT(G13:G19,H13:H19)</f>
        <v>-1.4373140023857776E-5</v>
      </c>
      <c r="I22" s="5"/>
      <c r="J22" s="5">
        <f>INTERCEPT(I13:I19,J13:J19)</f>
        <v>2.8217164983285149E-6</v>
      </c>
    </row>
    <row r="23" spans="1:63" x14ac:dyDescent="0.3">
      <c r="D23" t="s">
        <v>35</v>
      </c>
      <c r="F23" s="4">
        <f>RSQ(E13:E19,F13:F19)</f>
        <v>0.99860989668833744</v>
      </c>
      <c r="G23" s="4"/>
      <c r="H23" s="4">
        <f>RSQ(G13:G19,H13:H19)</f>
        <v>0.99946684120397211</v>
      </c>
      <c r="I23" s="4"/>
      <c r="J23" s="4">
        <f>RSQ(I13:I19,J13:J19)</f>
        <v>0.99965704443636583</v>
      </c>
    </row>
    <row r="24" spans="1:63" s="2" customFormat="1" ht="172.8" x14ac:dyDescent="0.3">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s="2" t="s">
        <v>36</v>
      </c>
      <c r="AB24" s="2" t="s">
        <v>37</v>
      </c>
      <c r="AC24" s="2" t="s">
        <v>38</v>
      </c>
      <c r="AD24" s="2" t="s">
        <v>39</v>
      </c>
      <c r="AE24" s="2" t="s">
        <v>40</v>
      </c>
      <c r="AF24" s="2" t="s">
        <v>41</v>
      </c>
      <c r="AG24" s="2" t="s">
        <v>42</v>
      </c>
      <c r="AI24" s="2" t="s">
        <v>77</v>
      </c>
      <c r="AJ24" s="2" t="s">
        <v>78</v>
      </c>
      <c r="AK24" s="2" t="s">
        <v>43</v>
      </c>
      <c r="AL24" s="2" t="s">
        <v>44</v>
      </c>
      <c r="AM24" s="2" t="s">
        <v>45</v>
      </c>
      <c r="AO24" s="2" t="s">
        <v>79</v>
      </c>
      <c r="AP24" s="2" t="s">
        <v>80</v>
      </c>
      <c r="AQ24" s="2" t="s">
        <v>46</v>
      </c>
      <c r="AR24" s="2" t="s">
        <v>47</v>
      </c>
      <c r="AS24" s="2" t="s">
        <v>48</v>
      </c>
      <c r="AU24" s="2" t="s">
        <v>81</v>
      </c>
      <c r="AV24" s="2" t="s">
        <v>49</v>
      </c>
      <c r="AW24" s="2" t="s">
        <v>50</v>
      </c>
      <c r="AX24" s="2" t="s">
        <v>51</v>
      </c>
      <c r="AY24" s="2" t="s">
        <v>52</v>
      </c>
      <c r="BA24" s="2" t="s">
        <v>82</v>
      </c>
      <c r="BB24" s="2" t="s">
        <v>53</v>
      </c>
      <c r="BC24" s="2" t="s">
        <v>54</v>
      </c>
      <c r="BD24" s="2" t="s">
        <v>55</v>
      </c>
      <c r="BE24" s="2" t="s">
        <v>56</v>
      </c>
      <c r="BG24" s="2" t="s">
        <v>57</v>
      </c>
      <c r="BH24" s="2" t="s">
        <v>58</v>
      </c>
      <c r="BI24" s="2" t="s">
        <v>59</v>
      </c>
      <c r="BJ24" s="2" t="s">
        <v>60</v>
      </c>
      <c r="BK24" t="s">
        <v>2</v>
      </c>
    </row>
    <row r="25" spans="1:63" x14ac:dyDescent="0.3">
      <c r="A25">
        <v>1</v>
      </c>
      <c r="B25">
        <v>1</v>
      </c>
      <c r="C25" t="s">
        <v>26</v>
      </c>
      <c r="D25" t="s">
        <v>27</v>
      </c>
      <c r="G25">
        <v>0.3</v>
      </c>
      <c r="H25">
        <v>0.3</v>
      </c>
      <c r="I25">
        <v>2996</v>
      </c>
      <c r="J25">
        <v>10799</v>
      </c>
      <c r="L25">
        <v>7282</v>
      </c>
      <c r="M25">
        <v>4.5220000000000002</v>
      </c>
      <c r="N25">
        <v>15.712</v>
      </c>
      <c r="O25">
        <v>11.19</v>
      </c>
      <c r="Q25">
        <v>1.0760000000000001</v>
      </c>
      <c r="R25">
        <v>1</v>
      </c>
      <c r="S25">
        <v>0</v>
      </c>
      <c r="T25">
        <v>0</v>
      </c>
      <c r="V25">
        <v>0</v>
      </c>
      <c r="Y25" s="1">
        <v>45317</v>
      </c>
      <c r="Z25" s="6">
        <v>0.63202546296296302</v>
      </c>
      <c r="AB25">
        <v>1</v>
      </c>
      <c r="AD25" s="3">
        <f t="shared" ref="AD25:AD89" si="4">((I25*$F$21)+$F$22)*1000/G25</f>
        <v>5.0574412193576332</v>
      </c>
      <c r="AE25" s="3">
        <f t="shared" ref="AE25:AE89" si="5">((J25*$H$21)+$H$22)*1000/H25</f>
        <v>18.798582773121076</v>
      </c>
      <c r="AF25" s="3">
        <f t="shared" ref="AF25:AF89" si="6">AE25-AD25</f>
        <v>13.741141553763443</v>
      </c>
      <c r="AG25" s="3">
        <f t="shared" ref="AG25:AG89" si="7">((L25*$J$21)+$J$22)*1000/H25</f>
        <v>1.3019392435699015</v>
      </c>
      <c r="AH25" s="3"/>
      <c r="BK25" t="s">
        <v>26</v>
      </c>
    </row>
    <row r="26" spans="1:63" x14ac:dyDescent="0.3">
      <c r="A26">
        <v>2</v>
      </c>
      <c r="B26">
        <v>1</v>
      </c>
      <c r="C26" t="s">
        <v>26</v>
      </c>
      <c r="D26" t="s">
        <v>27</v>
      </c>
      <c r="G26">
        <v>0.3</v>
      </c>
      <c r="H26">
        <v>0.3</v>
      </c>
      <c r="I26">
        <v>4673</v>
      </c>
      <c r="J26">
        <v>11095</v>
      </c>
      <c r="L26">
        <v>7430</v>
      </c>
      <c r="M26">
        <v>6.6660000000000004</v>
      </c>
      <c r="N26">
        <v>16.129000000000001</v>
      </c>
      <c r="O26">
        <v>9.4629999999999992</v>
      </c>
      <c r="Q26">
        <v>1.1020000000000001</v>
      </c>
      <c r="R26">
        <v>1</v>
      </c>
      <c r="S26">
        <v>0</v>
      </c>
      <c r="T26">
        <v>0</v>
      </c>
      <c r="V26">
        <v>0</v>
      </c>
      <c r="Y26" s="1">
        <v>45317</v>
      </c>
      <c r="Z26" s="6">
        <v>0.63880787037037035</v>
      </c>
      <c r="AB26">
        <v>1</v>
      </c>
      <c r="AD26" s="3">
        <f t="shared" si="4"/>
        <v>7.8484916474580819</v>
      </c>
      <c r="AE26" s="3">
        <f t="shared" si="5"/>
        <v>19.315164123153554</v>
      </c>
      <c r="AF26" s="3">
        <f t="shared" si="6"/>
        <v>11.466672475695471</v>
      </c>
      <c r="AG26" s="3">
        <f t="shared" si="7"/>
        <v>1.3282088070473121</v>
      </c>
      <c r="AH26" s="3"/>
      <c r="AK26">
        <f>ABS(100*(AD26-AD27)/(AVERAGE(AD26:AD27)))</f>
        <v>2.3264301035192272</v>
      </c>
      <c r="AQ26">
        <f>ABS(100*(AE26-AE27)/(AVERAGE(AE26:AE27)))</f>
        <v>0.44371809881135782</v>
      </c>
      <c r="AW26">
        <f>ABS(100*(AF26-AF27)/(AVERAGE(AF26:AF27)))</f>
        <v>2.3849679874616005</v>
      </c>
      <c r="BC26">
        <f>ABS(100*(AG26-AG27)/(AVERAGE(AG26:AG27)))</f>
        <v>0.8724257395430195</v>
      </c>
      <c r="BG26" s="3">
        <f>AVERAGE(AD26:AD27)</f>
        <v>7.9408609371179377</v>
      </c>
      <c r="BH26" s="3">
        <f>AVERAGE(AE26:AE27)</f>
        <v>19.272406545194787</v>
      </c>
      <c r="BI26" s="3">
        <f>AVERAGE(AF26:AF27)</f>
        <v>11.33154560807685</v>
      </c>
      <c r="BJ26" s="3">
        <f>AVERAGE(AG26:AG27)</f>
        <v>1.3224401529053131</v>
      </c>
      <c r="BK26" t="s">
        <v>26</v>
      </c>
    </row>
    <row r="27" spans="1:63" x14ac:dyDescent="0.3">
      <c r="A27">
        <v>3</v>
      </c>
      <c r="B27">
        <v>1</v>
      </c>
      <c r="C27" t="s">
        <v>26</v>
      </c>
      <c r="D27" t="s">
        <v>27</v>
      </c>
      <c r="G27">
        <v>0.3</v>
      </c>
      <c r="H27">
        <v>0.3</v>
      </c>
      <c r="I27">
        <v>4784</v>
      </c>
      <c r="J27">
        <v>11046</v>
      </c>
      <c r="L27">
        <v>7365</v>
      </c>
      <c r="M27">
        <v>6.8079999999999998</v>
      </c>
      <c r="N27">
        <v>16.061</v>
      </c>
      <c r="O27">
        <v>9.2530000000000001</v>
      </c>
      <c r="Q27">
        <v>1.0900000000000001</v>
      </c>
      <c r="R27">
        <v>1</v>
      </c>
      <c r="S27">
        <v>0</v>
      </c>
      <c r="T27">
        <v>0</v>
      </c>
      <c r="V27">
        <v>0</v>
      </c>
      <c r="Y27" s="1">
        <v>45317</v>
      </c>
      <c r="Z27" s="6">
        <v>0.64593749999999994</v>
      </c>
      <c r="AB27">
        <v>1</v>
      </c>
      <c r="AD27" s="3">
        <f t="shared" si="4"/>
        <v>8.0332302267777926</v>
      </c>
      <c r="AE27" s="3">
        <f t="shared" si="5"/>
        <v>19.22964896723602</v>
      </c>
      <c r="AF27" s="3">
        <f t="shared" si="6"/>
        <v>11.196418740458228</v>
      </c>
      <c r="AG27" s="3">
        <f t="shared" si="7"/>
        <v>1.3166714987633141</v>
      </c>
      <c r="AH27" s="3"/>
      <c r="BK27" t="s">
        <v>26</v>
      </c>
    </row>
    <row r="28" spans="1:63" x14ac:dyDescent="0.3">
      <c r="A28">
        <v>4</v>
      </c>
      <c r="B28">
        <v>3</v>
      </c>
      <c r="C28" t="s">
        <v>83</v>
      </c>
      <c r="D28" t="s">
        <v>27</v>
      </c>
      <c r="G28">
        <v>0.5</v>
      </c>
      <c r="H28">
        <v>0.5</v>
      </c>
      <c r="I28">
        <v>2147</v>
      </c>
      <c r="J28">
        <v>1401</v>
      </c>
      <c r="L28">
        <v>547</v>
      </c>
      <c r="M28">
        <v>2.0619999999999998</v>
      </c>
      <c r="N28">
        <v>1.4650000000000001</v>
      </c>
      <c r="O28">
        <v>0</v>
      </c>
      <c r="Q28">
        <v>0</v>
      </c>
      <c r="R28">
        <v>1</v>
      </c>
      <c r="S28">
        <v>0</v>
      </c>
      <c r="T28">
        <v>0</v>
      </c>
      <c r="V28">
        <v>0</v>
      </c>
      <c r="Y28" s="1">
        <v>45317</v>
      </c>
      <c r="Z28" s="6">
        <v>0.65797453703703701</v>
      </c>
      <c r="AB28">
        <v>1</v>
      </c>
      <c r="AD28" s="3">
        <f t="shared" si="4"/>
        <v>2.1866644405744071</v>
      </c>
      <c r="AE28" s="3">
        <f t="shared" si="5"/>
        <v>1.4382749457539723</v>
      </c>
      <c r="AF28" s="3">
        <f t="shared" si="6"/>
        <v>-0.74838949482043482</v>
      </c>
      <c r="AG28" s="3">
        <f t="shared" si="7"/>
        <v>6.3897964978320065E-2</v>
      </c>
      <c r="AH28" s="3"/>
      <c r="BK28" t="s">
        <v>83</v>
      </c>
    </row>
    <row r="29" spans="1:63" x14ac:dyDescent="0.3">
      <c r="A29">
        <v>5</v>
      </c>
      <c r="B29">
        <v>3</v>
      </c>
      <c r="C29" t="s">
        <v>83</v>
      </c>
      <c r="D29" t="s">
        <v>27</v>
      </c>
      <c r="G29">
        <v>0.5</v>
      </c>
      <c r="H29">
        <v>0.5</v>
      </c>
      <c r="I29">
        <v>591</v>
      </c>
      <c r="J29">
        <v>1129</v>
      </c>
      <c r="L29">
        <v>583</v>
      </c>
      <c r="M29">
        <v>0.86799999999999999</v>
      </c>
      <c r="N29">
        <v>1.2350000000000001</v>
      </c>
      <c r="O29">
        <v>0.36599999999999999</v>
      </c>
      <c r="Q29">
        <v>0</v>
      </c>
      <c r="R29">
        <v>1</v>
      </c>
      <c r="S29">
        <v>0</v>
      </c>
      <c r="T29">
        <v>0</v>
      </c>
      <c r="V29">
        <v>0</v>
      </c>
      <c r="Y29" s="1">
        <v>45317</v>
      </c>
      <c r="Z29" s="6">
        <v>0.664525462962963</v>
      </c>
      <c r="AB29">
        <v>1</v>
      </c>
      <c r="AD29" s="3">
        <f t="shared" si="4"/>
        <v>0.63286320045837907</v>
      </c>
      <c r="AE29" s="3">
        <f t="shared" si="5"/>
        <v>1.1534571203306612</v>
      </c>
      <c r="AF29" s="3">
        <f t="shared" si="6"/>
        <v>0.5205939198722821</v>
      </c>
      <c r="AG29" s="3">
        <f t="shared" si="7"/>
        <v>6.7731901269617825E-2</v>
      </c>
      <c r="AH29" s="3"/>
      <c r="AK29">
        <f>ABS(100*(AD29-AD30)/(AVERAGE(AD29:AD30)))</f>
        <v>11.337892010671116</v>
      </c>
      <c r="AQ29">
        <f>ABS(100*(AE29-AE30)/(AVERAGE(AE29:AE30)))</f>
        <v>3.3034316054234032</v>
      </c>
      <c r="AW29">
        <f>ABS(100*(AF29-AF30)/(AVERAGE(AF29:AF30)))</f>
        <v>18.582370960132636</v>
      </c>
      <c r="BC29">
        <f>ABS(100*(AG29-AG30)/(AVERAGE(AG29:AG30)))</f>
        <v>16.582770782837628</v>
      </c>
      <c r="BG29" s="3">
        <f>AVERAGE(AD29:AD30)</f>
        <v>0.59891124534016249</v>
      </c>
      <c r="BH29" s="3">
        <f>AVERAGE(AE29:AE30)</f>
        <v>1.1728289209568792</v>
      </c>
      <c r="BI29" s="3">
        <f>AVERAGE(AF29:AF30)</f>
        <v>0.57391767561671658</v>
      </c>
      <c r="BJ29" s="3">
        <f>AVERAGE(AG29:AG30)</f>
        <v>7.3855549512662849E-2</v>
      </c>
      <c r="BK29" t="s">
        <v>83</v>
      </c>
    </row>
    <row r="30" spans="1:63" x14ac:dyDescent="0.3">
      <c r="A30">
        <v>6</v>
      </c>
      <c r="B30">
        <v>3</v>
      </c>
      <c r="C30" t="s">
        <v>83</v>
      </c>
      <c r="D30" t="s">
        <v>27</v>
      </c>
      <c r="G30">
        <v>0.5</v>
      </c>
      <c r="H30">
        <v>0.5</v>
      </c>
      <c r="I30">
        <v>523</v>
      </c>
      <c r="J30">
        <v>1166</v>
      </c>
      <c r="L30">
        <v>698</v>
      </c>
      <c r="M30">
        <v>0.81599999999999995</v>
      </c>
      <c r="N30">
        <v>1.266</v>
      </c>
      <c r="O30">
        <v>0.45</v>
      </c>
      <c r="Q30">
        <v>0</v>
      </c>
      <c r="R30">
        <v>1</v>
      </c>
      <c r="S30">
        <v>0</v>
      </c>
      <c r="T30">
        <v>0</v>
      </c>
      <c r="V30">
        <v>0</v>
      </c>
      <c r="Y30" s="1">
        <v>45317</v>
      </c>
      <c r="Z30" s="6">
        <v>0.67156249999999995</v>
      </c>
      <c r="AB30">
        <v>1</v>
      </c>
      <c r="AD30" s="3">
        <f t="shared" si="4"/>
        <v>0.56495929022194591</v>
      </c>
      <c r="AE30" s="3">
        <f t="shared" si="5"/>
        <v>1.192200721583097</v>
      </c>
      <c r="AF30" s="3">
        <f t="shared" si="6"/>
        <v>0.62724143136115107</v>
      </c>
      <c r="AG30" s="3">
        <f t="shared" si="7"/>
        <v>7.9979197755707859E-2</v>
      </c>
      <c r="AH30" s="3"/>
      <c r="BK30" t="s">
        <v>83</v>
      </c>
    </row>
    <row r="31" spans="1:63" x14ac:dyDescent="0.3">
      <c r="A31">
        <v>7</v>
      </c>
      <c r="B31">
        <v>3</v>
      </c>
      <c r="D31" t="s">
        <v>85</v>
      </c>
      <c r="Y31" s="1">
        <v>45317</v>
      </c>
      <c r="Z31" s="6">
        <v>0.6753703703703704</v>
      </c>
      <c r="AB31">
        <v>1</v>
      </c>
      <c r="AD31" s="3"/>
      <c r="AE31" s="3"/>
      <c r="AF31" s="3"/>
      <c r="AG31" s="3"/>
      <c r="AH31" s="3"/>
    </row>
    <row r="32" spans="1:63" x14ac:dyDescent="0.3">
      <c r="A32">
        <v>8</v>
      </c>
      <c r="B32">
        <v>3</v>
      </c>
      <c r="C32" t="s">
        <v>84</v>
      </c>
      <c r="D32" t="s">
        <v>27</v>
      </c>
      <c r="G32">
        <v>0.5</v>
      </c>
      <c r="H32">
        <v>0.5</v>
      </c>
      <c r="I32">
        <v>64</v>
      </c>
      <c r="J32">
        <v>390</v>
      </c>
      <c r="L32">
        <v>288</v>
      </c>
      <c r="M32">
        <v>0.46400000000000002</v>
      </c>
      <c r="N32">
        <v>0.60899999999999999</v>
      </c>
      <c r="O32">
        <v>0.14499999999999999</v>
      </c>
      <c r="Q32">
        <v>0</v>
      </c>
      <c r="R32">
        <v>1</v>
      </c>
      <c r="S32">
        <v>0</v>
      </c>
      <c r="T32">
        <v>0</v>
      </c>
      <c r="V32">
        <v>0</v>
      </c>
      <c r="Y32" s="1">
        <v>45317</v>
      </c>
      <c r="Z32" s="6">
        <v>0.68635416666666671</v>
      </c>
      <c r="AB32">
        <v>1</v>
      </c>
      <c r="AD32" s="3">
        <f t="shared" si="4"/>
        <v>0.10660789612602244</v>
      </c>
      <c r="AE32" s="3">
        <f t="shared" si="5"/>
        <v>0.37963221964012051</v>
      </c>
      <c r="AF32" s="3">
        <f t="shared" si="6"/>
        <v>0.27302432351409806</v>
      </c>
      <c r="AG32" s="3">
        <f t="shared" si="7"/>
        <v>3.6314923327039034E-2</v>
      </c>
      <c r="AH32" s="3"/>
      <c r="BK32" t="s">
        <v>84</v>
      </c>
    </row>
    <row r="33" spans="1:63" x14ac:dyDescent="0.3">
      <c r="A33">
        <v>9</v>
      </c>
      <c r="B33">
        <v>3</v>
      </c>
      <c r="C33" t="s">
        <v>84</v>
      </c>
      <c r="D33" t="s">
        <v>27</v>
      </c>
      <c r="G33">
        <v>0.5</v>
      </c>
      <c r="H33">
        <v>0.5</v>
      </c>
      <c r="I33">
        <v>241</v>
      </c>
      <c r="J33">
        <v>498</v>
      </c>
      <c r="L33">
        <v>296</v>
      </c>
      <c r="M33">
        <v>0.6</v>
      </c>
      <c r="N33">
        <v>0.7</v>
      </c>
      <c r="O33">
        <v>0.1</v>
      </c>
      <c r="Q33">
        <v>0</v>
      </c>
      <c r="R33">
        <v>1</v>
      </c>
      <c r="S33">
        <v>0</v>
      </c>
      <c r="T33">
        <v>0</v>
      </c>
      <c r="V33">
        <v>0</v>
      </c>
      <c r="Y33" s="1">
        <v>45317</v>
      </c>
      <c r="Z33" s="6">
        <v>0.69254629629629638</v>
      </c>
      <c r="AB33">
        <v>1</v>
      </c>
      <c r="AD33" s="3">
        <f t="shared" si="4"/>
        <v>0.28335778012379687</v>
      </c>
      <c r="AE33" s="3">
        <f t="shared" si="5"/>
        <v>0.49272165032290588</v>
      </c>
      <c r="AF33" s="3">
        <f t="shared" si="6"/>
        <v>0.20936387019910901</v>
      </c>
      <c r="AG33" s="3">
        <f t="shared" si="7"/>
        <v>3.7166909169549643E-2</v>
      </c>
      <c r="AH33" s="3"/>
      <c r="AK33">
        <f>ABS(100*(AD33-AD34)/(AVERAGE(AD33:AD34)))</f>
        <v>44.874248598373171</v>
      </c>
      <c r="AQ33">
        <f>ABS(100*(AE33-AE34)/(AVERAGE(AE33:AE34)))</f>
        <v>52.610754210446416</v>
      </c>
      <c r="AW33">
        <f>ABS(100*(AF33-AF34)/(AVERAGE(AF33:AF34)))</f>
        <v>63.894830536026959</v>
      </c>
      <c r="BC33">
        <f>ABS(100*(AG33-AG34)/(AVERAGE(AG33:AG34)))</f>
        <v>5.299995628481442</v>
      </c>
      <c r="BG33" s="3">
        <f>AVERAGE(AD33:AD34)</f>
        <v>0.23143126053123037</v>
      </c>
      <c r="BH33" s="3">
        <f>AVERAGE(AE33:AE34)</f>
        <v>0.3901034632218599</v>
      </c>
      <c r="BI33" s="3">
        <f>AVERAGE(AF33:AF34)</f>
        <v>0.15867220269062954</v>
      </c>
      <c r="BJ33" s="3">
        <f>AVERAGE(AG33:AG34)</f>
        <v>3.8178642357530997E-2</v>
      </c>
      <c r="BK33" t="s">
        <v>84</v>
      </c>
    </row>
    <row r="34" spans="1:63" x14ac:dyDescent="0.3">
      <c r="A34">
        <v>10</v>
      </c>
      <c r="B34">
        <v>3</v>
      </c>
      <c r="C34" t="s">
        <v>84</v>
      </c>
      <c r="D34" t="s">
        <v>27</v>
      </c>
      <c r="G34">
        <v>0.5</v>
      </c>
      <c r="H34">
        <v>0.5</v>
      </c>
      <c r="I34">
        <v>137</v>
      </c>
      <c r="J34">
        <v>302</v>
      </c>
      <c r="L34">
        <v>315</v>
      </c>
      <c r="M34">
        <v>0.52</v>
      </c>
      <c r="N34">
        <v>0.53400000000000003</v>
      </c>
      <c r="O34">
        <v>1.4E-2</v>
      </c>
      <c r="Q34">
        <v>0</v>
      </c>
      <c r="R34">
        <v>1</v>
      </c>
      <c r="S34">
        <v>0</v>
      </c>
      <c r="T34">
        <v>0</v>
      </c>
      <c r="V34">
        <v>0</v>
      </c>
      <c r="Y34" s="1">
        <v>45317</v>
      </c>
      <c r="Z34" s="6">
        <v>0.69908564814814811</v>
      </c>
      <c r="AB34">
        <v>1</v>
      </c>
      <c r="AD34" s="3">
        <f t="shared" si="4"/>
        <v>0.17950474093866386</v>
      </c>
      <c r="AE34" s="3">
        <f t="shared" si="5"/>
        <v>0.28748527612081393</v>
      </c>
      <c r="AF34" s="3">
        <f t="shared" si="6"/>
        <v>0.10798053518215006</v>
      </c>
      <c r="AG34" s="3">
        <f t="shared" si="7"/>
        <v>3.919037554551235E-2</v>
      </c>
      <c r="AH34" s="3"/>
      <c r="BK34" t="s">
        <v>84</v>
      </c>
    </row>
    <row r="35" spans="1:63" x14ac:dyDescent="0.3">
      <c r="A35">
        <v>11</v>
      </c>
      <c r="B35">
        <v>4</v>
      </c>
      <c r="C35" t="s">
        <v>61</v>
      </c>
      <c r="D35" t="s">
        <v>27</v>
      </c>
      <c r="G35">
        <v>0.2</v>
      </c>
      <c r="H35">
        <v>0.2</v>
      </c>
      <c r="I35">
        <v>658</v>
      </c>
      <c r="J35">
        <v>2336</v>
      </c>
      <c r="L35">
        <v>1270</v>
      </c>
      <c r="M35">
        <v>2.2999999999999998</v>
      </c>
      <c r="N35">
        <v>5.6440000000000001</v>
      </c>
      <c r="O35">
        <v>3.3439999999999999</v>
      </c>
      <c r="Q35">
        <v>4.2000000000000003E-2</v>
      </c>
      <c r="R35">
        <v>1</v>
      </c>
      <c r="S35">
        <v>0</v>
      </c>
      <c r="T35">
        <v>0</v>
      </c>
      <c r="V35">
        <v>0</v>
      </c>
      <c r="Y35" s="1">
        <v>45317</v>
      </c>
      <c r="Z35" s="6">
        <v>0.71008101851851846</v>
      </c>
      <c r="AB35">
        <v>1</v>
      </c>
      <c r="AD35" s="3">
        <f>((I35*$F$21)+$F$22)*1000/G35</f>
        <v>1.7494213094489264</v>
      </c>
      <c r="AE35" s="3">
        <f t="shared" si="5"/>
        <v>6.0433405516165122</v>
      </c>
      <c r="AF35" s="3">
        <f t="shared" si="6"/>
        <v>4.2939192421675862</v>
      </c>
      <c r="AG35" s="3">
        <f t="shared" si="7"/>
        <v>0.35224046373804135</v>
      </c>
      <c r="AH35" s="3"/>
      <c r="BK35" t="s">
        <v>61</v>
      </c>
    </row>
    <row r="36" spans="1:63" x14ac:dyDescent="0.3">
      <c r="A36">
        <v>12</v>
      </c>
      <c r="B36">
        <v>4</v>
      </c>
      <c r="C36" t="s">
        <v>61</v>
      </c>
      <c r="D36" t="s">
        <v>27</v>
      </c>
      <c r="G36">
        <v>0.2</v>
      </c>
      <c r="H36">
        <v>0.2</v>
      </c>
      <c r="I36">
        <v>1212</v>
      </c>
      <c r="J36">
        <v>2382</v>
      </c>
      <c r="L36">
        <v>1295</v>
      </c>
      <c r="M36">
        <v>3.3620000000000001</v>
      </c>
      <c r="N36">
        <v>5.7409999999999997</v>
      </c>
      <c r="O36">
        <v>2.379</v>
      </c>
      <c r="Q36">
        <v>4.8000000000000001E-2</v>
      </c>
      <c r="R36">
        <v>1</v>
      </c>
      <c r="S36">
        <v>0</v>
      </c>
      <c r="T36">
        <v>0</v>
      </c>
      <c r="V36">
        <v>0</v>
      </c>
      <c r="Y36" s="1">
        <v>45317</v>
      </c>
      <c r="Z36" s="6">
        <v>0.7162384259259259</v>
      </c>
      <c r="AB36">
        <v>1</v>
      </c>
      <c r="AD36" s="3">
        <f t="shared" si="4"/>
        <v>3.1324641870586305</v>
      </c>
      <c r="AE36" s="3">
        <f t="shared" si="5"/>
        <v>6.1637598528065149</v>
      </c>
      <c r="AF36" s="3">
        <f t="shared" si="6"/>
        <v>3.0312956657478844</v>
      </c>
      <c r="AG36" s="3">
        <f t="shared" si="7"/>
        <v>0.35889660313265553</v>
      </c>
      <c r="AH36" s="3"/>
      <c r="AJ36">
        <f>ABS(100*((AVERAGE(AD37))-3)/3)</f>
        <v>4.9147663595751734</v>
      </c>
      <c r="AK36">
        <f>ABS(100*(AD36-AD37)/(AVERAGE(AD36:AD37)))</f>
        <v>0.47703901680160454</v>
      </c>
      <c r="AP36">
        <f>ABS(100*((AVERAGE(AE36:AE37))-6)/6)</f>
        <v>3.361968513172009</v>
      </c>
      <c r="AQ36">
        <f>ABS(100*(AE36-AE37)/(AVERAGE(AE36:AE37)))</f>
        <v>1.2241207131863125</v>
      </c>
      <c r="AV36">
        <f>ABS(100*((AVERAGE(AF37))-3)/3)</f>
        <v>3.0744459328956975</v>
      </c>
      <c r="AW36">
        <f>ABS(100*(AF36-AF37)/(AVERAGE(AF36:AF37)))</f>
        <v>1.9902808267508572</v>
      </c>
      <c r="BB36">
        <f>ABS(100*((AVERAGE(AG36:AG37))-0.3)/0.3)</f>
        <v>15.461020356926962</v>
      </c>
      <c r="BC36">
        <f>ABS(100*(AG36-AG37)/(AVERAGE(AG36:AG37)))</f>
        <v>7.2252621263818559</v>
      </c>
      <c r="BG36" s="3">
        <f>AVERAGE(AD36:AD37)</f>
        <v>3.1399535889229426</v>
      </c>
      <c r="BH36" s="3">
        <f>AVERAGE(AE36:AE37)</f>
        <v>6.2017181107903205</v>
      </c>
      <c r="BI36" s="3">
        <f>AVERAGE(AF36:AF37)</f>
        <v>3.0617645218673779</v>
      </c>
      <c r="BJ36" s="3">
        <f>AVERAGE(AG36:AG37)</f>
        <v>0.34638306107078087</v>
      </c>
      <c r="BK36" t="s">
        <v>61</v>
      </c>
    </row>
    <row r="37" spans="1:63" x14ac:dyDescent="0.3">
      <c r="A37">
        <v>13</v>
      </c>
      <c r="B37">
        <v>4</v>
      </c>
      <c r="C37" t="s">
        <v>61</v>
      </c>
      <c r="D37" t="s">
        <v>27</v>
      </c>
      <c r="G37">
        <v>0.2</v>
      </c>
      <c r="H37">
        <v>0.2</v>
      </c>
      <c r="I37">
        <v>1218</v>
      </c>
      <c r="J37">
        <v>2411</v>
      </c>
      <c r="L37">
        <v>1201</v>
      </c>
      <c r="M37">
        <v>3.3740000000000001</v>
      </c>
      <c r="N37">
        <v>5.8019999999999996</v>
      </c>
      <c r="O37">
        <v>2.4279999999999999</v>
      </c>
      <c r="Q37">
        <v>2.4E-2</v>
      </c>
      <c r="R37">
        <v>1</v>
      </c>
      <c r="S37">
        <v>0</v>
      </c>
      <c r="T37">
        <v>0</v>
      </c>
      <c r="V37">
        <v>0</v>
      </c>
      <c r="Y37" s="1">
        <v>45317</v>
      </c>
      <c r="Z37" s="6">
        <v>0.72293981481481484</v>
      </c>
      <c r="AB37">
        <v>1</v>
      </c>
      <c r="AD37" s="3">
        <f t="shared" si="4"/>
        <v>3.1474429907872552</v>
      </c>
      <c r="AE37" s="3">
        <f t="shared" si="5"/>
        <v>6.2396763687741261</v>
      </c>
      <c r="AF37" s="3">
        <f t="shared" si="6"/>
        <v>3.0922333779868709</v>
      </c>
      <c r="AG37" s="3">
        <f t="shared" si="7"/>
        <v>0.33386951900890627</v>
      </c>
      <c r="AH37" s="3"/>
      <c r="BK37" t="s">
        <v>61</v>
      </c>
    </row>
    <row r="38" spans="1:63" x14ac:dyDescent="0.3">
      <c r="A38">
        <v>14</v>
      </c>
      <c r="B38">
        <v>5</v>
      </c>
      <c r="C38" t="s">
        <v>61</v>
      </c>
      <c r="D38" t="s">
        <v>27</v>
      </c>
      <c r="G38">
        <v>0.6</v>
      </c>
      <c r="H38">
        <v>0.6</v>
      </c>
      <c r="I38">
        <v>3785</v>
      </c>
      <c r="J38">
        <v>7580</v>
      </c>
      <c r="L38">
        <v>3589</v>
      </c>
      <c r="M38">
        <v>2.7650000000000001</v>
      </c>
      <c r="N38">
        <v>5.5830000000000002</v>
      </c>
      <c r="O38">
        <v>2.8180000000000001</v>
      </c>
      <c r="Q38">
        <v>0.216</v>
      </c>
      <c r="R38">
        <v>1</v>
      </c>
      <c r="S38">
        <v>0</v>
      </c>
      <c r="T38">
        <v>0</v>
      </c>
      <c r="V38">
        <v>0</v>
      </c>
      <c r="Y38" s="1">
        <v>45317</v>
      </c>
      <c r="Z38" s="6">
        <v>0.73571759259259262</v>
      </c>
      <c r="AB38">
        <v>1</v>
      </c>
      <c r="AD38" s="3">
        <f t="shared" si="4"/>
        <v>3.1852915064502105</v>
      </c>
      <c r="AE38" s="3">
        <f t="shared" si="5"/>
        <v>6.5903802957589495</v>
      </c>
      <c r="AF38" s="3">
        <f t="shared" si="6"/>
        <v>3.4050887893087389</v>
      </c>
      <c r="AG38" s="3">
        <f t="shared" si="7"/>
        <v>0.32322131799414999</v>
      </c>
      <c r="AH38" s="3"/>
      <c r="BK38" t="s">
        <v>61</v>
      </c>
    </row>
    <row r="39" spans="1:63" x14ac:dyDescent="0.3">
      <c r="A39">
        <v>15</v>
      </c>
      <c r="B39">
        <v>5</v>
      </c>
      <c r="C39" t="s">
        <v>61</v>
      </c>
      <c r="D39" t="s">
        <v>27</v>
      </c>
      <c r="G39">
        <v>0.6</v>
      </c>
      <c r="H39">
        <v>0.6</v>
      </c>
      <c r="I39">
        <v>3756</v>
      </c>
      <c r="J39">
        <v>7596</v>
      </c>
      <c r="L39">
        <v>3570</v>
      </c>
      <c r="M39">
        <v>2.7469999999999999</v>
      </c>
      <c r="N39">
        <v>5.5949999999999998</v>
      </c>
      <c r="O39">
        <v>2.8479999999999999</v>
      </c>
      <c r="Q39">
        <v>0.214</v>
      </c>
      <c r="R39">
        <v>1</v>
      </c>
      <c r="S39">
        <v>0</v>
      </c>
      <c r="T39">
        <v>0</v>
      </c>
      <c r="V39">
        <v>0</v>
      </c>
      <c r="Y39" s="1">
        <v>45317</v>
      </c>
      <c r="Z39" s="6">
        <v>0.7429513888888889</v>
      </c>
      <c r="AB39">
        <v>1</v>
      </c>
      <c r="AD39" s="3">
        <f t="shared" si="4"/>
        <v>3.1611589893318706</v>
      </c>
      <c r="AE39" s="3">
        <f t="shared" si="5"/>
        <v>6.6043419538679355</v>
      </c>
      <c r="AF39" s="3">
        <f t="shared" si="6"/>
        <v>3.443182964536065</v>
      </c>
      <c r="AG39" s="3">
        <f t="shared" si="7"/>
        <v>0.32153509601418107</v>
      </c>
      <c r="AH39" s="3"/>
      <c r="AJ39">
        <f>ABS(100*((AVERAGE(AD39:AD40))-3)/3)</f>
        <v>8.6173737855977404</v>
      </c>
      <c r="AK39">
        <f>ABS(100*(AD39-AD40)/(AVERAGE(AD39:AD40)))</f>
        <v>5.9758533306864496</v>
      </c>
      <c r="AP39">
        <f>ABS(100*((AVERAGE(AE39:AE40))-6)/6)</f>
        <v>9.701509354278981</v>
      </c>
      <c r="AQ39">
        <f>ABS(100*(AE39-AE40)/(AVERAGE(AE39:AE40)))</f>
        <v>0.67611930902841177</v>
      </c>
      <c r="AV39">
        <f>ABS(100*((AVERAGE(AF39:AF40))-3)/3)</f>
        <v>10.785644922960222</v>
      </c>
      <c r="AW39">
        <f>ABS(100*(AF39-AF40)/(AVERAGE(AF39:AF40)))</f>
        <v>7.197901071655826</v>
      </c>
      <c r="BB39">
        <f>ABS(100*((AVERAGE(AG39:AG40))-0.3)/0.3)</f>
        <v>7.1487824963065156</v>
      </c>
      <c r="BC39">
        <f>ABS(100*(AG39-AG40)/(AVERAGE(AG39:AG40)))</f>
        <v>5.5218250855743535E-2</v>
      </c>
      <c r="BG39" s="3">
        <f>AVERAGE(AD39:AD40)</f>
        <v>3.2585212135679322</v>
      </c>
      <c r="BH39" s="3">
        <f>AVERAGE(AE39:AE40)</f>
        <v>6.5820905612567389</v>
      </c>
      <c r="BI39" s="3">
        <f>AVERAGE(AF39:AF40)</f>
        <v>3.3235693476888066</v>
      </c>
      <c r="BJ39" s="3">
        <f>AVERAGE(AG39:AG40)</f>
        <v>0.32144634748891954</v>
      </c>
      <c r="BK39" t="s">
        <v>61</v>
      </c>
    </row>
    <row r="40" spans="1:63" x14ac:dyDescent="0.3">
      <c r="A40">
        <v>16</v>
      </c>
      <c r="B40">
        <v>5</v>
      </c>
      <c r="C40" t="s">
        <v>61</v>
      </c>
      <c r="D40" t="s">
        <v>27</v>
      </c>
      <c r="G40">
        <v>0.6</v>
      </c>
      <c r="H40">
        <v>0.6</v>
      </c>
      <c r="I40">
        <v>3990</v>
      </c>
      <c r="J40">
        <v>7545</v>
      </c>
      <c r="L40">
        <v>3568</v>
      </c>
      <c r="M40">
        <v>2.8969999999999998</v>
      </c>
      <c r="N40">
        <v>5.5590000000000002</v>
      </c>
      <c r="O40">
        <v>2.6619999999999999</v>
      </c>
      <c r="Q40">
        <v>0.214</v>
      </c>
      <c r="R40">
        <v>1</v>
      </c>
      <c r="S40">
        <v>0</v>
      </c>
      <c r="T40">
        <v>0</v>
      </c>
      <c r="V40">
        <v>0</v>
      </c>
      <c r="Y40" s="1">
        <v>45317</v>
      </c>
      <c r="Z40" s="6">
        <v>0.7506828703703704</v>
      </c>
      <c r="AB40">
        <v>1</v>
      </c>
      <c r="AD40" s="3">
        <f t="shared" si="4"/>
        <v>3.3558834378039943</v>
      </c>
      <c r="AE40" s="3">
        <f t="shared" si="5"/>
        <v>6.5598391686455422</v>
      </c>
      <c r="AF40" s="3">
        <f t="shared" si="6"/>
        <v>3.2039557308415478</v>
      </c>
      <c r="AG40" s="3">
        <f t="shared" si="7"/>
        <v>0.32135759896365801</v>
      </c>
      <c r="AH40" s="3"/>
      <c r="BK40" t="s">
        <v>61</v>
      </c>
    </row>
    <row r="41" spans="1:63" x14ac:dyDescent="0.3">
      <c r="A41">
        <v>17</v>
      </c>
      <c r="B41">
        <v>6</v>
      </c>
      <c r="C41" t="s">
        <v>63</v>
      </c>
      <c r="D41" t="s">
        <v>27</v>
      </c>
      <c r="G41">
        <v>0.33300000000000002</v>
      </c>
      <c r="H41">
        <v>0.33300000000000002</v>
      </c>
      <c r="I41">
        <v>4630</v>
      </c>
      <c r="J41">
        <v>11369</v>
      </c>
      <c r="L41">
        <v>5672</v>
      </c>
      <c r="M41">
        <v>5.9569999999999999</v>
      </c>
      <c r="N41">
        <v>14.88</v>
      </c>
      <c r="O41">
        <v>8.9239999999999995</v>
      </c>
      <c r="Q41">
        <v>0.71599999999999997</v>
      </c>
      <c r="R41">
        <v>1</v>
      </c>
      <c r="S41">
        <v>0</v>
      </c>
      <c r="T41">
        <v>0</v>
      </c>
      <c r="V41">
        <v>0</v>
      </c>
      <c r="Y41" s="1">
        <v>45317</v>
      </c>
      <c r="Z41" s="6">
        <v>0.76342592592592595</v>
      </c>
      <c r="AB41">
        <v>1</v>
      </c>
      <c r="AD41" s="3">
        <f t="shared" si="4"/>
        <v>7.0062398665457319</v>
      </c>
      <c r="AE41" s="3">
        <f t="shared" si="5"/>
        <v>17.831847669717405</v>
      </c>
      <c r="AF41" s="3">
        <f t="shared" si="6"/>
        <v>10.825607803171673</v>
      </c>
      <c r="AG41" s="3">
        <f t="shared" si="7"/>
        <v>0.9154675605655862</v>
      </c>
      <c r="AH41" s="3"/>
      <c r="BK41" t="s">
        <v>63</v>
      </c>
    </row>
    <row r="42" spans="1:63" x14ac:dyDescent="0.3">
      <c r="A42">
        <v>18</v>
      </c>
      <c r="B42">
        <v>6</v>
      </c>
      <c r="C42" t="s">
        <v>63</v>
      </c>
      <c r="D42" t="s">
        <v>27</v>
      </c>
      <c r="G42">
        <v>0.33300000000000002</v>
      </c>
      <c r="H42">
        <v>0.33300000000000002</v>
      </c>
      <c r="I42">
        <v>5786</v>
      </c>
      <c r="J42">
        <v>11363</v>
      </c>
      <c r="L42">
        <v>5667</v>
      </c>
      <c r="M42">
        <v>7.2880000000000003</v>
      </c>
      <c r="N42">
        <v>14.872</v>
      </c>
      <c r="O42">
        <v>7.585</v>
      </c>
      <c r="Q42">
        <v>0.71599999999999997</v>
      </c>
      <c r="R42">
        <v>1</v>
      </c>
      <c r="S42">
        <v>0</v>
      </c>
      <c r="T42">
        <v>0</v>
      </c>
      <c r="V42">
        <v>0</v>
      </c>
      <c r="Y42" s="1">
        <v>45317</v>
      </c>
      <c r="Z42" s="6">
        <v>0.77045138888888898</v>
      </c>
      <c r="AB42">
        <v>1</v>
      </c>
      <c r="AD42" s="3">
        <f t="shared" si="4"/>
        <v>8.7395228605687993</v>
      </c>
      <c r="AE42" s="3">
        <f t="shared" si="5"/>
        <v>17.822414116941061</v>
      </c>
      <c r="AF42" s="3">
        <f t="shared" si="6"/>
        <v>9.0828912563722621</v>
      </c>
      <c r="AG42" s="3">
        <f t="shared" si="7"/>
        <v>0.91466802430196881</v>
      </c>
      <c r="AH42" s="3"/>
      <c r="AJ42">
        <f>ABS(100*((AVERAGE(AD42:AD43))-9)/9)</f>
        <v>2.3027684245929256</v>
      </c>
      <c r="AK42">
        <f>ABS(100*(AD42-AD43)/(AVERAGE(AD42:AD43)))</f>
        <v>1.2107242016884381</v>
      </c>
      <c r="AP42">
        <f>ABS(100*((AVERAGE(AE42:AE43))-18)/18)</f>
        <v>0.87828538832902658</v>
      </c>
      <c r="AQ42">
        <f>ABS(100*(AE42-AE43)/(AVERAGE(AE42:AE43)))</f>
        <v>3.6972746322294365</v>
      </c>
      <c r="AV42">
        <f>ABS(100*((AVERAGE(AF42:AF43))-9)/9)</f>
        <v>4.059339201250979</v>
      </c>
      <c r="AW42">
        <f>ABS(100*(AF42-AF43)/(AVERAGE(AF42:AF43)))</f>
        <v>6.031799289998661</v>
      </c>
      <c r="BB42">
        <f>ABS(100*((AVERAGE(AG42:AG43))-0.9)/0.9)</f>
        <v>2.6958288294862811</v>
      </c>
      <c r="BC42">
        <f>ABS(100*(AG42-AG43)/(AVERAGE(AG42:AG43)))</f>
        <v>2.0761278498658222</v>
      </c>
      <c r="BG42" s="3">
        <f>AVERAGE(AD42:AD43)</f>
        <v>8.7927508417866367</v>
      </c>
      <c r="BH42" s="3">
        <f>AVERAGE(AE42:AE43)</f>
        <v>18.158091369899225</v>
      </c>
      <c r="BI42" s="3">
        <f>AVERAGE(AF42:AF43)</f>
        <v>9.3653405281125881</v>
      </c>
      <c r="BJ42" s="3">
        <f>AVERAGE(AG42:AG43)</f>
        <v>0.92426245946537655</v>
      </c>
      <c r="BK42" t="s">
        <v>63</v>
      </c>
    </row>
    <row r="43" spans="1:63" x14ac:dyDescent="0.3">
      <c r="A43">
        <v>19</v>
      </c>
      <c r="B43">
        <v>6</v>
      </c>
      <c r="C43" t="s">
        <v>63</v>
      </c>
      <c r="D43" t="s">
        <v>27</v>
      </c>
      <c r="G43">
        <v>0.33300000000000002</v>
      </c>
      <c r="H43">
        <v>0.33300000000000002</v>
      </c>
      <c r="I43">
        <v>5857</v>
      </c>
      <c r="J43">
        <v>11790</v>
      </c>
      <c r="L43">
        <v>5787</v>
      </c>
      <c r="M43">
        <v>7.37</v>
      </c>
      <c r="N43">
        <v>15.416</v>
      </c>
      <c r="O43">
        <v>8.0459999999999994</v>
      </c>
      <c r="Q43">
        <v>0.73499999999999999</v>
      </c>
      <c r="R43">
        <v>1</v>
      </c>
      <c r="S43">
        <v>0</v>
      </c>
      <c r="T43">
        <v>0</v>
      </c>
      <c r="V43">
        <v>0</v>
      </c>
      <c r="Y43" s="1">
        <v>45317</v>
      </c>
      <c r="Z43" s="6">
        <v>0.77784722222222225</v>
      </c>
      <c r="AB43">
        <v>1</v>
      </c>
      <c r="AD43" s="3">
        <f t="shared" si="4"/>
        <v>8.845978823004474</v>
      </c>
      <c r="AE43" s="3">
        <f t="shared" si="5"/>
        <v>18.493768622857388</v>
      </c>
      <c r="AF43" s="3">
        <f t="shared" si="6"/>
        <v>9.6477897998529141</v>
      </c>
      <c r="AG43" s="3">
        <f t="shared" si="7"/>
        <v>0.9338568946287843</v>
      </c>
      <c r="AH43" s="3"/>
      <c r="BG43" s="3"/>
      <c r="BH43" s="3"/>
      <c r="BI43" s="3"/>
      <c r="BJ43" s="3"/>
      <c r="BK43" t="s">
        <v>63</v>
      </c>
    </row>
    <row r="44" spans="1:63" x14ac:dyDescent="0.3">
      <c r="A44">
        <v>20</v>
      </c>
      <c r="B44">
        <v>7</v>
      </c>
      <c r="C44" t="s">
        <v>63</v>
      </c>
      <c r="D44" t="s">
        <v>27</v>
      </c>
      <c r="G44">
        <v>0.46700000000000003</v>
      </c>
      <c r="H44">
        <v>0.46700000000000003</v>
      </c>
      <c r="I44">
        <v>8421</v>
      </c>
      <c r="J44">
        <v>16800</v>
      </c>
      <c r="L44">
        <v>8324</v>
      </c>
      <c r="M44">
        <v>7.3620000000000001</v>
      </c>
      <c r="N44">
        <v>15.537000000000001</v>
      </c>
      <c r="O44">
        <v>8.1760000000000002</v>
      </c>
      <c r="Q44">
        <v>0.80800000000000005</v>
      </c>
      <c r="R44">
        <v>1</v>
      </c>
      <c r="S44">
        <v>0</v>
      </c>
      <c r="T44">
        <v>0</v>
      </c>
      <c r="V44">
        <v>0</v>
      </c>
      <c r="Y44" s="1">
        <v>45317</v>
      </c>
      <c r="Z44" s="6">
        <v>0.7912499999999999</v>
      </c>
      <c r="AB44">
        <v>1</v>
      </c>
      <c r="AD44" s="3">
        <f t="shared" si="4"/>
        <v>9.0490350608143508</v>
      </c>
      <c r="AE44" s="3">
        <f t="shared" si="5"/>
        <v>18.804007427488703</v>
      </c>
      <c r="AF44" s="3">
        <f t="shared" si="6"/>
        <v>9.7549723666743517</v>
      </c>
      <c r="AG44" s="3">
        <f t="shared" si="7"/>
        <v>0.95517634060915202</v>
      </c>
      <c r="AH44" s="3"/>
      <c r="BG44" s="3"/>
      <c r="BH44" s="3"/>
      <c r="BI44" s="3"/>
      <c r="BJ44" s="3"/>
      <c r="BK44" t="s">
        <v>63</v>
      </c>
    </row>
    <row r="45" spans="1:63" x14ac:dyDescent="0.3">
      <c r="A45">
        <v>21</v>
      </c>
      <c r="B45">
        <v>7</v>
      </c>
      <c r="C45" t="s">
        <v>63</v>
      </c>
      <c r="D45" t="s">
        <v>27</v>
      </c>
      <c r="G45">
        <v>0.46700000000000003</v>
      </c>
      <c r="H45">
        <v>0.46700000000000003</v>
      </c>
      <c r="I45">
        <v>8614</v>
      </c>
      <c r="J45">
        <v>16732</v>
      </c>
      <c r="L45">
        <v>8233</v>
      </c>
      <c r="M45">
        <v>7.5190000000000001</v>
      </c>
      <c r="N45">
        <v>15.475</v>
      </c>
      <c r="O45">
        <v>7.9550000000000001</v>
      </c>
      <c r="Q45">
        <v>0.79800000000000004</v>
      </c>
      <c r="R45">
        <v>1</v>
      </c>
      <c r="S45">
        <v>0</v>
      </c>
      <c r="T45">
        <v>0</v>
      </c>
      <c r="V45">
        <v>0</v>
      </c>
      <c r="Y45" s="1">
        <v>45317</v>
      </c>
      <c r="Z45" s="6">
        <v>0.79849537037037033</v>
      </c>
      <c r="AB45">
        <v>1</v>
      </c>
      <c r="AD45" s="3">
        <f t="shared" si="4"/>
        <v>9.2553811792743517</v>
      </c>
      <c r="AE45" s="3">
        <f t="shared" si="5"/>
        <v>18.727771392846492</v>
      </c>
      <c r="AF45" s="3">
        <f t="shared" si="6"/>
        <v>9.4723902135721403</v>
      </c>
      <c r="AG45" s="3">
        <f t="shared" si="7"/>
        <v>0.94480017470063149</v>
      </c>
      <c r="AH45" s="3"/>
      <c r="AJ45">
        <f>ABS(100*((AVERAGE(AD45:AD46))-9)/9)</f>
        <v>4.5006922385924062</v>
      </c>
      <c r="AK45">
        <f>ABS(100*(AD45-AD46)/(AVERAGE(AD45:AD46)))</f>
        <v>3.1829905512803918</v>
      </c>
      <c r="AP45">
        <f>ABS(100*((AVERAGE(AE45:AE46))-18)/18)</f>
        <v>3.9715474113705795</v>
      </c>
      <c r="AQ45">
        <f>ABS(100*(AE45-AE46)/(AVERAGE(AE45:AE46)))</f>
        <v>0.13778191267798778</v>
      </c>
      <c r="AV45">
        <f>ABS(100*((AVERAGE(AF45:AF46))-9)/9)</f>
        <v>3.4424025841487724</v>
      </c>
      <c r="AW45">
        <f>ABS(100*(AF45-AF46)/(AVERAGE(AF45:AF46)))</f>
        <v>3.4925282505562967</v>
      </c>
      <c r="BB45">
        <f>ABS(100*((AVERAGE(AG45:AG46))-0.9)/0.9)</f>
        <v>5.2881953144276155</v>
      </c>
      <c r="BC45">
        <f>ABS(100*(AG45-AG46)/(AVERAGE(AG45:AG46)))</f>
        <v>0.58961619494303052</v>
      </c>
      <c r="BG45" s="3">
        <f>AVERAGE(AD45:AD46)</f>
        <v>9.4050623014733166</v>
      </c>
      <c r="BH45" s="3">
        <f>AVERAGE(AE45:AE46)</f>
        <v>18.714878534046704</v>
      </c>
      <c r="BI45" s="3">
        <f>AVERAGE(AF45:AF46)</f>
        <v>9.3098162325733895</v>
      </c>
      <c r="BJ45" s="3">
        <f>AVERAGE(AG45:AG46)</f>
        <v>0.94759375782984856</v>
      </c>
      <c r="BK45" t="s">
        <v>63</v>
      </c>
    </row>
    <row r="46" spans="1:63" x14ac:dyDescent="0.3">
      <c r="A46">
        <v>22</v>
      </c>
      <c r="B46">
        <v>7</v>
      </c>
      <c r="C46" t="s">
        <v>63</v>
      </c>
      <c r="D46" t="s">
        <v>27</v>
      </c>
      <c r="G46">
        <v>0.46700000000000003</v>
      </c>
      <c r="H46">
        <v>0.46700000000000003</v>
      </c>
      <c r="I46">
        <v>8894</v>
      </c>
      <c r="J46">
        <v>16709</v>
      </c>
      <c r="L46">
        <v>8282</v>
      </c>
      <c r="M46">
        <v>7.75</v>
      </c>
      <c r="N46">
        <v>15.454000000000001</v>
      </c>
      <c r="O46">
        <v>7.7039999999999997</v>
      </c>
      <c r="Q46">
        <v>0.80300000000000005</v>
      </c>
      <c r="R46">
        <v>1</v>
      </c>
      <c r="S46">
        <v>0</v>
      </c>
      <c r="T46">
        <v>0</v>
      </c>
      <c r="V46">
        <v>0</v>
      </c>
      <c r="Y46" s="1">
        <v>45317</v>
      </c>
      <c r="Z46" s="6">
        <v>0.80634259259259267</v>
      </c>
      <c r="AB46">
        <v>1</v>
      </c>
      <c r="AD46" s="3">
        <f t="shared" si="4"/>
        <v>9.5547434236722815</v>
      </c>
      <c r="AE46" s="3">
        <f t="shared" si="5"/>
        <v>18.70198567524692</v>
      </c>
      <c r="AF46" s="3">
        <f t="shared" si="6"/>
        <v>9.1472422515746388</v>
      </c>
      <c r="AG46" s="3">
        <f t="shared" si="7"/>
        <v>0.95038734095906552</v>
      </c>
      <c r="AH46" s="3"/>
      <c r="BG46" s="3"/>
      <c r="BH46" s="3"/>
      <c r="BI46" s="3"/>
      <c r="BJ46" s="3"/>
      <c r="BK46" t="s">
        <v>63</v>
      </c>
    </row>
    <row r="47" spans="1:63" x14ac:dyDescent="0.3">
      <c r="A47">
        <v>23</v>
      </c>
      <c r="B47">
        <v>8</v>
      </c>
      <c r="C47" t="s">
        <v>63</v>
      </c>
      <c r="D47" t="s">
        <v>27</v>
      </c>
      <c r="G47">
        <v>0.6</v>
      </c>
      <c r="H47">
        <v>0.6</v>
      </c>
      <c r="I47">
        <v>10688</v>
      </c>
      <c r="J47">
        <v>21245</v>
      </c>
      <c r="L47">
        <v>10686</v>
      </c>
      <c r="M47">
        <v>7.1790000000000003</v>
      </c>
      <c r="N47">
        <v>15.231</v>
      </c>
      <c r="O47">
        <v>8.0519999999999996</v>
      </c>
      <c r="Q47">
        <v>0.83499999999999996</v>
      </c>
      <c r="R47">
        <v>1</v>
      </c>
      <c r="S47">
        <v>0</v>
      </c>
      <c r="T47">
        <v>0</v>
      </c>
      <c r="V47">
        <v>0</v>
      </c>
      <c r="Y47" s="1">
        <v>45317</v>
      </c>
      <c r="Z47" s="6">
        <v>0.82048611111111114</v>
      </c>
      <c r="AB47">
        <v>1</v>
      </c>
      <c r="AD47" s="3">
        <f t="shared" si="4"/>
        <v>8.9296627363778818</v>
      </c>
      <c r="AE47" s="3">
        <f t="shared" si="5"/>
        <v>18.514508924464675</v>
      </c>
      <c r="AF47" s="3">
        <f t="shared" si="6"/>
        <v>9.584846188086793</v>
      </c>
      <c r="AG47" s="3">
        <f t="shared" si="7"/>
        <v>0.95306960177517164</v>
      </c>
      <c r="AH47" s="3"/>
      <c r="BG47" s="3"/>
      <c r="BH47" s="3"/>
      <c r="BI47" s="3"/>
      <c r="BJ47" s="3"/>
      <c r="BK47" t="s">
        <v>63</v>
      </c>
    </row>
    <row r="48" spans="1:63" x14ac:dyDescent="0.3">
      <c r="A48">
        <v>24</v>
      </c>
      <c r="B48">
        <v>8</v>
      </c>
      <c r="C48" t="s">
        <v>63</v>
      </c>
      <c r="D48" t="s">
        <v>27</v>
      </c>
      <c r="G48">
        <v>0.6</v>
      </c>
      <c r="H48">
        <v>0.6</v>
      </c>
      <c r="I48">
        <v>10681</v>
      </c>
      <c r="J48">
        <v>20811</v>
      </c>
      <c r="L48">
        <v>10448</v>
      </c>
      <c r="M48">
        <v>7.1740000000000004</v>
      </c>
      <c r="N48">
        <v>14.925000000000001</v>
      </c>
      <c r="O48">
        <v>7.75</v>
      </c>
      <c r="Q48">
        <v>0.81399999999999995</v>
      </c>
      <c r="R48">
        <v>1</v>
      </c>
      <c r="S48">
        <v>0</v>
      </c>
      <c r="T48">
        <v>0</v>
      </c>
      <c r="V48">
        <v>0</v>
      </c>
      <c r="Y48" s="1">
        <v>45317</v>
      </c>
      <c r="Z48" s="6">
        <v>0.82826388888888891</v>
      </c>
      <c r="AB48">
        <v>1</v>
      </c>
      <c r="AD48" s="3">
        <f t="shared" si="4"/>
        <v>8.9238376460389706</v>
      </c>
      <c r="AE48" s="3">
        <f t="shared" si="5"/>
        <v>18.135798948258437</v>
      </c>
      <c r="AF48" s="3">
        <f t="shared" si="6"/>
        <v>9.211961302219466</v>
      </c>
      <c r="AG48" s="3">
        <f t="shared" si="7"/>
        <v>0.93194745276292945</v>
      </c>
      <c r="AH48" s="3"/>
      <c r="AJ48">
        <f>ABS(100*((AVERAGE(AD48:AD49))-9)/9)</f>
        <v>1.6502189107593699</v>
      </c>
      <c r="AK48">
        <f>ABS(100*(AD48-AD49)/(AVERAGE(AD48:AD49)))</f>
        <v>4.9118778392318996</v>
      </c>
      <c r="AP48">
        <f>ABS(100*((AVERAGE(AE48:AE49))-18)/18)</f>
        <v>1.4791843956348434</v>
      </c>
      <c r="AQ48">
        <f>ABS(100*(AE48-AE49)/(AVERAGE(AE48:AE49)))</f>
        <v>1.4283634589996963</v>
      </c>
      <c r="AV48">
        <f>ABS(100*((AVERAGE(AF48:AF49))-9)/9)</f>
        <v>1.3081498805103169</v>
      </c>
      <c r="AW48">
        <f>ABS(100*(AF48-AF49)/(AVERAGE(AF48:AF49)))</f>
        <v>2.066913078446019</v>
      </c>
      <c r="BB48">
        <f>ABS(100*((AVERAGE(AG48:AG49))-0.9)/0.9)</f>
        <v>3.8899196538279988</v>
      </c>
      <c r="BC48">
        <f>ABS(100*(AG48-AG49)/(AVERAGE(AG48:AG49)))</f>
        <v>0.65492914289039372</v>
      </c>
      <c r="BG48" s="3">
        <f>AVERAGE(AD48:AD49)</f>
        <v>9.1485197019683433</v>
      </c>
      <c r="BH48" s="3">
        <f>AVERAGE(AE48:AE49)</f>
        <v>18.266253191214272</v>
      </c>
      <c r="BI48" s="3">
        <f>AVERAGE(AF48:AF49)</f>
        <v>9.1177334892459285</v>
      </c>
      <c r="BJ48" s="3">
        <f>AVERAGE(AG48:AG49)</f>
        <v>0.93500927688445201</v>
      </c>
      <c r="BK48" t="s">
        <v>63</v>
      </c>
    </row>
    <row r="49" spans="1:63" x14ac:dyDescent="0.3">
      <c r="A49">
        <v>25</v>
      </c>
      <c r="B49">
        <v>8</v>
      </c>
      <c r="C49" t="s">
        <v>63</v>
      </c>
      <c r="D49" t="s">
        <v>27</v>
      </c>
      <c r="G49">
        <v>0.6</v>
      </c>
      <c r="H49">
        <v>0.6</v>
      </c>
      <c r="I49">
        <v>11221</v>
      </c>
      <c r="J49">
        <v>21110</v>
      </c>
      <c r="L49">
        <v>10517</v>
      </c>
      <c r="M49">
        <v>7.52</v>
      </c>
      <c r="N49">
        <v>15.135</v>
      </c>
      <c r="O49">
        <v>7.6159999999999997</v>
      </c>
      <c r="Q49">
        <v>0.82</v>
      </c>
      <c r="R49">
        <v>1</v>
      </c>
      <c r="S49">
        <v>0</v>
      </c>
      <c r="T49">
        <v>0</v>
      </c>
      <c r="V49">
        <v>0</v>
      </c>
      <c r="Y49" s="1">
        <v>45317</v>
      </c>
      <c r="Z49" s="6">
        <v>0.83649305555555553</v>
      </c>
      <c r="AB49">
        <v>1</v>
      </c>
      <c r="AD49" s="3">
        <f t="shared" si="4"/>
        <v>9.3732017578977178</v>
      </c>
      <c r="AE49" s="3">
        <f t="shared" si="5"/>
        <v>18.396707434170107</v>
      </c>
      <c r="AF49" s="3">
        <f t="shared" si="6"/>
        <v>9.0235056762723893</v>
      </c>
      <c r="AG49" s="3">
        <f t="shared" si="7"/>
        <v>0.93807110100597446</v>
      </c>
      <c r="AH49" s="3"/>
      <c r="BK49" t="s">
        <v>63</v>
      </c>
    </row>
    <row r="50" spans="1:63" x14ac:dyDescent="0.3">
      <c r="A50">
        <v>26</v>
      </c>
      <c r="B50">
        <v>1</v>
      </c>
      <c r="C50" t="s">
        <v>69</v>
      </c>
      <c r="D50" t="s">
        <v>27</v>
      </c>
      <c r="G50">
        <v>0.3</v>
      </c>
      <c r="H50">
        <v>0.3</v>
      </c>
      <c r="I50">
        <v>4542</v>
      </c>
      <c r="J50">
        <v>10884</v>
      </c>
      <c r="L50">
        <v>6617</v>
      </c>
      <c r="M50">
        <v>6.4989999999999997</v>
      </c>
      <c r="N50">
        <v>15.832000000000001</v>
      </c>
      <c r="O50">
        <v>9.3320000000000007</v>
      </c>
      <c r="Q50">
        <v>0.96</v>
      </c>
      <c r="R50">
        <v>1</v>
      </c>
      <c r="S50">
        <v>0</v>
      </c>
      <c r="T50">
        <v>0</v>
      </c>
      <c r="V50">
        <v>0</v>
      </c>
      <c r="Y50" s="1">
        <v>45317</v>
      </c>
      <c r="Z50" s="6">
        <v>0.84925925925925927</v>
      </c>
      <c r="AB50">
        <v>1</v>
      </c>
      <c r="AD50" s="3">
        <f t="shared" si="4"/>
        <v>7.63046683763032</v>
      </c>
      <c r="AE50" s="3">
        <f t="shared" si="5"/>
        <v>18.946925390529053</v>
      </c>
      <c r="AF50" s="3">
        <f t="shared" si="6"/>
        <v>11.316458552898734</v>
      </c>
      <c r="AG50" s="3">
        <f t="shared" si="7"/>
        <v>1.1839037049720773</v>
      </c>
      <c r="AH50" s="3"/>
      <c r="BG50" s="3"/>
      <c r="BH50" s="3"/>
      <c r="BI50" s="3"/>
      <c r="BJ50" s="3"/>
      <c r="BK50" t="s">
        <v>69</v>
      </c>
    </row>
    <row r="51" spans="1:63" x14ac:dyDescent="0.3">
      <c r="A51">
        <v>27</v>
      </c>
      <c r="B51">
        <v>1</v>
      </c>
      <c r="C51" t="s">
        <v>69</v>
      </c>
      <c r="D51" t="s">
        <v>27</v>
      </c>
      <c r="G51">
        <v>0.3</v>
      </c>
      <c r="H51">
        <v>0.3</v>
      </c>
      <c r="I51">
        <v>4175</v>
      </c>
      <c r="J51">
        <v>10754</v>
      </c>
      <c r="L51">
        <v>6458</v>
      </c>
      <c r="M51">
        <v>6.03</v>
      </c>
      <c r="N51">
        <v>15.648</v>
      </c>
      <c r="O51">
        <v>9.6180000000000003</v>
      </c>
      <c r="Q51">
        <v>0.93200000000000005</v>
      </c>
      <c r="R51">
        <v>1</v>
      </c>
      <c r="S51">
        <v>0</v>
      </c>
      <c r="T51">
        <v>0</v>
      </c>
      <c r="V51">
        <v>0</v>
      </c>
      <c r="Y51" s="1">
        <v>45317</v>
      </c>
      <c r="Z51" s="6">
        <v>0.85609953703703701</v>
      </c>
      <c r="AB51">
        <v>1</v>
      </c>
      <c r="AD51" s="3">
        <f t="shared" si="4"/>
        <v>7.0196645078075015</v>
      </c>
      <c r="AE51" s="3">
        <f t="shared" si="5"/>
        <v>18.720048446258033</v>
      </c>
      <c r="AF51" s="3">
        <f t="shared" si="6"/>
        <v>11.700383938450532</v>
      </c>
      <c r="AG51" s="3">
        <f t="shared" si="7"/>
        <v>1.1556816739389131</v>
      </c>
      <c r="AH51" s="3"/>
      <c r="AI51">
        <f>100*(AVERAGE(I51:I52))/(AVERAGE(I$51:I$52))</f>
        <v>100</v>
      </c>
      <c r="AK51">
        <f>ABS(100*(AD51-AD52)/(AVERAGE(AD51:AD52)))</f>
        <v>2.0648752088711126</v>
      </c>
      <c r="AO51">
        <f>100*(AVERAGE(J51:J52))/(AVERAGE(J$51:J$52))</f>
        <v>100</v>
      </c>
      <c r="AQ51">
        <f>ABS(100*(AE51-AE52)/(AVERAGE(AE51:AE52)))</f>
        <v>0.31747373359104797</v>
      </c>
      <c r="AU51">
        <f>100*(((AVERAGE(J51:J52))-(AVERAGE(I51:I52)))/((AVERAGE(J$51:J$52))-(AVERAGE($I$51:I52))))</f>
        <v>100</v>
      </c>
      <c r="AW51">
        <f>ABS(100*(AF51-AF52)/(AVERAGE(AF51:AF52)))</f>
        <v>1.7744920440756835</v>
      </c>
      <c r="BA51">
        <f>100*(AVERAGE(L51:L52))/(AVERAGE(L$51:L$52))</f>
        <v>100</v>
      </c>
      <c r="BC51">
        <f>ABS(100*(AG51-AG52)/(AVERAGE(AG51:AG52)))</f>
        <v>0.71926032179935451</v>
      </c>
      <c r="BG51" s="3">
        <f>AVERAGE(AD51:AD52)</f>
        <v>7.0928942149252237</v>
      </c>
      <c r="BH51" s="3">
        <f>AVERAGE(AE51:AE52)</f>
        <v>18.690379922776437</v>
      </c>
      <c r="BI51" s="3">
        <f>AVERAGE(AF51:AF52)</f>
        <v>11.597485707851215</v>
      </c>
      <c r="BJ51" s="3">
        <f>AVERAGE(AG51:AG52)</f>
        <v>1.1598528546262048</v>
      </c>
      <c r="BK51" t="s">
        <v>69</v>
      </c>
    </row>
    <row r="52" spans="1:63" x14ac:dyDescent="0.3">
      <c r="A52">
        <v>28</v>
      </c>
      <c r="B52">
        <v>1</v>
      </c>
      <c r="C52" t="s">
        <v>69</v>
      </c>
      <c r="D52" t="s">
        <v>27</v>
      </c>
      <c r="G52">
        <v>0.3</v>
      </c>
      <c r="H52">
        <v>0.3</v>
      </c>
      <c r="I52">
        <v>4263</v>
      </c>
      <c r="J52">
        <v>10720</v>
      </c>
      <c r="L52">
        <v>6505</v>
      </c>
      <c r="M52">
        <v>6.1429999999999998</v>
      </c>
      <c r="N52">
        <v>15.601000000000001</v>
      </c>
      <c r="O52">
        <v>9.4580000000000002</v>
      </c>
      <c r="Q52">
        <v>0.94099999999999995</v>
      </c>
      <c r="R52">
        <v>1</v>
      </c>
      <c r="S52">
        <v>0</v>
      </c>
      <c r="T52">
        <v>0</v>
      </c>
      <c r="V52">
        <v>0</v>
      </c>
      <c r="Y52" s="1">
        <v>45317</v>
      </c>
      <c r="Z52" s="6">
        <v>0.86353009259259261</v>
      </c>
      <c r="AB52">
        <v>1</v>
      </c>
      <c r="AD52" s="3">
        <f t="shared" si="4"/>
        <v>7.1661239220429458</v>
      </c>
      <c r="AE52" s="3">
        <f t="shared" si="5"/>
        <v>18.660711399294843</v>
      </c>
      <c r="AF52" s="3">
        <f t="shared" si="6"/>
        <v>11.494587477251898</v>
      </c>
      <c r="AG52" s="3">
        <f t="shared" si="7"/>
        <v>1.1640240353134965</v>
      </c>
      <c r="AH52" s="3"/>
      <c r="BG52" s="3"/>
      <c r="BH52" s="3"/>
      <c r="BI52" s="3"/>
      <c r="BJ52" s="3"/>
      <c r="BK52" t="s">
        <v>69</v>
      </c>
    </row>
    <row r="53" spans="1:63" x14ac:dyDescent="0.3">
      <c r="A53">
        <v>29</v>
      </c>
      <c r="B53">
        <v>2</v>
      </c>
      <c r="C53" t="s">
        <v>68</v>
      </c>
      <c r="D53" t="s">
        <v>27</v>
      </c>
      <c r="G53">
        <v>0.5</v>
      </c>
      <c r="H53">
        <v>0.5</v>
      </c>
      <c r="I53">
        <v>4170</v>
      </c>
      <c r="J53">
        <v>7000</v>
      </c>
      <c r="L53">
        <v>3639</v>
      </c>
      <c r="M53">
        <v>3.6139999999999999</v>
      </c>
      <c r="N53">
        <v>6.2089999999999996</v>
      </c>
      <c r="O53">
        <v>2.5939999999999999</v>
      </c>
      <c r="Q53">
        <v>0.26500000000000001</v>
      </c>
      <c r="R53">
        <v>1</v>
      </c>
      <c r="S53">
        <v>0</v>
      </c>
      <c r="T53">
        <v>0</v>
      </c>
      <c r="V53">
        <v>0</v>
      </c>
      <c r="Y53" s="1">
        <v>45317</v>
      </c>
      <c r="Z53" s="6">
        <v>0.87637731481481485</v>
      </c>
      <c r="AB53">
        <v>1</v>
      </c>
      <c r="AD53" s="3">
        <f t="shared" si="4"/>
        <v>4.2068057701082928</v>
      </c>
      <c r="AE53" s="3">
        <f t="shared" si="5"/>
        <v>7.3011242271698551</v>
      </c>
      <c r="AF53" s="3">
        <f t="shared" si="6"/>
        <v>3.0943184570615623</v>
      </c>
      <c r="AG53" s="3">
        <f t="shared" si="7"/>
        <v>0.39319049310867132</v>
      </c>
      <c r="AH53" s="3"/>
      <c r="BK53" t="s">
        <v>68</v>
      </c>
    </row>
    <row r="54" spans="1:63" x14ac:dyDescent="0.3">
      <c r="A54">
        <v>30</v>
      </c>
      <c r="B54">
        <v>2</v>
      </c>
      <c r="C54" t="s">
        <v>68</v>
      </c>
      <c r="D54" t="s">
        <v>27</v>
      </c>
      <c r="G54">
        <v>0.5</v>
      </c>
      <c r="H54">
        <v>0.5</v>
      </c>
      <c r="I54">
        <v>3376</v>
      </c>
      <c r="J54">
        <v>7058</v>
      </c>
      <c r="L54">
        <v>3637</v>
      </c>
      <c r="M54">
        <v>3.0049999999999999</v>
      </c>
      <c r="N54">
        <v>6.258</v>
      </c>
      <c r="O54">
        <v>3.2530000000000001</v>
      </c>
      <c r="Q54">
        <v>0.26400000000000001</v>
      </c>
      <c r="R54">
        <v>1</v>
      </c>
      <c r="S54">
        <v>0</v>
      </c>
      <c r="T54">
        <v>0</v>
      </c>
      <c r="V54">
        <v>0</v>
      </c>
      <c r="Y54" s="1">
        <v>45317</v>
      </c>
      <c r="Z54" s="6">
        <v>0.88325231481481481</v>
      </c>
      <c r="AB54">
        <v>1</v>
      </c>
      <c r="AD54" s="3">
        <f t="shared" si="4"/>
        <v>3.4139277594064121</v>
      </c>
      <c r="AE54" s="3">
        <f t="shared" si="5"/>
        <v>7.3618574399439423</v>
      </c>
      <c r="AF54" s="3">
        <f t="shared" si="6"/>
        <v>3.9479296805375301</v>
      </c>
      <c r="AG54" s="3">
        <f t="shared" si="7"/>
        <v>0.39297749664804366</v>
      </c>
      <c r="AH54" s="3"/>
      <c r="AK54">
        <f>ABS(100*(AD54-AD55)/(AVERAGE(AD54:AD55)))</f>
        <v>4.6846987028712128</v>
      </c>
      <c r="AQ54">
        <f>ABS(100*(AE54-AE55)/(AVERAGE(AE54:AE55)))</f>
        <v>0.8920925672060559</v>
      </c>
      <c r="AW54">
        <f>ABS(100*(AF54-AF55)/(AVERAGE(AF54:AF55)))</f>
        <v>2.5083013023199365</v>
      </c>
      <c r="BC54">
        <f>ABS(100*(AG54-AG55)/(AVERAGE(AG54:AG55)))</f>
        <v>0.62525641260411324</v>
      </c>
      <c r="BG54" s="3">
        <f>AVERAGE(AD54:AD55)</f>
        <v>3.4958118864562282</v>
      </c>
      <c r="BH54" s="3">
        <f>AVERAGE(AE54:AE55)</f>
        <v>7.3948418572264218</v>
      </c>
      <c r="BI54" s="3">
        <f>AVERAGE(AF54:AF55)</f>
        <v>3.8990299707701936</v>
      </c>
      <c r="BJ54" s="3">
        <f>AVERAGE(AG54:AG55)</f>
        <v>0.39175276699943462</v>
      </c>
      <c r="BK54" t="s">
        <v>68</v>
      </c>
    </row>
    <row r="55" spans="1:63" x14ac:dyDescent="0.3">
      <c r="A55">
        <v>31</v>
      </c>
      <c r="B55">
        <v>2</v>
      </c>
      <c r="C55" t="s">
        <v>68</v>
      </c>
      <c r="D55" t="s">
        <v>27</v>
      </c>
      <c r="G55">
        <v>0.5</v>
      </c>
      <c r="H55">
        <v>0.5</v>
      </c>
      <c r="I55">
        <v>3540</v>
      </c>
      <c r="J55">
        <v>7121</v>
      </c>
      <c r="L55">
        <v>3614</v>
      </c>
      <c r="M55">
        <v>3.1309999999999998</v>
      </c>
      <c r="N55">
        <v>6.3109999999999999</v>
      </c>
      <c r="O55">
        <v>3.18</v>
      </c>
      <c r="Q55">
        <v>0.26200000000000001</v>
      </c>
      <c r="R55">
        <v>1</v>
      </c>
      <c r="S55">
        <v>0</v>
      </c>
      <c r="T55">
        <v>0</v>
      </c>
      <c r="V55">
        <v>0</v>
      </c>
      <c r="Y55" s="1">
        <v>45317</v>
      </c>
      <c r="Z55" s="6">
        <v>0.89097222222222217</v>
      </c>
      <c r="AB55">
        <v>1</v>
      </c>
      <c r="AD55" s="3">
        <f t="shared" si="4"/>
        <v>3.5776960135060447</v>
      </c>
      <c r="AE55" s="3">
        <f t="shared" si="5"/>
        <v>7.4278262745089014</v>
      </c>
      <c r="AF55" s="3">
        <f t="shared" si="6"/>
        <v>3.8501302610028567</v>
      </c>
      <c r="AG55" s="3">
        <f t="shared" si="7"/>
        <v>0.39052803735082564</v>
      </c>
      <c r="AH55" s="3"/>
      <c r="BG55" s="3"/>
      <c r="BH55" s="3"/>
      <c r="BI55" s="3"/>
      <c r="BJ55" s="3"/>
      <c r="BK55" t="s">
        <v>68</v>
      </c>
    </row>
    <row r="56" spans="1:63" x14ac:dyDescent="0.3">
      <c r="A56">
        <v>32</v>
      </c>
      <c r="B56">
        <v>3</v>
      </c>
      <c r="D56" t="s">
        <v>85</v>
      </c>
      <c r="Y56" s="1">
        <v>45317</v>
      </c>
      <c r="Z56" s="6">
        <v>0.89511574074074074</v>
      </c>
      <c r="AB56">
        <v>1</v>
      </c>
      <c r="AD56" s="3"/>
      <c r="AE56" s="3"/>
      <c r="AF56" s="3"/>
      <c r="AG56" s="3"/>
      <c r="AH56" s="3"/>
      <c r="BG56" s="3"/>
      <c r="BH56" s="3"/>
      <c r="BI56" s="3"/>
      <c r="BJ56" s="3"/>
    </row>
    <row r="57" spans="1:63" x14ac:dyDescent="0.3">
      <c r="A57">
        <v>33</v>
      </c>
      <c r="B57">
        <v>9</v>
      </c>
      <c r="C57" t="s">
        <v>195</v>
      </c>
      <c r="D57" t="s">
        <v>27</v>
      </c>
      <c r="G57">
        <v>0.5</v>
      </c>
      <c r="H57">
        <v>0.5</v>
      </c>
      <c r="I57">
        <v>3199</v>
      </c>
      <c r="J57">
        <v>7790</v>
      </c>
      <c r="L57">
        <v>2764</v>
      </c>
      <c r="M57">
        <v>2.8690000000000002</v>
      </c>
      <c r="N57">
        <v>6.8780000000000001</v>
      </c>
      <c r="O57">
        <v>4.0090000000000003</v>
      </c>
      <c r="Q57">
        <v>0.17299999999999999</v>
      </c>
      <c r="R57">
        <v>1</v>
      </c>
      <c r="S57">
        <v>0</v>
      </c>
      <c r="T57">
        <v>0</v>
      </c>
      <c r="V57">
        <v>0</v>
      </c>
      <c r="Y57" s="1">
        <v>45317</v>
      </c>
      <c r="Z57" s="6">
        <v>0.90774305555555557</v>
      </c>
      <c r="AB57">
        <v>1</v>
      </c>
      <c r="AD57" s="3">
        <f t="shared" si="4"/>
        <v>3.2371778754086376</v>
      </c>
      <c r="AE57" s="3">
        <f t="shared" si="5"/>
        <v>8.1283524701272647</v>
      </c>
      <c r="AF57" s="3">
        <f t="shared" si="6"/>
        <v>4.8911745947186276</v>
      </c>
      <c r="AG57" s="3">
        <f t="shared" si="7"/>
        <v>0.30000454158407319</v>
      </c>
      <c r="AH57" s="3"/>
      <c r="BG57" s="3"/>
      <c r="BH57" s="3"/>
      <c r="BI57" s="3"/>
      <c r="BJ57" s="3"/>
      <c r="BK57" t="s">
        <v>195</v>
      </c>
    </row>
    <row r="58" spans="1:63" x14ac:dyDescent="0.3">
      <c r="A58">
        <v>34</v>
      </c>
      <c r="B58">
        <v>9</v>
      </c>
      <c r="C58" t="s">
        <v>195</v>
      </c>
      <c r="D58" t="s">
        <v>27</v>
      </c>
      <c r="G58">
        <v>0.5</v>
      </c>
      <c r="H58">
        <v>0.5</v>
      </c>
      <c r="I58">
        <v>4163</v>
      </c>
      <c r="J58">
        <v>7788</v>
      </c>
      <c r="L58">
        <v>2734</v>
      </c>
      <c r="M58">
        <v>3.609</v>
      </c>
      <c r="N58">
        <v>6.8769999999999998</v>
      </c>
      <c r="O58">
        <v>3.2679999999999998</v>
      </c>
      <c r="Q58">
        <v>0.17</v>
      </c>
      <c r="R58">
        <v>1</v>
      </c>
      <c r="S58">
        <v>0</v>
      </c>
      <c r="T58">
        <v>0</v>
      </c>
      <c r="V58">
        <v>0</v>
      </c>
      <c r="Y58" s="1">
        <v>45317</v>
      </c>
      <c r="Z58" s="6">
        <v>0.91475694444444444</v>
      </c>
      <c r="AB58">
        <v>1</v>
      </c>
      <c r="AD58" s="3">
        <f t="shared" si="4"/>
        <v>4.1998156617016011</v>
      </c>
      <c r="AE58" s="3">
        <f t="shared" si="5"/>
        <v>8.126258221410918</v>
      </c>
      <c r="AF58" s="3">
        <f t="shared" si="6"/>
        <v>3.9264425597093169</v>
      </c>
      <c r="AG58" s="3">
        <f t="shared" si="7"/>
        <v>0.29680959467465839</v>
      </c>
      <c r="AH58" s="3"/>
      <c r="AK58">
        <f>ABS(100*(AD58-AD59)/(AVERAGE(AD58:AD59)))</f>
        <v>2.7722475087452816</v>
      </c>
      <c r="AQ58">
        <f>ABS(100*(AE58-AE59)/(AVERAGE(AE58:AE59)))</f>
        <v>0.98413121999869912</v>
      </c>
      <c r="AW58">
        <f>ABS(100*(AF58-AF59)/(AVERAGE(AF58:AF59)))</f>
        <v>0.89389992651076622</v>
      </c>
      <c r="BC58">
        <f>ABS(100*(AG58-AG59)/(AVERAGE(AG58:AG59)))</f>
        <v>1.1061588254708654</v>
      </c>
      <c r="BG58" s="3">
        <f>AVERAGE(AD58:AD59)</f>
        <v>4.1423969140752055</v>
      </c>
      <c r="BH58" s="3">
        <f>AVERAGE(AE58:AE59)</f>
        <v>8.08646749580031</v>
      </c>
      <c r="BI58" s="3">
        <f>AVERAGE(AF58:AF59)</f>
        <v>3.9440705817251036</v>
      </c>
      <c r="BJ58" s="3">
        <f>AVERAGE(AG58:AG59)</f>
        <v>0.29846031724452271</v>
      </c>
      <c r="BK58" t="s">
        <v>195</v>
      </c>
    </row>
    <row r="59" spans="1:63" x14ac:dyDescent="0.3">
      <c r="A59">
        <v>35</v>
      </c>
      <c r="B59">
        <v>9</v>
      </c>
      <c r="C59" t="s">
        <v>195</v>
      </c>
      <c r="D59" t="s">
        <v>27</v>
      </c>
      <c r="G59">
        <v>0.5</v>
      </c>
      <c r="H59">
        <v>0.5</v>
      </c>
      <c r="I59">
        <v>4048</v>
      </c>
      <c r="J59">
        <v>7712</v>
      </c>
      <c r="L59">
        <v>2765</v>
      </c>
      <c r="M59">
        <v>3.52</v>
      </c>
      <c r="N59">
        <v>6.8120000000000003</v>
      </c>
      <c r="O59">
        <v>3.2919999999999998</v>
      </c>
      <c r="Q59">
        <v>0.17299999999999999</v>
      </c>
      <c r="R59">
        <v>1</v>
      </c>
      <c r="S59">
        <v>0</v>
      </c>
      <c r="T59">
        <v>0</v>
      </c>
      <c r="V59">
        <v>0</v>
      </c>
      <c r="Y59" s="1">
        <v>45317</v>
      </c>
      <c r="Z59" s="6">
        <v>0.92215277777777782</v>
      </c>
      <c r="AB59">
        <v>1</v>
      </c>
      <c r="AD59" s="3">
        <f t="shared" si="4"/>
        <v>4.0849781664488098</v>
      </c>
      <c r="AE59" s="3">
        <f t="shared" si="5"/>
        <v>8.0466767701897002</v>
      </c>
      <c r="AF59" s="3">
        <f t="shared" si="6"/>
        <v>3.9616986037408903</v>
      </c>
      <c r="AG59" s="3">
        <f t="shared" si="7"/>
        <v>0.30011103981438703</v>
      </c>
      <c r="AH59" s="3"/>
      <c r="BG59" s="3"/>
      <c r="BH59" s="3"/>
      <c r="BI59" s="3"/>
      <c r="BJ59" s="3"/>
      <c r="BK59" t="s">
        <v>195</v>
      </c>
    </row>
    <row r="60" spans="1:63" x14ac:dyDescent="0.3">
      <c r="A60">
        <v>36</v>
      </c>
      <c r="B60">
        <v>10</v>
      </c>
      <c r="C60" t="s">
        <v>196</v>
      </c>
      <c r="D60" t="s">
        <v>27</v>
      </c>
      <c r="G60">
        <v>0.5</v>
      </c>
      <c r="H60">
        <v>0.5</v>
      </c>
      <c r="I60">
        <v>3700</v>
      </c>
      <c r="J60">
        <v>7047</v>
      </c>
      <c r="L60">
        <v>2450</v>
      </c>
      <c r="M60">
        <v>3.2530000000000001</v>
      </c>
      <c r="N60">
        <v>6.2489999999999997</v>
      </c>
      <c r="O60">
        <v>2.9950000000000001</v>
      </c>
      <c r="Q60">
        <v>0.14000000000000001</v>
      </c>
      <c r="R60">
        <v>1</v>
      </c>
      <c r="S60">
        <v>0</v>
      </c>
      <c r="T60">
        <v>0</v>
      </c>
      <c r="V60">
        <v>0</v>
      </c>
      <c r="Y60" s="1">
        <v>45317</v>
      </c>
      <c r="Z60" s="6">
        <v>0.93469907407407404</v>
      </c>
      <c r="AB60">
        <v>1</v>
      </c>
      <c r="AD60" s="3">
        <f t="shared" si="4"/>
        <v>3.737469919944711</v>
      </c>
      <c r="AE60" s="3">
        <f t="shared" si="5"/>
        <v>7.3503390720040294</v>
      </c>
      <c r="AF60" s="3">
        <f t="shared" si="6"/>
        <v>3.6128691520593184</v>
      </c>
      <c r="AG60" s="3">
        <f t="shared" si="7"/>
        <v>0.26656409726553171</v>
      </c>
      <c r="AH60" s="3"/>
      <c r="BG60" s="3"/>
      <c r="BH60" s="3"/>
      <c r="BI60" s="3"/>
      <c r="BJ60" s="3"/>
      <c r="BK60" t="s">
        <v>196</v>
      </c>
    </row>
    <row r="61" spans="1:63" x14ac:dyDescent="0.3">
      <c r="A61">
        <v>37</v>
      </c>
      <c r="B61">
        <v>10</v>
      </c>
      <c r="C61" t="s">
        <v>196</v>
      </c>
      <c r="D61" t="s">
        <v>27</v>
      </c>
      <c r="G61">
        <v>0.5</v>
      </c>
      <c r="H61">
        <v>0.5</v>
      </c>
      <c r="I61">
        <v>3727</v>
      </c>
      <c r="J61">
        <v>7003</v>
      </c>
      <c r="L61">
        <v>2470</v>
      </c>
      <c r="M61">
        <v>3.274</v>
      </c>
      <c r="N61">
        <v>6.2110000000000003</v>
      </c>
      <c r="O61">
        <v>2.9369999999999998</v>
      </c>
      <c r="Q61">
        <v>0.14199999999999999</v>
      </c>
      <c r="R61">
        <v>1</v>
      </c>
      <c r="S61">
        <v>0</v>
      </c>
      <c r="T61">
        <v>0</v>
      </c>
      <c r="V61">
        <v>0</v>
      </c>
      <c r="Y61" s="1">
        <v>45317</v>
      </c>
      <c r="Z61" s="6">
        <v>0.9415972222222222</v>
      </c>
      <c r="AB61">
        <v>1</v>
      </c>
      <c r="AD61" s="3">
        <f t="shared" si="4"/>
        <v>3.7644317666562359</v>
      </c>
      <c r="AE61" s="3">
        <f t="shared" si="5"/>
        <v>7.3042656002443769</v>
      </c>
      <c r="AF61" s="3">
        <f t="shared" si="6"/>
        <v>3.539833833588141</v>
      </c>
      <c r="AG61" s="3">
        <f t="shared" si="7"/>
        <v>0.26869406187180822</v>
      </c>
      <c r="AH61" s="3"/>
      <c r="AK61">
        <f>ABS(100*(AD61-AD62)/(AVERAGE(AD61:AD62)))</f>
        <v>0.63867857313021881</v>
      </c>
      <c r="AQ61">
        <f>ABS(100*(AE61-AE62)/(AVERAGE(AE61:AE62)))</f>
        <v>0.22963604074808702</v>
      </c>
      <c r="AW61">
        <f>ABS(100*(AF61-AF62)/(AVERAGE(AF61:AF62)))</f>
        <v>0.20353375465044629</v>
      </c>
      <c r="BC61">
        <f>ABS(100*(AG61-AG62)/(AVERAGE(AG61:AG62)))</f>
        <v>1.7996466489356631</v>
      </c>
      <c r="BG61" s="3">
        <f>AVERAGE(AD61:AD62)</f>
        <v>3.7524487236733357</v>
      </c>
      <c r="BH61" s="3">
        <f>AVERAGE(AE61:AE62)</f>
        <v>7.2958886053789858</v>
      </c>
      <c r="BI61" s="3">
        <f>AVERAGE(AF61:AF62)</f>
        <v>3.5434398817056492</v>
      </c>
      <c r="BJ61" s="3">
        <f>AVERAGE(AG61:AG62)</f>
        <v>0.26629785168974712</v>
      </c>
      <c r="BK61" t="s">
        <v>196</v>
      </c>
    </row>
    <row r="62" spans="1:63" x14ac:dyDescent="0.3">
      <c r="A62">
        <v>38</v>
      </c>
      <c r="B62">
        <v>10</v>
      </c>
      <c r="C62" t="s">
        <v>196</v>
      </c>
      <c r="D62" t="s">
        <v>27</v>
      </c>
      <c r="G62">
        <v>0.5</v>
      </c>
      <c r="H62">
        <v>0.5</v>
      </c>
      <c r="I62">
        <v>3703</v>
      </c>
      <c r="J62">
        <v>6987</v>
      </c>
      <c r="L62">
        <v>2425</v>
      </c>
      <c r="M62">
        <v>3.2559999999999998</v>
      </c>
      <c r="N62">
        <v>6.1980000000000004</v>
      </c>
      <c r="O62">
        <v>2.9420000000000002</v>
      </c>
      <c r="Q62">
        <v>0.13800000000000001</v>
      </c>
      <c r="R62">
        <v>1</v>
      </c>
      <c r="S62">
        <v>0</v>
      </c>
      <c r="T62">
        <v>0</v>
      </c>
      <c r="V62">
        <v>0</v>
      </c>
      <c r="Y62" s="1">
        <v>45317</v>
      </c>
      <c r="Z62" s="6">
        <v>0.94894675925925931</v>
      </c>
      <c r="AB62">
        <v>1</v>
      </c>
      <c r="AD62" s="3">
        <f t="shared" si="4"/>
        <v>3.7404656806904359</v>
      </c>
      <c r="AE62" s="3">
        <f t="shared" si="5"/>
        <v>7.2875116105135938</v>
      </c>
      <c r="AF62" s="3">
        <f t="shared" si="6"/>
        <v>3.5470459298231578</v>
      </c>
      <c r="AG62" s="3">
        <f t="shared" si="7"/>
        <v>0.26390164150768602</v>
      </c>
      <c r="AH62" s="3"/>
      <c r="BG62" s="3"/>
      <c r="BH62" s="3"/>
      <c r="BI62" s="3"/>
      <c r="BJ62" s="3"/>
      <c r="BK62" t="s">
        <v>196</v>
      </c>
    </row>
    <row r="63" spans="1:63" x14ac:dyDescent="0.3">
      <c r="A63">
        <v>39</v>
      </c>
      <c r="B63">
        <v>11</v>
      </c>
      <c r="C63" t="s">
        <v>197</v>
      </c>
      <c r="D63" t="s">
        <v>27</v>
      </c>
      <c r="G63">
        <v>0.5</v>
      </c>
      <c r="H63">
        <v>0.5</v>
      </c>
      <c r="I63">
        <v>5915</v>
      </c>
      <c r="J63">
        <v>9206</v>
      </c>
      <c r="L63">
        <v>18288</v>
      </c>
      <c r="M63">
        <v>4.952</v>
      </c>
      <c r="N63">
        <v>8.0779999999999994</v>
      </c>
      <c r="O63">
        <v>3.125</v>
      </c>
      <c r="Q63">
        <v>1.7969999999999999</v>
      </c>
      <c r="R63">
        <v>1</v>
      </c>
      <c r="S63">
        <v>0</v>
      </c>
      <c r="T63">
        <v>0</v>
      </c>
      <c r="V63">
        <v>0</v>
      </c>
      <c r="Y63" s="1">
        <v>45317</v>
      </c>
      <c r="Z63" s="6">
        <v>0.96171296296296294</v>
      </c>
      <c r="AB63">
        <v>1</v>
      </c>
      <c r="AD63" s="3">
        <f t="shared" si="4"/>
        <v>5.9493399372049955</v>
      </c>
      <c r="AE63" s="3">
        <f t="shared" si="5"/>
        <v>9.6110805613015629</v>
      </c>
      <c r="AF63" s="3">
        <f t="shared" si="6"/>
        <v>3.6617406240965673</v>
      </c>
      <c r="AG63" s="3">
        <f t="shared" si="7"/>
        <v>1.9532830689759144</v>
      </c>
      <c r="AH63" s="3"/>
      <c r="BG63" s="3"/>
      <c r="BH63" s="3"/>
      <c r="BI63" s="3"/>
      <c r="BJ63" s="3"/>
      <c r="BK63" t="s">
        <v>197</v>
      </c>
    </row>
    <row r="64" spans="1:63" x14ac:dyDescent="0.3">
      <c r="A64">
        <v>40</v>
      </c>
      <c r="B64">
        <v>11</v>
      </c>
      <c r="C64" t="s">
        <v>197</v>
      </c>
      <c r="D64" t="s">
        <v>27</v>
      </c>
      <c r="G64">
        <v>0.5</v>
      </c>
      <c r="H64">
        <v>0.5</v>
      </c>
      <c r="I64">
        <v>6748</v>
      </c>
      <c r="J64">
        <v>9181</v>
      </c>
      <c r="L64">
        <v>18741</v>
      </c>
      <c r="M64">
        <v>5.5919999999999996</v>
      </c>
      <c r="N64">
        <v>8.0559999999999992</v>
      </c>
      <c r="O64">
        <v>2.4649999999999999</v>
      </c>
      <c r="Q64">
        <v>1.8440000000000001</v>
      </c>
      <c r="R64">
        <v>1</v>
      </c>
      <c r="S64">
        <v>0</v>
      </c>
      <c r="T64">
        <v>0</v>
      </c>
      <c r="V64">
        <v>0</v>
      </c>
      <c r="Y64" s="1">
        <v>45317</v>
      </c>
      <c r="Z64" s="6">
        <v>0.96883101851851849</v>
      </c>
      <c r="AB64">
        <v>1</v>
      </c>
      <c r="AD64" s="3">
        <f t="shared" si="4"/>
        <v>6.7811628376013013</v>
      </c>
      <c r="AE64" s="3">
        <f t="shared" si="5"/>
        <v>9.5849024523472153</v>
      </c>
      <c r="AF64" s="3">
        <f t="shared" si="6"/>
        <v>2.8037396147459139</v>
      </c>
      <c r="AG64" s="3">
        <f t="shared" si="7"/>
        <v>2.0015267673080772</v>
      </c>
      <c r="AH64" s="3"/>
      <c r="AK64">
        <f>ABS(100*(AD64-AD65)/(AVERAGE(AD64:AD65)))</f>
        <v>8.8316353525545913E-2</v>
      </c>
      <c r="AQ64">
        <f>ABS(100*(AE64-AE65)/(AVERAGE(AE64:AE65)))</f>
        <v>0.13118270359931081</v>
      </c>
      <c r="AW64">
        <f>ABS(100*(AF64-AF65)/(AVERAGE(AF64:AF65)))</f>
        <v>0.66406412804960357</v>
      </c>
      <c r="BC64">
        <f>ABS(100*(AG64-AG65)/(AVERAGE(AG64:AG65)))</f>
        <v>0.33995554587311566</v>
      </c>
      <c r="BG64" s="3">
        <f>AVERAGE(AD64:AD65)</f>
        <v>6.7841585983470267</v>
      </c>
      <c r="BH64" s="3">
        <f>AVERAGE(AE64:AE65)</f>
        <v>9.5786197061981717</v>
      </c>
      <c r="BI64" s="3">
        <f>AVERAGE(AF64:AF65)</f>
        <v>2.7944611078511454</v>
      </c>
      <c r="BJ64" s="3">
        <f>AVERAGE(AG64:AG65)</f>
        <v>2.0049347106781199</v>
      </c>
      <c r="BK64" t="s">
        <v>197</v>
      </c>
    </row>
    <row r="65" spans="1:63" x14ac:dyDescent="0.3">
      <c r="A65">
        <v>41</v>
      </c>
      <c r="B65">
        <v>11</v>
      </c>
      <c r="C65" t="s">
        <v>197</v>
      </c>
      <c r="D65" t="s">
        <v>27</v>
      </c>
      <c r="G65">
        <v>0.5</v>
      </c>
      <c r="H65">
        <v>0.5</v>
      </c>
      <c r="I65">
        <v>6754</v>
      </c>
      <c r="J65">
        <v>9169</v>
      </c>
      <c r="L65">
        <v>18805</v>
      </c>
      <c r="M65">
        <v>5.5970000000000004</v>
      </c>
      <c r="N65">
        <v>8.0459999999999994</v>
      </c>
      <c r="O65">
        <v>2.4500000000000002</v>
      </c>
      <c r="Q65">
        <v>1.851</v>
      </c>
      <c r="R65">
        <v>1</v>
      </c>
      <c r="S65">
        <v>0</v>
      </c>
      <c r="T65">
        <v>0</v>
      </c>
      <c r="V65">
        <v>0</v>
      </c>
      <c r="Y65" s="1">
        <v>45317</v>
      </c>
      <c r="Z65" s="6">
        <v>0.97637731481481482</v>
      </c>
      <c r="AB65">
        <v>1</v>
      </c>
      <c r="AD65" s="3">
        <f t="shared" si="4"/>
        <v>6.7871543590927512</v>
      </c>
      <c r="AE65" s="3">
        <f t="shared" si="5"/>
        <v>9.5723369600491282</v>
      </c>
      <c r="AF65" s="3">
        <f t="shared" si="6"/>
        <v>2.7851826009563769</v>
      </c>
      <c r="AG65" s="3">
        <f t="shared" si="7"/>
        <v>2.0083426540481626</v>
      </c>
      <c r="AH65" s="3"/>
      <c r="BG65" s="3"/>
      <c r="BH65" s="3"/>
      <c r="BI65" s="3"/>
      <c r="BJ65" s="3"/>
      <c r="BK65" t="s">
        <v>197</v>
      </c>
    </row>
    <row r="66" spans="1:63" x14ac:dyDescent="0.3">
      <c r="A66">
        <v>42</v>
      </c>
      <c r="B66">
        <v>12</v>
      </c>
      <c r="C66" t="s">
        <v>198</v>
      </c>
      <c r="D66" t="s">
        <v>27</v>
      </c>
      <c r="G66">
        <v>0.5</v>
      </c>
      <c r="H66">
        <v>0.5</v>
      </c>
      <c r="I66">
        <v>5442</v>
      </c>
      <c r="J66">
        <v>8431</v>
      </c>
      <c r="L66">
        <v>4194</v>
      </c>
      <c r="M66">
        <v>4.59</v>
      </c>
      <c r="N66">
        <v>7.4210000000000003</v>
      </c>
      <c r="O66">
        <v>2.831</v>
      </c>
      <c r="Q66">
        <v>0.32300000000000001</v>
      </c>
      <c r="R66">
        <v>1</v>
      </c>
      <c r="S66">
        <v>0</v>
      </c>
      <c r="T66">
        <v>0</v>
      </c>
      <c r="V66">
        <v>0</v>
      </c>
      <c r="Y66" s="1">
        <v>45317</v>
      </c>
      <c r="Z66" s="6">
        <v>0.98927083333333332</v>
      </c>
      <c r="AB66">
        <v>1</v>
      </c>
      <c r="AD66" s="3">
        <f t="shared" si="4"/>
        <v>5.4770083262956888</v>
      </c>
      <c r="AE66" s="3">
        <f t="shared" si="5"/>
        <v>8.7995591837167613</v>
      </c>
      <c r="AF66" s="3">
        <f t="shared" si="6"/>
        <v>3.3225508574210725</v>
      </c>
      <c r="AG66" s="3">
        <f t="shared" si="7"/>
        <v>0.45229701093284497</v>
      </c>
      <c r="AH66" s="3"/>
      <c r="BG66" s="3"/>
      <c r="BH66" s="3"/>
      <c r="BI66" s="3"/>
      <c r="BJ66" s="3"/>
      <c r="BK66" t="s">
        <v>198</v>
      </c>
    </row>
    <row r="67" spans="1:63" x14ac:dyDescent="0.3">
      <c r="A67">
        <v>43</v>
      </c>
      <c r="B67">
        <v>12</v>
      </c>
      <c r="C67" t="s">
        <v>198</v>
      </c>
      <c r="D67" t="s">
        <v>27</v>
      </c>
      <c r="G67">
        <v>0.5</v>
      </c>
      <c r="H67">
        <v>0.5</v>
      </c>
      <c r="I67">
        <v>5144</v>
      </c>
      <c r="J67">
        <v>8413</v>
      </c>
      <c r="L67">
        <v>4192</v>
      </c>
      <c r="M67">
        <v>4.3609999999999998</v>
      </c>
      <c r="N67">
        <v>7.4059999999999997</v>
      </c>
      <c r="O67">
        <v>3.0449999999999999</v>
      </c>
      <c r="Q67">
        <v>0.32200000000000001</v>
      </c>
      <c r="R67">
        <v>1</v>
      </c>
      <c r="S67">
        <v>0</v>
      </c>
      <c r="T67">
        <v>0</v>
      </c>
      <c r="V67">
        <v>0</v>
      </c>
      <c r="Y67" s="1">
        <v>45317</v>
      </c>
      <c r="Z67" s="6">
        <v>0.99624999999999997</v>
      </c>
      <c r="AB67">
        <v>1</v>
      </c>
      <c r="AD67" s="3">
        <f t="shared" si="4"/>
        <v>5.179429425553673</v>
      </c>
      <c r="AE67" s="3">
        <f t="shared" si="5"/>
        <v>8.7807109452696306</v>
      </c>
      <c r="AF67" s="3">
        <f t="shared" si="6"/>
        <v>3.6012815197159576</v>
      </c>
      <c r="AG67" s="3">
        <f t="shared" si="7"/>
        <v>0.4520840144722173</v>
      </c>
      <c r="AH67" s="3"/>
      <c r="AK67">
        <f>ABS(100*(AD67-AD68)/(AVERAGE(AD67:AD68)))</f>
        <v>0.17336835677510376</v>
      </c>
      <c r="AQ67">
        <f>ABS(100*(AE67-AE68)/(AVERAGE(AE67:AE68)))</f>
        <v>0.36900160780519559</v>
      </c>
      <c r="AW67">
        <f>ABS(100*(AF67-AF68)/(AVERAGE(AF67:AF68)))</f>
        <v>0.64969426881302395</v>
      </c>
      <c r="BC67">
        <f>ABS(100*(AG67-AG68)/(AVERAGE(AG67:AG68)))</f>
        <v>1.0544838046072906</v>
      </c>
      <c r="BG67" s="3">
        <f>AVERAGE(AD67:AD68)</f>
        <v>5.1839230666722607</v>
      </c>
      <c r="BH67" s="3">
        <f>AVERAGE(AE67:AE68)</f>
        <v>8.7969413728213262</v>
      </c>
      <c r="BI67" s="3">
        <f>AVERAGE(AF67:AF68)</f>
        <v>3.6130183061490655</v>
      </c>
      <c r="BJ67" s="3">
        <f>AVERAGE(AG67:AG68)</f>
        <v>0.4544802246542784</v>
      </c>
      <c r="BK67" t="s">
        <v>198</v>
      </c>
    </row>
    <row r="68" spans="1:63" x14ac:dyDescent="0.3">
      <c r="A68">
        <v>44</v>
      </c>
      <c r="B68">
        <v>12</v>
      </c>
      <c r="C68" t="s">
        <v>198</v>
      </c>
      <c r="D68" t="s">
        <v>27</v>
      </c>
      <c r="G68">
        <v>0.5</v>
      </c>
      <c r="H68">
        <v>0.5</v>
      </c>
      <c r="I68">
        <v>5153</v>
      </c>
      <c r="J68">
        <v>8444</v>
      </c>
      <c r="L68">
        <v>4237</v>
      </c>
      <c r="M68">
        <v>4.3680000000000003</v>
      </c>
      <c r="N68">
        <v>7.4320000000000004</v>
      </c>
      <c r="O68">
        <v>3.0640000000000001</v>
      </c>
      <c r="Q68">
        <v>0.32700000000000001</v>
      </c>
      <c r="R68">
        <v>1</v>
      </c>
      <c r="S68">
        <v>0</v>
      </c>
      <c r="T68">
        <v>0</v>
      </c>
      <c r="V68">
        <v>0</v>
      </c>
      <c r="Y68" s="1">
        <v>45318</v>
      </c>
      <c r="Z68" s="6">
        <v>3.7847222222222223E-3</v>
      </c>
      <c r="AB68">
        <v>1</v>
      </c>
      <c r="AD68" s="3">
        <f t="shared" si="4"/>
        <v>5.1884167077908483</v>
      </c>
      <c r="AE68" s="3">
        <f t="shared" si="5"/>
        <v>8.8131718003730217</v>
      </c>
      <c r="AF68" s="3">
        <f t="shared" si="6"/>
        <v>3.6247550925821734</v>
      </c>
      <c r="AG68" s="3">
        <f t="shared" si="7"/>
        <v>0.4568764348363395</v>
      </c>
      <c r="AH68" s="3"/>
      <c r="BG68" s="3"/>
      <c r="BH68" s="3"/>
      <c r="BI68" s="3"/>
      <c r="BJ68" s="3"/>
      <c r="BK68" t="s">
        <v>198</v>
      </c>
    </row>
    <row r="69" spans="1:63" x14ac:dyDescent="0.3">
      <c r="A69">
        <v>45</v>
      </c>
      <c r="B69">
        <v>13</v>
      </c>
      <c r="C69" t="s">
        <v>199</v>
      </c>
      <c r="D69" t="s">
        <v>27</v>
      </c>
      <c r="G69">
        <v>0.5</v>
      </c>
      <c r="H69">
        <v>0.5</v>
      </c>
      <c r="I69">
        <v>4350</v>
      </c>
      <c r="J69">
        <v>6956</v>
      </c>
      <c r="L69">
        <v>3368</v>
      </c>
      <c r="M69">
        <v>3.7519999999999998</v>
      </c>
      <c r="N69">
        <v>6.1719999999999997</v>
      </c>
      <c r="O69">
        <v>2.42</v>
      </c>
      <c r="Q69">
        <v>0.23599999999999999</v>
      </c>
      <c r="R69">
        <v>1</v>
      </c>
      <c r="S69">
        <v>0</v>
      </c>
      <c r="T69">
        <v>0</v>
      </c>
      <c r="V69">
        <v>0</v>
      </c>
      <c r="Y69" s="1">
        <v>45318</v>
      </c>
      <c r="Z69" s="6">
        <v>1.6446759259259262E-2</v>
      </c>
      <c r="AB69">
        <v>1</v>
      </c>
      <c r="AD69" s="3">
        <f t="shared" si="4"/>
        <v>4.3865514148517928</v>
      </c>
      <c r="AE69" s="3">
        <f t="shared" si="5"/>
        <v>7.2550507554102008</v>
      </c>
      <c r="AF69" s="3">
        <f t="shared" si="6"/>
        <v>2.8684993405584081</v>
      </c>
      <c r="AG69" s="3">
        <f t="shared" si="7"/>
        <v>0.36432947269362437</v>
      </c>
      <c r="AH69" s="3"/>
      <c r="BG69" s="3"/>
      <c r="BH69" s="3"/>
      <c r="BI69" s="3"/>
      <c r="BJ69" s="3"/>
      <c r="BK69" t="s">
        <v>199</v>
      </c>
    </row>
    <row r="70" spans="1:63" x14ac:dyDescent="0.3">
      <c r="A70">
        <v>46</v>
      </c>
      <c r="B70">
        <v>13</v>
      </c>
      <c r="C70" t="s">
        <v>199</v>
      </c>
      <c r="D70" t="s">
        <v>27</v>
      </c>
      <c r="G70">
        <v>0.5</v>
      </c>
      <c r="H70">
        <v>0.5</v>
      </c>
      <c r="I70">
        <v>4240</v>
      </c>
      <c r="J70">
        <v>6906</v>
      </c>
      <c r="L70">
        <v>3433</v>
      </c>
      <c r="M70">
        <v>3.6680000000000001</v>
      </c>
      <c r="N70">
        <v>6.1289999999999996</v>
      </c>
      <c r="O70">
        <v>2.4609999999999999</v>
      </c>
      <c r="Q70">
        <v>0.24299999999999999</v>
      </c>
      <c r="R70">
        <v>1</v>
      </c>
      <c r="S70">
        <v>0</v>
      </c>
      <c r="T70">
        <v>0</v>
      </c>
      <c r="V70">
        <v>0</v>
      </c>
      <c r="Y70" s="1">
        <v>45318</v>
      </c>
      <c r="Z70" s="6">
        <v>2.3379629629629629E-2</v>
      </c>
      <c r="AB70">
        <v>1</v>
      </c>
      <c r="AD70" s="3">
        <f t="shared" si="4"/>
        <v>4.2767068541752096</v>
      </c>
      <c r="AE70" s="3">
        <f t="shared" si="5"/>
        <v>7.2026945375015039</v>
      </c>
      <c r="AF70" s="3">
        <f t="shared" si="6"/>
        <v>2.9259876833262943</v>
      </c>
      <c r="AG70" s="3">
        <f t="shared" si="7"/>
        <v>0.37125185766402302</v>
      </c>
      <c r="AH70" s="3"/>
      <c r="AK70">
        <f>ABS(100*(AD70-AD71)/(AVERAGE(AD70:AD71)))</f>
        <v>0.42117491956454894</v>
      </c>
      <c r="AQ70">
        <f>ABS(100*(AE70-AE71)/(AVERAGE(AE70:AE71)))</f>
        <v>0.50753711423731518</v>
      </c>
      <c r="AW70">
        <f>ABS(100*(AF70-AF71)/(AVERAGE(AF70:AF71)))</f>
        <v>1.8495893961021537</v>
      </c>
      <c r="BC70">
        <f>ABS(100*(AG70-AG71)/(AVERAGE(AG70:AG71)))</f>
        <v>2.527239824142085</v>
      </c>
      <c r="BG70" s="3">
        <f>AVERAGE(AD70:AD71)</f>
        <v>4.2677195719380343</v>
      </c>
      <c r="BH70" s="3">
        <f>AVERAGE(AE70:AE71)</f>
        <v>7.2210192137695479</v>
      </c>
      <c r="BI70" s="3">
        <f>AVERAGE(AF70:AF71)</f>
        <v>2.9532996418315136</v>
      </c>
      <c r="BJ70" s="3">
        <f>AVERAGE(AG70:AG71)</f>
        <v>0.36661918464537158</v>
      </c>
      <c r="BK70" t="s">
        <v>199</v>
      </c>
    </row>
    <row r="71" spans="1:63" x14ac:dyDescent="0.3">
      <c r="A71">
        <v>47</v>
      </c>
      <c r="B71">
        <v>13</v>
      </c>
      <c r="C71" t="s">
        <v>199</v>
      </c>
      <c r="D71" t="s">
        <v>27</v>
      </c>
      <c r="G71">
        <v>0.5</v>
      </c>
      <c r="H71">
        <v>0.5</v>
      </c>
      <c r="I71">
        <v>4222</v>
      </c>
      <c r="J71">
        <v>6941</v>
      </c>
      <c r="L71">
        <v>3346</v>
      </c>
      <c r="M71">
        <v>3.6539999999999999</v>
      </c>
      <c r="N71">
        <v>6.1589999999999998</v>
      </c>
      <c r="O71">
        <v>2.5049999999999999</v>
      </c>
      <c r="Q71">
        <v>0.23400000000000001</v>
      </c>
      <c r="R71">
        <v>1</v>
      </c>
      <c r="S71">
        <v>0</v>
      </c>
      <c r="T71">
        <v>0</v>
      </c>
      <c r="V71">
        <v>0</v>
      </c>
      <c r="Y71" s="1">
        <v>45318</v>
      </c>
      <c r="Z71" s="6">
        <v>3.0624999999999999E-2</v>
      </c>
      <c r="AB71">
        <v>1</v>
      </c>
      <c r="AD71" s="3">
        <f t="shared" si="4"/>
        <v>4.258732289700859</v>
      </c>
      <c r="AE71" s="3">
        <f t="shared" si="5"/>
        <v>7.2393438900375919</v>
      </c>
      <c r="AF71" s="3">
        <f t="shared" si="6"/>
        <v>2.9806116003367329</v>
      </c>
      <c r="AG71" s="3">
        <f t="shared" si="7"/>
        <v>0.36198651162672019</v>
      </c>
      <c r="AH71" s="3"/>
      <c r="BG71" s="3"/>
      <c r="BH71" s="3"/>
      <c r="BI71" s="3"/>
      <c r="BJ71" s="3"/>
      <c r="BK71" t="s">
        <v>199</v>
      </c>
    </row>
    <row r="72" spans="1:63" x14ac:dyDescent="0.3">
      <c r="A72">
        <v>48</v>
      </c>
      <c r="B72">
        <v>14</v>
      </c>
      <c r="C72" t="s">
        <v>200</v>
      </c>
      <c r="D72" t="s">
        <v>27</v>
      </c>
      <c r="G72">
        <v>0.5</v>
      </c>
      <c r="H72">
        <v>0.5</v>
      </c>
      <c r="I72">
        <v>4814</v>
      </c>
      <c r="J72">
        <v>6585</v>
      </c>
      <c r="L72">
        <v>860</v>
      </c>
      <c r="M72">
        <v>4.1079999999999997</v>
      </c>
      <c r="N72">
        <v>5.8570000000000002</v>
      </c>
      <c r="O72">
        <v>1.7490000000000001</v>
      </c>
      <c r="Q72">
        <v>0</v>
      </c>
      <c r="R72">
        <v>1</v>
      </c>
      <c r="S72">
        <v>0</v>
      </c>
      <c r="T72">
        <v>0</v>
      </c>
      <c r="V72">
        <v>0</v>
      </c>
      <c r="Y72" s="1">
        <v>45318</v>
      </c>
      <c r="Z72" s="6">
        <v>4.3449074074074077E-2</v>
      </c>
      <c r="AB72">
        <v>1</v>
      </c>
      <c r="AD72" s="3">
        <f t="shared" si="4"/>
        <v>4.8498957435239234</v>
      </c>
      <c r="AE72" s="3">
        <f t="shared" si="5"/>
        <v>6.8665676185276698</v>
      </c>
      <c r="AF72" s="3">
        <f t="shared" si="6"/>
        <v>2.0166718750037465</v>
      </c>
      <c r="AG72" s="3">
        <f t="shared" si="7"/>
        <v>9.723191106654773E-2</v>
      </c>
      <c r="AH72" s="3"/>
      <c r="BG72" s="3"/>
      <c r="BH72" s="3"/>
      <c r="BI72" s="3"/>
      <c r="BJ72" s="3"/>
      <c r="BK72" t="s">
        <v>200</v>
      </c>
    </row>
    <row r="73" spans="1:63" x14ac:dyDescent="0.3">
      <c r="A73">
        <v>49</v>
      </c>
      <c r="B73">
        <v>14</v>
      </c>
      <c r="C73" t="s">
        <v>200</v>
      </c>
      <c r="D73" t="s">
        <v>27</v>
      </c>
      <c r="G73">
        <v>0.5</v>
      </c>
      <c r="H73">
        <v>0.5</v>
      </c>
      <c r="I73">
        <v>5013</v>
      </c>
      <c r="J73">
        <v>6625</v>
      </c>
      <c r="L73">
        <v>880</v>
      </c>
      <c r="M73">
        <v>4.2610000000000001</v>
      </c>
      <c r="N73">
        <v>5.891</v>
      </c>
      <c r="O73">
        <v>1.63</v>
      </c>
      <c r="Q73">
        <v>0</v>
      </c>
      <c r="R73">
        <v>1</v>
      </c>
      <c r="S73">
        <v>0</v>
      </c>
      <c r="T73">
        <v>0</v>
      </c>
      <c r="V73">
        <v>0</v>
      </c>
      <c r="Y73" s="1">
        <v>45318</v>
      </c>
      <c r="Z73" s="6">
        <v>5.0393518518518511E-2</v>
      </c>
      <c r="AB73">
        <v>1</v>
      </c>
      <c r="AD73" s="3">
        <f t="shared" si="4"/>
        <v>5.0486145396570148</v>
      </c>
      <c r="AE73" s="3">
        <f t="shared" si="5"/>
        <v>6.9084525928546272</v>
      </c>
      <c r="AF73" s="3">
        <f t="shared" si="6"/>
        <v>1.8598380531976124</v>
      </c>
      <c r="AG73" s="3">
        <f t="shared" si="7"/>
        <v>9.9361875672824257E-2</v>
      </c>
      <c r="AH73" s="3"/>
      <c r="AK73">
        <f>ABS(100*(AD73-AD74)/(AVERAGE(AD73:AD74)))</f>
        <v>3.2877722318138578</v>
      </c>
      <c r="AQ73">
        <f>ABS(100*(AE73-AE74)/(AVERAGE(AE73:AE74)))</f>
        <v>0.71493247764383039</v>
      </c>
      <c r="AW73">
        <f>ABS(100*(AF73-AF74)/(AVERAGE(AF73:AF74)))</f>
        <v>12.449726074364557</v>
      </c>
      <c r="BC73">
        <f>ABS(100*(AG73-AG74)/(AVERAGE(AG73:AG74)))</f>
        <v>0.75310046480705628</v>
      </c>
      <c r="BG73" s="3">
        <f>AVERAGE(AD73:AD74)</f>
        <v>5.1329951339949353</v>
      </c>
      <c r="BH73" s="3">
        <f>AVERAGE(AE73:AE74)</f>
        <v>6.8838451704375405</v>
      </c>
      <c r="BI73" s="3">
        <f>AVERAGE(AF73:AF74)</f>
        <v>1.7508500364426043</v>
      </c>
      <c r="BJ73" s="3">
        <f>AVERAGE(AG73:AG74)</f>
        <v>9.8989131866725866E-2</v>
      </c>
      <c r="BK73" t="s">
        <v>200</v>
      </c>
    </row>
    <row r="74" spans="1:63" x14ac:dyDescent="0.3">
      <c r="A74">
        <v>50</v>
      </c>
      <c r="B74">
        <v>14</v>
      </c>
      <c r="C74" t="s">
        <v>200</v>
      </c>
      <c r="D74" t="s">
        <v>27</v>
      </c>
      <c r="G74">
        <v>0.5</v>
      </c>
      <c r="H74">
        <v>0.5</v>
      </c>
      <c r="I74">
        <v>5182</v>
      </c>
      <c r="J74">
        <v>6578</v>
      </c>
      <c r="L74">
        <v>873</v>
      </c>
      <c r="M74">
        <v>4.3899999999999997</v>
      </c>
      <c r="N74">
        <v>5.851</v>
      </c>
      <c r="O74">
        <v>1.4610000000000001</v>
      </c>
      <c r="Q74">
        <v>0</v>
      </c>
      <c r="R74">
        <v>1</v>
      </c>
      <c r="S74">
        <v>0</v>
      </c>
      <c r="T74">
        <v>0</v>
      </c>
      <c r="V74">
        <v>0</v>
      </c>
      <c r="Y74" s="1">
        <v>45318</v>
      </c>
      <c r="Z74" s="6">
        <v>5.7881944444444444E-2</v>
      </c>
      <c r="AB74">
        <v>1</v>
      </c>
      <c r="AD74" s="3">
        <f t="shared" si="4"/>
        <v>5.2173757283328568</v>
      </c>
      <c r="AE74" s="3">
        <f t="shared" si="5"/>
        <v>6.8592377480204529</v>
      </c>
      <c r="AF74" s="3">
        <f t="shared" si="6"/>
        <v>1.6418620196875962</v>
      </c>
      <c r="AG74" s="3">
        <f t="shared" si="7"/>
        <v>9.8616388060627475E-2</v>
      </c>
      <c r="AH74" s="3"/>
      <c r="BG74" s="3"/>
      <c r="BH74" s="3"/>
      <c r="BI74" s="3"/>
      <c r="BJ74" s="3"/>
      <c r="BK74" t="s">
        <v>200</v>
      </c>
    </row>
    <row r="75" spans="1:63" x14ac:dyDescent="0.3">
      <c r="A75">
        <v>51</v>
      </c>
      <c r="B75">
        <v>15</v>
      </c>
      <c r="C75" t="s">
        <v>201</v>
      </c>
      <c r="D75" t="s">
        <v>27</v>
      </c>
      <c r="G75">
        <v>0.5</v>
      </c>
      <c r="H75">
        <v>0.5</v>
      </c>
      <c r="I75">
        <v>3808</v>
      </c>
      <c r="J75">
        <v>6678</v>
      </c>
      <c r="L75">
        <v>2202</v>
      </c>
      <c r="M75">
        <v>3.3359999999999999</v>
      </c>
      <c r="N75">
        <v>5.9359999999999999</v>
      </c>
      <c r="O75">
        <v>2.6</v>
      </c>
      <c r="Q75">
        <v>0.114</v>
      </c>
      <c r="R75">
        <v>1</v>
      </c>
      <c r="S75">
        <v>0</v>
      </c>
      <c r="T75">
        <v>0</v>
      </c>
      <c r="V75">
        <v>0</v>
      </c>
      <c r="Y75" s="1">
        <v>45318</v>
      </c>
      <c r="Z75" s="6">
        <v>7.0543981481481485E-2</v>
      </c>
      <c r="AB75">
        <v>1</v>
      </c>
      <c r="AD75" s="3">
        <f t="shared" si="4"/>
        <v>3.8453173067908106</v>
      </c>
      <c r="AE75" s="3">
        <f t="shared" si="5"/>
        <v>6.9639501838378459</v>
      </c>
      <c r="AF75" s="3">
        <f t="shared" si="6"/>
        <v>3.1186328770470353</v>
      </c>
      <c r="AG75" s="3">
        <f t="shared" si="7"/>
        <v>0.24015253614770277</v>
      </c>
      <c r="AH75" s="3"/>
      <c r="BG75" s="3"/>
      <c r="BH75" s="3"/>
      <c r="BI75" s="3"/>
      <c r="BJ75" s="3"/>
      <c r="BK75" t="s">
        <v>201</v>
      </c>
    </row>
    <row r="76" spans="1:63" x14ac:dyDescent="0.3">
      <c r="A76">
        <v>52</v>
      </c>
      <c r="B76">
        <v>15</v>
      </c>
      <c r="C76" t="s">
        <v>201</v>
      </c>
      <c r="D76" t="s">
        <v>27</v>
      </c>
      <c r="G76">
        <v>0.5</v>
      </c>
      <c r="H76">
        <v>0.5</v>
      </c>
      <c r="I76">
        <v>3547</v>
      </c>
      <c r="J76">
        <v>6701</v>
      </c>
      <c r="L76">
        <v>2208</v>
      </c>
      <c r="M76">
        <v>3.1360000000000001</v>
      </c>
      <c r="N76">
        <v>5.9560000000000004</v>
      </c>
      <c r="O76">
        <v>2.82</v>
      </c>
      <c r="Q76">
        <v>0.115</v>
      </c>
      <c r="R76">
        <v>1</v>
      </c>
      <c r="S76">
        <v>0</v>
      </c>
      <c r="T76">
        <v>0</v>
      </c>
      <c r="V76">
        <v>0</v>
      </c>
      <c r="Y76" s="1">
        <v>45318</v>
      </c>
      <c r="Z76" s="6">
        <v>7.7361111111111117E-2</v>
      </c>
      <c r="AB76">
        <v>1</v>
      </c>
      <c r="AD76" s="3">
        <f t="shared" si="4"/>
        <v>3.5846861219127364</v>
      </c>
      <c r="AE76" s="3">
        <f t="shared" si="5"/>
        <v>6.9880340440758468</v>
      </c>
      <c r="AF76" s="3">
        <f t="shared" si="6"/>
        <v>3.4033479221631104</v>
      </c>
      <c r="AG76" s="3">
        <f t="shared" si="7"/>
        <v>0.24079152552958571</v>
      </c>
      <c r="AH76" s="3"/>
      <c r="AK76">
        <f>ABS(100*(AD76-AD77)/(AVERAGE(AD76:AD77)))</f>
        <v>2.0949573862664344</v>
      </c>
      <c r="AQ76">
        <f>ABS(100*(AE76-AE77)/(AVERAGE(AE76:AE77)))</f>
        <v>0.56779575392895543</v>
      </c>
      <c r="AW76">
        <f>ABS(100*(AF76-AF77)/(AVERAGE(AF76:AF77)))</f>
        <v>1.0664316938128633</v>
      </c>
      <c r="BC76">
        <f>ABS(100*(AG76-AG77)/(AVERAGE(AG76:AG77)))</f>
        <v>1.2461109867838149</v>
      </c>
      <c r="BG76" s="3">
        <f>AVERAGE(AD76:AD77)</f>
        <v>3.6226324246919193</v>
      </c>
      <c r="BH76" s="3">
        <f>AVERAGE(AE76:AE77)</f>
        <v>7.0079294068811517</v>
      </c>
      <c r="BI76" s="3">
        <f>AVERAGE(AF76:AF77)</f>
        <v>3.3852969821892325</v>
      </c>
      <c r="BJ76" s="3">
        <f>AVERAGE(AG76:AG77)</f>
        <v>0.23930055030519215</v>
      </c>
      <c r="BK76" t="s">
        <v>201</v>
      </c>
    </row>
    <row r="77" spans="1:63" x14ac:dyDescent="0.3">
      <c r="A77">
        <v>53</v>
      </c>
      <c r="B77">
        <v>15</v>
      </c>
      <c r="C77" t="s">
        <v>201</v>
      </c>
      <c r="D77" t="s">
        <v>27</v>
      </c>
      <c r="G77">
        <v>0.5</v>
      </c>
      <c r="H77">
        <v>0.5</v>
      </c>
      <c r="I77">
        <v>3623</v>
      </c>
      <c r="J77">
        <v>6739</v>
      </c>
      <c r="L77">
        <v>2180</v>
      </c>
      <c r="M77">
        <v>3.194</v>
      </c>
      <c r="N77">
        <v>5.9870000000000001</v>
      </c>
      <c r="O77">
        <v>2.7930000000000001</v>
      </c>
      <c r="Q77">
        <v>0.112</v>
      </c>
      <c r="R77">
        <v>1</v>
      </c>
      <c r="S77">
        <v>0</v>
      </c>
      <c r="T77">
        <v>0</v>
      </c>
      <c r="V77">
        <v>0</v>
      </c>
      <c r="Y77" s="1">
        <v>45318</v>
      </c>
      <c r="Z77" s="6">
        <v>8.4733796296296293E-2</v>
      </c>
      <c r="AB77">
        <v>1</v>
      </c>
      <c r="AD77" s="3">
        <f t="shared" si="4"/>
        <v>3.6605787274711026</v>
      </c>
      <c r="AE77" s="3">
        <f t="shared" si="5"/>
        <v>7.0278247696864566</v>
      </c>
      <c r="AF77" s="3">
        <f t="shared" si="6"/>
        <v>3.3672460422153541</v>
      </c>
      <c r="AG77" s="3">
        <f t="shared" si="7"/>
        <v>0.23780957508079859</v>
      </c>
      <c r="AH77" s="3"/>
      <c r="BG77" s="3"/>
      <c r="BH77" s="3"/>
      <c r="BI77" s="3"/>
      <c r="BJ77" s="3"/>
      <c r="BK77" t="s">
        <v>201</v>
      </c>
    </row>
    <row r="78" spans="1:63" x14ac:dyDescent="0.3">
      <c r="A78">
        <v>54</v>
      </c>
      <c r="B78">
        <v>16</v>
      </c>
      <c r="C78" t="s">
        <v>202</v>
      </c>
      <c r="D78" t="s">
        <v>27</v>
      </c>
      <c r="G78">
        <v>0.5</v>
      </c>
      <c r="H78">
        <v>0.5</v>
      </c>
      <c r="I78">
        <v>6006</v>
      </c>
      <c r="J78">
        <v>8462</v>
      </c>
      <c r="L78">
        <v>13344</v>
      </c>
      <c r="M78">
        <v>5.0220000000000002</v>
      </c>
      <c r="N78">
        <v>7.4470000000000001</v>
      </c>
      <c r="O78">
        <v>2.4249999999999998</v>
      </c>
      <c r="Q78">
        <v>1.28</v>
      </c>
      <c r="R78">
        <v>1</v>
      </c>
      <c r="S78">
        <v>0</v>
      </c>
      <c r="T78">
        <v>0</v>
      </c>
      <c r="V78">
        <v>0</v>
      </c>
      <c r="Y78" s="1">
        <v>45318</v>
      </c>
      <c r="Z78" s="6">
        <v>9.7453703703703709E-2</v>
      </c>
      <c r="AB78">
        <v>1</v>
      </c>
      <c r="AD78" s="3">
        <f t="shared" si="4"/>
        <v>6.0402113464919873</v>
      </c>
      <c r="AE78" s="3">
        <f t="shared" si="5"/>
        <v>8.8320200388201524</v>
      </c>
      <c r="AF78" s="3">
        <f t="shared" si="6"/>
        <v>2.7918086923281651</v>
      </c>
      <c r="AG78" s="3">
        <f t="shared" si="7"/>
        <v>1.4267558183043567</v>
      </c>
      <c r="AH78" s="3"/>
      <c r="BG78" s="3"/>
      <c r="BH78" s="3"/>
      <c r="BI78" s="3"/>
      <c r="BJ78" s="3"/>
      <c r="BK78" t="s">
        <v>202</v>
      </c>
    </row>
    <row r="79" spans="1:63" x14ac:dyDescent="0.3">
      <c r="A79">
        <v>55</v>
      </c>
      <c r="B79">
        <v>16</v>
      </c>
      <c r="C79" t="s">
        <v>202</v>
      </c>
      <c r="D79" t="s">
        <v>27</v>
      </c>
      <c r="G79">
        <v>0.5</v>
      </c>
      <c r="H79">
        <v>0.5</v>
      </c>
      <c r="I79">
        <v>6794</v>
      </c>
      <c r="J79">
        <v>8427</v>
      </c>
      <c r="L79">
        <v>13437</v>
      </c>
      <c r="M79">
        <v>5.6269999999999998</v>
      </c>
      <c r="N79">
        <v>7.4180000000000001</v>
      </c>
      <c r="O79">
        <v>1.7909999999999999</v>
      </c>
      <c r="Q79">
        <v>1.2889999999999999</v>
      </c>
      <c r="R79">
        <v>1</v>
      </c>
      <c r="S79">
        <v>0</v>
      </c>
      <c r="T79">
        <v>0</v>
      </c>
      <c r="V79">
        <v>0</v>
      </c>
      <c r="Y79" s="1">
        <v>45318</v>
      </c>
      <c r="Z79" s="6">
        <v>0.10449074074074073</v>
      </c>
      <c r="AB79">
        <v>1</v>
      </c>
      <c r="AD79" s="3">
        <f t="shared" si="4"/>
        <v>6.8270978357024177</v>
      </c>
      <c r="AE79" s="3">
        <f t="shared" si="5"/>
        <v>8.7953706862840644</v>
      </c>
      <c r="AF79" s="3">
        <f t="shared" si="6"/>
        <v>1.9682728505816467</v>
      </c>
      <c r="AG79" s="3">
        <f t="shared" si="7"/>
        <v>1.4366601537235424</v>
      </c>
      <c r="AH79" s="3"/>
      <c r="AK79">
        <f>ABS(100*(AD79-AD80)/(AVERAGE(AD79:AD80)))</f>
        <v>0.11694609159849052</v>
      </c>
      <c r="AQ79">
        <f>ABS(100*(AE79-AE80)/(AVERAGE(AE79:AE80)))</f>
        <v>0.40396612007958149</v>
      </c>
      <c r="AW79">
        <f>ABS(100*(AF79-AF80)/(AVERAGE(AF79:AF80)))</f>
        <v>1.3931596197756049</v>
      </c>
      <c r="BC79">
        <f>ABS(100*(AG79-AG80)/(AVERAGE(AG79:AG80)))</f>
        <v>2.1268807800527063</v>
      </c>
      <c r="BG79" s="3">
        <f>AVERAGE(AD79:AD80)</f>
        <v>6.8310921833633849</v>
      </c>
      <c r="BH79" s="3">
        <f>AVERAGE(AE79:AE80)</f>
        <v>8.8131718003730217</v>
      </c>
      <c r="BI79" s="3">
        <f>AVERAGE(AF79:AF80)</f>
        <v>1.9820796170096373</v>
      </c>
      <c r="BJ79" s="3">
        <f>AVERAGE(AG79:AG80)</f>
        <v>1.4521023971190472</v>
      </c>
      <c r="BK79" t="s">
        <v>202</v>
      </c>
    </row>
    <row r="80" spans="1:63" x14ac:dyDescent="0.3">
      <c r="A80">
        <v>56</v>
      </c>
      <c r="B80">
        <v>16</v>
      </c>
      <c r="C80" t="s">
        <v>202</v>
      </c>
      <c r="D80" t="s">
        <v>27</v>
      </c>
      <c r="G80">
        <v>0.5</v>
      </c>
      <c r="H80">
        <v>0.5</v>
      </c>
      <c r="I80">
        <v>6802</v>
      </c>
      <c r="J80">
        <v>8461</v>
      </c>
      <c r="L80">
        <v>13727</v>
      </c>
      <c r="M80">
        <v>5.633</v>
      </c>
      <c r="N80">
        <v>7.4459999999999997</v>
      </c>
      <c r="O80">
        <v>1.8129999999999999</v>
      </c>
      <c r="Q80">
        <v>1.32</v>
      </c>
      <c r="R80">
        <v>1</v>
      </c>
      <c r="S80">
        <v>0</v>
      </c>
      <c r="T80">
        <v>0</v>
      </c>
      <c r="V80">
        <v>0</v>
      </c>
      <c r="Y80" s="1">
        <v>45318</v>
      </c>
      <c r="Z80" s="6">
        <v>0.11193287037037036</v>
      </c>
      <c r="AB80">
        <v>1</v>
      </c>
      <c r="AD80" s="3">
        <f t="shared" si="4"/>
        <v>6.8350865310243512</v>
      </c>
      <c r="AE80" s="3">
        <f t="shared" si="5"/>
        <v>8.8309729144619791</v>
      </c>
      <c r="AF80" s="3">
        <f t="shared" si="6"/>
        <v>1.9958863834376279</v>
      </c>
      <c r="AG80" s="3">
        <f t="shared" si="7"/>
        <v>1.467544640514552</v>
      </c>
      <c r="AH80" s="3"/>
      <c r="BG80" s="3"/>
      <c r="BH80" s="3"/>
      <c r="BI80" s="3"/>
      <c r="BJ80" s="3"/>
      <c r="BK80" t="s">
        <v>202</v>
      </c>
    </row>
    <row r="81" spans="1:63" x14ac:dyDescent="0.3">
      <c r="A81">
        <v>57</v>
      </c>
      <c r="B81">
        <v>17</v>
      </c>
      <c r="C81" t="s">
        <v>203</v>
      </c>
      <c r="D81" t="s">
        <v>27</v>
      </c>
      <c r="G81">
        <v>0.5</v>
      </c>
      <c r="H81">
        <v>0.5</v>
      </c>
      <c r="I81">
        <v>4471</v>
      </c>
      <c r="J81">
        <v>7218</v>
      </c>
      <c r="L81">
        <v>2769</v>
      </c>
      <c r="M81">
        <v>3.8450000000000002</v>
      </c>
      <c r="N81">
        <v>6.3940000000000001</v>
      </c>
      <c r="O81">
        <v>2.5489999999999999</v>
      </c>
      <c r="Q81">
        <v>0.17399999999999999</v>
      </c>
      <c r="R81">
        <v>1</v>
      </c>
      <c r="S81">
        <v>0</v>
      </c>
      <c r="T81">
        <v>0</v>
      </c>
      <c r="V81">
        <v>0</v>
      </c>
      <c r="Y81" s="1">
        <v>45318</v>
      </c>
      <c r="Z81" s="6">
        <v>0.12457175925925927</v>
      </c>
      <c r="AB81">
        <v>1</v>
      </c>
      <c r="AD81" s="3">
        <f t="shared" si="4"/>
        <v>4.5073804315960331</v>
      </c>
      <c r="AE81" s="3">
        <f t="shared" si="5"/>
        <v>7.5293973372517735</v>
      </c>
      <c r="AF81" s="3">
        <f t="shared" si="6"/>
        <v>3.0220169056557404</v>
      </c>
      <c r="AG81" s="3">
        <f t="shared" si="7"/>
        <v>0.30053703273564236</v>
      </c>
      <c r="AH81" s="3"/>
      <c r="BG81" s="3"/>
      <c r="BH81" s="3"/>
      <c r="BI81" s="3"/>
      <c r="BJ81" s="3"/>
      <c r="BK81" t="s">
        <v>203</v>
      </c>
    </row>
    <row r="82" spans="1:63" x14ac:dyDescent="0.3">
      <c r="A82">
        <v>58</v>
      </c>
      <c r="B82">
        <v>17</v>
      </c>
      <c r="C82" t="s">
        <v>203</v>
      </c>
      <c r="D82" t="s">
        <v>27</v>
      </c>
      <c r="G82">
        <v>0.5</v>
      </c>
      <c r="H82">
        <v>0.5</v>
      </c>
      <c r="I82">
        <v>3815</v>
      </c>
      <c r="J82">
        <v>7199</v>
      </c>
      <c r="L82">
        <v>2735</v>
      </c>
      <c r="M82">
        <v>3.3420000000000001</v>
      </c>
      <c r="N82">
        <v>6.3769999999999998</v>
      </c>
      <c r="O82">
        <v>3.036</v>
      </c>
      <c r="Q82">
        <v>0.17</v>
      </c>
      <c r="R82">
        <v>1</v>
      </c>
      <c r="S82">
        <v>0</v>
      </c>
      <c r="T82">
        <v>0</v>
      </c>
      <c r="V82">
        <v>0</v>
      </c>
      <c r="Y82" s="1">
        <v>45318</v>
      </c>
      <c r="Z82" s="6">
        <v>0.13141203703703705</v>
      </c>
      <c r="AB82">
        <v>1</v>
      </c>
      <c r="AD82" s="3">
        <f t="shared" si="4"/>
        <v>3.8523074151975023</v>
      </c>
      <c r="AE82" s="3">
        <f t="shared" si="5"/>
        <v>7.5095019744464677</v>
      </c>
      <c r="AF82" s="3">
        <f t="shared" si="6"/>
        <v>3.6571945592489654</v>
      </c>
      <c r="AG82" s="3">
        <f t="shared" si="7"/>
        <v>0.29691609290497223</v>
      </c>
      <c r="AH82" s="3"/>
      <c r="AK82">
        <f>ABS(100*(AD82-AD83)/(AVERAGE(AD82:AD83)))</f>
        <v>2.4831944342778396</v>
      </c>
      <c r="AQ82">
        <f>ABS(100*(AE82-AE83)/(AVERAGE(AE82:AE83)))</f>
        <v>0.45909546969908871</v>
      </c>
      <c r="AW82">
        <f>ABS(100*(AF82-AF83)/(AVERAGE(AF82:AF83)))</f>
        <v>1.7183433128746992</v>
      </c>
      <c r="BC82">
        <f>ABS(100*(AG82-AG83)/(AVERAGE(AG82:AG83)))</f>
        <v>0.28653388912073929</v>
      </c>
      <c r="BG82" s="3">
        <f>AVERAGE(AD82:AD83)</f>
        <v>3.9007388805867231</v>
      </c>
      <c r="BH82" s="3">
        <f>AVERAGE(AE82:AE83)</f>
        <v>7.5267795263563375</v>
      </c>
      <c r="BI82" s="3">
        <f>AVERAGE(AF82:AF83)</f>
        <v>3.6260406457696153</v>
      </c>
      <c r="BJ82" s="3">
        <f>AVERAGE(AG82:AG83)</f>
        <v>0.29734208582622756</v>
      </c>
      <c r="BK82" t="s">
        <v>203</v>
      </c>
    </row>
    <row r="83" spans="1:63" x14ac:dyDescent="0.3">
      <c r="A83">
        <v>59</v>
      </c>
      <c r="B83">
        <v>17</v>
      </c>
      <c r="C83" t="s">
        <v>203</v>
      </c>
      <c r="D83" t="s">
        <v>27</v>
      </c>
      <c r="G83">
        <v>0.5</v>
      </c>
      <c r="H83">
        <v>0.5</v>
      </c>
      <c r="I83">
        <v>3912</v>
      </c>
      <c r="J83">
        <v>7232</v>
      </c>
      <c r="L83">
        <v>2743</v>
      </c>
      <c r="M83">
        <v>3.4159999999999999</v>
      </c>
      <c r="N83">
        <v>6.4059999999999997</v>
      </c>
      <c r="O83">
        <v>2.99</v>
      </c>
      <c r="Q83">
        <v>0.17100000000000001</v>
      </c>
      <c r="R83">
        <v>1</v>
      </c>
      <c r="S83">
        <v>0</v>
      </c>
      <c r="T83">
        <v>0</v>
      </c>
      <c r="V83">
        <v>0</v>
      </c>
      <c r="Y83" s="1">
        <v>45318</v>
      </c>
      <c r="Z83" s="6">
        <v>0.13870370370370369</v>
      </c>
      <c r="AB83">
        <v>1</v>
      </c>
      <c r="AD83" s="3">
        <f t="shared" si="4"/>
        <v>3.9491703459759435</v>
      </c>
      <c r="AE83" s="3">
        <f t="shared" si="5"/>
        <v>7.5440570782662082</v>
      </c>
      <c r="AF83" s="3">
        <f t="shared" si="6"/>
        <v>3.5948867322902647</v>
      </c>
      <c r="AG83" s="3">
        <f t="shared" si="7"/>
        <v>0.29776807874748284</v>
      </c>
      <c r="AH83" s="3"/>
      <c r="BG83" s="3"/>
      <c r="BH83" s="3"/>
      <c r="BI83" s="3"/>
      <c r="BJ83" s="3"/>
      <c r="BK83" t="s">
        <v>203</v>
      </c>
    </row>
    <row r="84" spans="1:63" x14ac:dyDescent="0.3">
      <c r="A84">
        <v>60</v>
      </c>
      <c r="B84">
        <v>18</v>
      </c>
      <c r="C84" t="s">
        <v>204</v>
      </c>
      <c r="D84" t="s">
        <v>27</v>
      </c>
      <c r="G84">
        <v>0.5</v>
      </c>
      <c r="H84">
        <v>0.5</v>
      </c>
      <c r="I84">
        <v>3671</v>
      </c>
      <c r="J84">
        <v>6893</v>
      </c>
      <c r="L84">
        <v>2456</v>
      </c>
      <c r="M84">
        <v>3.2320000000000002</v>
      </c>
      <c r="N84">
        <v>6.1189999999999998</v>
      </c>
      <c r="O84">
        <v>2.887</v>
      </c>
      <c r="Q84">
        <v>0.14099999999999999</v>
      </c>
      <c r="R84">
        <v>1</v>
      </c>
      <c r="S84">
        <v>0</v>
      </c>
      <c r="T84">
        <v>0</v>
      </c>
      <c r="V84">
        <v>0</v>
      </c>
      <c r="Y84" s="1">
        <v>45318</v>
      </c>
      <c r="Z84" s="6">
        <v>0.1514699074074074</v>
      </c>
      <c r="AB84">
        <v>1</v>
      </c>
      <c r="AD84" s="3">
        <f t="shared" si="4"/>
        <v>3.708510899402703</v>
      </c>
      <c r="AE84" s="3">
        <f t="shared" si="5"/>
        <v>7.1890819208452426</v>
      </c>
      <c r="AF84" s="3">
        <f t="shared" si="6"/>
        <v>3.4805710214425396</v>
      </c>
      <c r="AG84" s="3">
        <f t="shared" si="7"/>
        <v>0.26720308664741466</v>
      </c>
      <c r="AH84" s="3"/>
      <c r="BG84" s="3"/>
      <c r="BH84" s="3"/>
      <c r="BI84" s="3"/>
      <c r="BJ84" s="3"/>
      <c r="BK84" t="s">
        <v>204</v>
      </c>
    </row>
    <row r="85" spans="1:63" x14ac:dyDescent="0.3">
      <c r="A85">
        <v>61</v>
      </c>
      <c r="B85">
        <v>18</v>
      </c>
      <c r="C85" t="s">
        <v>204</v>
      </c>
      <c r="D85" t="s">
        <v>27</v>
      </c>
      <c r="G85">
        <v>0.5</v>
      </c>
      <c r="H85">
        <v>0.5</v>
      </c>
      <c r="I85">
        <v>3680</v>
      </c>
      <c r="J85">
        <v>6937</v>
      </c>
      <c r="L85">
        <v>2535</v>
      </c>
      <c r="M85">
        <v>3.238</v>
      </c>
      <c r="N85">
        <v>6.1550000000000002</v>
      </c>
      <c r="O85">
        <v>2.9169999999999998</v>
      </c>
      <c r="Q85">
        <v>0.14899999999999999</v>
      </c>
      <c r="R85">
        <v>1</v>
      </c>
      <c r="S85">
        <v>0</v>
      </c>
      <c r="T85">
        <v>0</v>
      </c>
      <c r="V85">
        <v>0</v>
      </c>
      <c r="Y85" s="1">
        <v>45318</v>
      </c>
      <c r="Z85" s="6">
        <v>0.15837962962962962</v>
      </c>
      <c r="AB85">
        <v>1</v>
      </c>
      <c r="AD85" s="3">
        <f t="shared" si="4"/>
        <v>3.7174981816398778</v>
      </c>
      <c r="AE85" s="3">
        <f t="shared" si="5"/>
        <v>7.2351553926048968</v>
      </c>
      <c r="AF85" s="3">
        <f t="shared" si="6"/>
        <v>3.517657210965019</v>
      </c>
      <c r="AG85" s="3">
        <f t="shared" si="7"/>
        <v>0.27561644684220699</v>
      </c>
      <c r="AH85" s="3"/>
      <c r="AK85">
        <f>ABS(100*(AD85-AD86)/(AVERAGE(AD85:AD86)))</f>
        <v>1.0259847498345962</v>
      </c>
      <c r="AQ85">
        <f>ABS(100*(AE85-AE86)/(AVERAGE(AE85:AE86)))</f>
        <v>0.4205917420592159</v>
      </c>
      <c r="AW85">
        <f>ABS(100*(AF85-AF86)/(AVERAGE(AF85:AF86)))</f>
        <v>0.21524379792733703</v>
      </c>
      <c r="BC85">
        <f>ABS(100*(AG85-AG86)/(AVERAGE(AG85:AG86)))</f>
        <v>3.3392380730196218</v>
      </c>
      <c r="BG85" s="3">
        <f>AVERAGE(AD85:AD86)</f>
        <v>3.6985250302502859</v>
      </c>
      <c r="BH85" s="3">
        <f>AVERAGE(AE85:AE86)</f>
        <v>7.2199720894113746</v>
      </c>
      <c r="BI85" s="3">
        <f>AVERAGE(AF85:AF86)</f>
        <v>3.5214470591610887</v>
      </c>
      <c r="BJ85" s="3">
        <f>AVERAGE(AG85:AG86)</f>
        <v>0.27109027205386937</v>
      </c>
      <c r="BK85" t="s">
        <v>204</v>
      </c>
    </row>
    <row r="86" spans="1:63" x14ac:dyDescent="0.3">
      <c r="A86">
        <v>62</v>
      </c>
      <c r="B86">
        <v>18</v>
      </c>
      <c r="C86" t="s">
        <v>204</v>
      </c>
      <c r="D86" t="s">
        <v>27</v>
      </c>
      <c r="G86">
        <v>0.5</v>
      </c>
      <c r="H86">
        <v>0.5</v>
      </c>
      <c r="I86">
        <v>3642</v>
      </c>
      <c r="J86">
        <v>6908</v>
      </c>
      <c r="L86">
        <v>2450</v>
      </c>
      <c r="M86">
        <v>3.2090000000000001</v>
      </c>
      <c r="N86">
        <v>6.1310000000000002</v>
      </c>
      <c r="O86">
        <v>2.9220000000000002</v>
      </c>
      <c r="Q86">
        <v>0.14000000000000001</v>
      </c>
      <c r="R86">
        <v>1</v>
      </c>
      <c r="S86">
        <v>0</v>
      </c>
      <c r="T86">
        <v>0</v>
      </c>
      <c r="V86">
        <v>0</v>
      </c>
      <c r="Y86" s="1">
        <v>45318</v>
      </c>
      <c r="Z86" s="6">
        <v>0.16564814814814813</v>
      </c>
      <c r="AB86">
        <v>1</v>
      </c>
      <c r="AD86" s="3">
        <f t="shared" si="4"/>
        <v>3.6795518788606945</v>
      </c>
      <c r="AE86" s="3">
        <f t="shared" si="5"/>
        <v>7.2047887862178523</v>
      </c>
      <c r="AF86" s="3">
        <f t="shared" si="6"/>
        <v>3.5252369073571579</v>
      </c>
      <c r="AG86" s="3">
        <f t="shared" si="7"/>
        <v>0.26656409726553171</v>
      </c>
      <c r="AH86" s="3"/>
      <c r="BK86" t="s">
        <v>204</v>
      </c>
    </row>
    <row r="87" spans="1:63" x14ac:dyDescent="0.3">
      <c r="A87">
        <v>63</v>
      </c>
      <c r="B87">
        <v>19</v>
      </c>
      <c r="C87" t="s">
        <v>205</v>
      </c>
      <c r="D87" t="s">
        <v>27</v>
      </c>
      <c r="G87">
        <v>0.5</v>
      </c>
      <c r="H87">
        <v>0.5</v>
      </c>
      <c r="I87">
        <v>6960</v>
      </c>
      <c r="J87">
        <v>14492</v>
      </c>
      <c r="L87">
        <v>5442</v>
      </c>
      <c r="M87">
        <v>5.7539999999999996</v>
      </c>
      <c r="N87">
        <v>12.555999999999999</v>
      </c>
      <c r="O87">
        <v>6.8019999999999996</v>
      </c>
      <c r="Q87">
        <v>0.45300000000000001</v>
      </c>
      <c r="R87">
        <v>1</v>
      </c>
      <c r="S87">
        <v>0</v>
      </c>
      <c r="T87">
        <v>0</v>
      </c>
      <c r="V87">
        <v>0</v>
      </c>
      <c r="Y87" s="1">
        <v>45318</v>
      </c>
      <c r="Z87" s="6">
        <v>0.17881944444444445</v>
      </c>
      <c r="AB87">
        <v>1</v>
      </c>
      <c r="AD87" s="3">
        <f t="shared" si="4"/>
        <v>6.9928632636325334</v>
      </c>
      <c r="AE87" s="3">
        <f t="shared" si="5"/>
        <v>15.146179918609002</v>
      </c>
      <c r="AF87" s="3">
        <f t="shared" si="6"/>
        <v>8.153316654976468</v>
      </c>
      <c r="AG87" s="3">
        <f t="shared" si="7"/>
        <v>0.58520680236450029</v>
      </c>
      <c r="AH87" s="3"/>
      <c r="BG87" s="3"/>
      <c r="BH87" s="3"/>
      <c r="BI87" s="3"/>
      <c r="BJ87" s="3"/>
      <c r="BK87" t="s">
        <v>205</v>
      </c>
    </row>
    <row r="88" spans="1:63" x14ac:dyDescent="0.3">
      <c r="A88">
        <v>64</v>
      </c>
      <c r="B88">
        <v>19</v>
      </c>
      <c r="C88" t="s">
        <v>205</v>
      </c>
      <c r="D88" t="s">
        <v>27</v>
      </c>
      <c r="G88">
        <v>0.5</v>
      </c>
      <c r="H88">
        <v>0.5</v>
      </c>
      <c r="I88">
        <v>7965</v>
      </c>
      <c r="J88">
        <v>14607</v>
      </c>
      <c r="L88">
        <v>5525</v>
      </c>
      <c r="M88">
        <v>6.5250000000000004</v>
      </c>
      <c r="N88">
        <v>12.653</v>
      </c>
      <c r="O88">
        <v>6.1280000000000001</v>
      </c>
      <c r="Q88">
        <v>0.46200000000000002</v>
      </c>
      <c r="R88">
        <v>1</v>
      </c>
      <c r="S88">
        <v>0</v>
      </c>
      <c r="T88">
        <v>0</v>
      </c>
      <c r="V88">
        <v>0</v>
      </c>
      <c r="Y88" s="1">
        <v>45318</v>
      </c>
      <c r="Z88" s="6">
        <v>0.18621527777777777</v>
      </c>
      <c r="AB88">
        <v>1</v>
      </c>
      <c r="AD88" s="3">
        <f t="shared" si="4"/>
        <v>7.9964431134504057</v>
      </c>
      <c r="AE88" s="3">
        <f t="shared" si="5"/>
        <v>15.266599219799005</v>
      </c>
      <c r="AF88" s="3">
        <f t="shared" si="6"/>
        <v>7.2701561063485993</v>
      </c>
      <c r="AG88" s="3">
        <f t="shared" si="7"/>
        <v>0.59404615548054795</v>
      </c>
      <c r="AH88" s="3"/>
      <c r="AK88">
        <f>ABS(100*(AD88-AD89)/(AVERAGE(AD88:AD89)))</f>
        <v>0.3628057202675361</v>
      </c>
      <c r="AM88">
        <f>100*((AVERAGE(AD88:AD89)*25.24)-(AVERAGE(AD70:AD71)*25))/(1000*0.08)</f>
        <v>118.46471505724655</v>
      </c>
      <c r="AQ88">
        <f>ABS(100*(AE88-AE89)/(AVERAGE(AE88:AE89)))</f>
        <v>0.42615938396120262</v>
      </c>
      <c r="AS88">
        <f>100*((AVERAGE(AE88:AE89)*25.24)-(AVERAGE(AE70:AE71)*25))/(2000*0.08)</f>
        <v>127.49010748792412</v>
      </c>
      <c r="AW88">
        <f>ABS(100*(AF88-AF89)/(AVERAGE(AF88:AF89)))</f>
        <v>0.49588834863182107</v>
      </c>
      <c r="AY88">
        <f>100*((AVERAGE(AF88:AF89)*25.24)-(AVERAGE(AF70:AF71)*25))/(1000*0.08)</f>
        <v>136.51549991860165</v>
      </c>
      <c r="BC88">
        <f>ABS(100*(AG88-AG89)/(AVERAGE(AG88:AG89)))</f>
        <v>0.95469850027852798</v>
      </c>
      <c r="BE88">
        <f>100*((AVERAGE(AG88:AG89)*25.24)-(AVERAGE(AG70:AG71)*25))/(100*0.08)</f>
        <v>71.962661773337928</v>
      </c>
      <c r="BG88" s="3">
        <f>AVERAGE(AD88:AD89)</f>
        <v>7.9819636031794019</v>
      </c>
      <c r="BH88" s="3">
        <f>AVERAGE(AE88:AE89)</f>
        <v>15.234138364695614</v>
      </c>
      <c r="BI88" s="3">
        <f>AVERAGE(AF88:AF89)</f>
        <v>7.2521747615162111</v>
      </c>
      <c r="BJ88" s="3">
        <f>AVERAGE(AG88:AG89)</f>
        <v>0.59122395237723158</v>
      </c>
      <c r="BK88" t="s">
        <v>205</v>
      </c>
    </row>
    <row r="89" spans="1:63" x14ac:dyDescent="0.3">
      <c r="A89">
        <v>65</v>
      </c>
      <c r="B89">
        <v>19</v>
      </c>
      <c r="C89" t="s">
        <v>205</v>
      </c>
      <c r="D89" t="s">
        <v>27</v>
      </c>
      <c r="G89">
        <v>0.5</v>
      </c>
      <c r="H89">
        <v>0.5</v>
      </c>
      <c r="I89">
        <v>7936</v>
      </c>
      <c r="J89">
        <v>14545</v>
      </c>
      <c r="L89">
        <v>5472</v>
      </c>
      <c r="M89">
        <v>6.5030000000000001</v>
      </c>
      <c r="N89">
        <v>12.601000000000001</v>
      </c>
      <c r="O89">
        <v>6.0979999999999999</v>
      </c>
      <c r="Q89">
        <v>0.45600000000000002</v>
      </c>
      <c r="R89">
        <v>1</v>
      </c>
      <c r="S89">
        <v>0</v>
      </c>
      <c r="T89">
        <v>0</v>
      </c>
      <c r="V89">
        <v>0</v>
      </c>
      <c r="Y89" s="1">
        <v>45318</v>
      </c>
      <c r="Z89" s="6">
        <v>0.19402777777777777</v>
      </c>
      <c r="AB89">
        <v>1</v>
      </c>
      <c r="AD89" s="3">
        <f t="shared" si="4"/>
        <v>7.9674840929083981</v>
      </c>
      <c r="AE89" s="3">
        <f t="shared" si="5"/>
        <v>15.201677509592221</v>
      </c>
      <c r="AF89" s="3">
        <f t="shared" si="6"/>
        <v>7.2341934166838229</v>
      </c>
      <c r="AG89" s="3">
        <f t="shared" si="7"/>
        <v>0.58840174927391509</v>
      </c>
      <c r="AH89" s="3"/>
      <c r="BK89" t="s">
        <v>205</v>
      </c>
    </row>
    <row r="90" spans="1:63" x14ac:dyDescent="0.3">
      <c r="A90">
        <v>66</v>
      </c>
      <c r="B90">
        <v>20</v>
      </c>
      <c r="C90" t="s">
        <v>206</v>
      </c>
      <c r="D90" t="s">
        <v>27</v>
      </c>
      <c r="G90">
        <v>0.5</v>
      </c>
      <c r="H90">
        <v>0.5</v>
      </c>
      <c r="I90">
        <v>4819</v>
      </c>
      <c r="J90">
        <v>7392</v>
      </c>
      <c r="L90">
        <v>2587</v>
      </c>
      <c r="M90">
        <v>4.1120000000000001</v>
      </c>
      <c r="N90">
        <v>6.5410000000000004</v>
      </c>
      <c r="O90">
        <v>2.4289999999999998</v>
      </c>
      <c r="Q90">
        <v>0.155</v>
      </c>
      <c r="R90">
        <v>1</v>
      </c>
      <c r="S90">
        <v>0</v>
      </c>
      <c r="T90">
        <v>0</v>
      </c>
      <c r="V90">
        <v>0</v>
      </c>
      <c r="Y90" s="1">
        <v>45318</v>
      </c>
      <c r="Z90" s="6">
        <v>0.20708333333333331</v>
      </c>
      <c r="AB90">
        <v>1</v>
      </c>
      <c r="AD90" s="3">
        <f t="shared" ref="AD90:AD135" si="8">((I90*$F$21)+$F$22)*1000/G90</f>
        <v>4.8548886781001324</v>
      </c>
      <c r="AE90" s="3">
        <f t="shared" ref="AE90:AE135" si="9">((J90*$H$21)+$H$22)*1000/H90</f>
        <v>7.7115969755740386</v>
      </c>
      <c r="AF90" s="3">
        <f t="shared" ref="AF90:AF135" si="10">AE90-AD90</f>
        <v>2.8567082974739062</v>
      </c>
      <c r="AG90" s="3">
        <f t="shared" ref="AG90:AG135" si="11">((L90*$J$21)+$J$22)*1000/H90</f>
        <v>0.28115435481852596</v>
      </c>
      <c r="AH90" s="3"/>
      <c r="BG90" s="3"/>
      <c r="BH90" s="3"/>
      <c r="BI90" s="3"/>
      <c r="BJ90" s="3"/>
      <c r="BK90" t="s">
        <v>206</v>
      </c>
    </row>
    <row r="91" spans="1:63" x14ac:dyDescent="0.3">
      <c r="A91">
        <v>67</v>
      </c>
      <c r="B91">
        <v>20</v>
      </c>
      <c r="C91" t="s">
        <v>206</v>
      </c>
      <c r="D91" t="s">
        <v>27</v>
      </c>
      <c r="G91">
        <v>0.5</v>
      </c>
      <c r="H91">
        <v>0.5</v>
      </c>
      <c r="I91">
        <v>4022</v>
      </c>
      <c r="J91">
        <v>7430</v>
      </c>
      <c r="L91">
        <v>2625</v>
      </c>
      <c r="M91">
        <v>3.5</v>
      </c>
      <c r="N91">
        <v>6.5730000000000004</v>
      </c>
      <c r="O91">
        <v>3.0720000000000001</v>
      </c>
      <c r="Q91">
        <v>0.159</v>
      </c>
      <c r="R91">
        <v>1</v>
      </c>
      <c r="S91">
        <v>0</v>
      </c>
      <c r="T91">
        <v>0</v>
      </c>
      <c r="V91">
        <v>0</v>
      </c>
      <c r="Y91" s="1">
        <v>45318</v>
      </c>
      <c r="Z91" s="6">
        <v>0.21401620370370369</v>
      </c>
      <c r="AB91">
        <v>1</v>
      </c>
      <c r="AD91" s="3">
        <f t="shared" si="8"/>
        <v>4.0590149066525258</v>
      </c>
      <c r="AE91" s="3">
        <f t="shared" si="9"/>
        <v>7.7513877011846475</v>
      </c>
      <c r="AF91" s="3">
        <f t="shared" si="10"/>
        <v>3.6923727945321216</v>
      </c>
      <c r="AG91" s="3">
        <f t="shared" si="11"/>
        <v>0.28520128757045132</v>
      </c>
      <c r="AH91" s="3"/>
      <c r="AK91">
        <f>ABS(100*(AD91-AD92)/(AVERAGE(AD91:AD92)))</f>
        <v>0.95488563131389304</v>
      </c>
      <c r="AL91">
        <f>ABS(100*((AVERAGE(AD91:AD92)-AVERAGE(AD85:AD86))/(AVERAGE(AD85:AD86,AD91:AD92))))</f>
        <v>9.7714212758897947</v>
      </c>
      <c r="AQ91">
        <f>ABS(100*(AE91-AE92)/(AVERAGE(AE91:AE92)))</f>
        <v>0.22938727913981374</v>
      </c>
      <c r="AR91">
        <f>ABS(100*((AVERAGE(AE91:AE92)-AVERAGE(AE85:AE86))/(AVERAGE(AE85:AE86,AE91:AE92))))</f>
        <v>7.2137086576449958</v>
      </c>
      <c r="AW91">
        <f>ABS(100*(AF91-AF92)/(AVERAGE(AF91:AF92)))</f>
        <v>0.5742780813275894</v>
      </c>
      <c r="AX91">
        <f>ABS(100*((AVERAGE(AF91:AF92)-AVERAGE(AF85:AF86))/(AVERAGE(AF85:AF86,AF91:AF92))))</f>
        <v>4.4522650984006793</v>
      </c>
      <c r="BC91">
        <f>ABS(100*(AG91-AG92)/(AVERAGE(AG91:AG92)))</f>
        <v>3.379544668009919</v>
      </c>
      <c r="BD91">
        <f>ABS(100*((AVERAGE(AG91:AG92)-AVERAGE(AG85:AG86))/(AVERAGE(AG85:AG86,AG91:AG92))))</f>
        <v>3.3983514404578092</v>
      </c>
      <c r="BG91" s="3">
        <f>AVERAGE(AD91:AD92)</f>
        <v>4.0784873514997386</v>
      </c>
      <c r="BH91" s="3">
        <f>AVERAGE(AE91:AE92)</f>
        <v>7.7602882582291262</v>
      </c>
      <c r="BI91" s="3">
        <f>AVERAGE(AF91:AF92)</f>
        <v>3.681800906729388</v>
      </c>
      <c r="BJ91" s="3">
        <f>AVERAGE(AG91:AG92)</f>
        <v>0.28046211632148604</v>
      </c>
      <c r="BK91" t="s">
        <v>206</v>
      </c>
    </row>
    <row r="92" spans="1:63" x14ac:dyDescent="0.3">
      <c r="A92">
        <v>68</v>
      </c>
      <c r="B92">
        <v>20</v>
      </c>
      <c r="C92" t="s">
        <v>206</v>
      </c>
      <c r="D92" t="s">
        <v>27</v>
      </c>
      <c r="G92">
        <v>0.5</v>
      </c>
      <c r="H92">
        <v>0.5</v>
      </c>
      <c r="I92">
        <v>4061</v>
      </c>
      <c r="J92">
        <v>7447</v>
      </c>
      <c r="L92">
        <v>2536</v>
      </c>
      <c r="M92">
        <v>3.5310000000000001</v>
      </c>
      <c r="N92">
        <v>6.5880000000000001</v>
      </c>
      <c r="O92">
        <v>3.0569999999999999</v>
      </c>
      <c r="Q92">
        <v>0.14899999999999999</v>
      </c>
      <c r="R92">
        <v>1</v>
      </c>
      <c r="S92">
        <v>0</v>
      </c>
      <c r="T92">
        <v>0</v>
      </c>
      <c r="V92">
        <v>0</v>
      </c>
      <c r="Y92" s="1">
        <v>45318</v>
      </c>
      <c r="Z92" s="6">
        <v>0.22150462962962961</v>
      </c>
      <c r="AB92">
        <v>1</v>
      </c>
      <c r="AD92" s="3">
        <f t="shared" si="8"/>
        <v>4.0979597963469514</v>
      </c>
      <c r="AE92" s="3">
        <f t="shared" si="9"/>
        <v>7.7691888152736057</v>
      </c>
      <c r="AF92" s="3">
        <f t="shared" si="10"/>
        <v>3.6712290189266543</v>
      </c>
      <c r="AG92" s="3">
        <f t="shared" si="11"/>
        <v>0.27572294507252076</v>
      </c>
      <c r="AH92" s="3"/>
      <c r="BG92" s="3"/>
      <c r="BH92" s="3"/>
      <c r="BI92" s="3"/>
      <c r="BJ92" s="3"/>
      <c r="BK92" t="s">
        <v>206</v>
      </c>
    </row>
    <row r="93" spans="1:63" x14ac:dyDescent="0.3">
      <c r="A93">
        <v>69</v>
      </c>
      <c r="B93">
        <v>3</v>
      </c>
      <c r="C93" t="s">
        <v>28</v>
      </c>
      <c r="D93" t="s">
        <v>27</v>
      </c>
      <c r="G93">
        <v>0.5</v>
      </c>
      <c r="H93">
        <v>0.5</v>
      </c>
      <c r="I93">
        <v>1004</v>
      </c>
      <c r="J93">
        <v>523</v>
      </c>
      <c r="L93">
        <v>376</v>
      </c>
      <c r="M93">
        <v>1.1850000000000001</v>
      </c>
      <c r="N93">
        <v>0.72099999999999997</v>
      </c>
      <c r="O93">
        <v>0</v>
      </c>
      <c r="Q93">
        <v>0</v>
      </c>
      <c r="R93">
        <v>1</v>
      </c>
      <c r="S93">
        <v>0</v>
      </c>
      <c r="T93">
        <v>0</v>
      </c>
      <c r="V93">
        <v>0</v>
      </c>
      <c r="Y93" s="1">
        <v>45318</v>
      </c>
      <c r="Z93" s="6">
        <v>0.23340277777777776</v>
      </c>
      <c r="AB93">
        <v>1</v>
      </c>
      <c r="AD93" s="3">
        <f t="shared" si="8"/>
        <v>1.0452795964531862</v>
      </c>
      <c r="AE93" s="3">
        <f t="shared" si="9"/>
        <v>0.51889975927725429</v>
      </c>
      <c r="AF93" s="3">
        <f t="shared" si="10"/>
        <v>-0.52637983717593195</v>
      </c>
      <c r="AG93" s="3">
        <f t="shared" si="11"/>
        <v>4.5686767594655751E-2</v>
      </c>
      <c r="AH93" s="3"/>
      <c r="BK93" t="s">
        <v>28</v>
      </c>
    </row>
    <row r="94" spans="1:63" x14ac:dyDescent="0.3">
      <c r="A94">
        <v>70</v>
      </c>
      <c r="B94">
        <v>3</v>
      </c>
      <c r="C94" t="s">
        <v>28</v>
      </c>
      <c r="D94" t="s">
        <v>27</v>
      </c>
      <c r="G94">
        <v>0.5</v>
      </c>
      <c r="H94">
        <v>0.5</v>
      </c>
      <c r="I94">
        <v>217</v>
      </c>
      <c r="J94">
        <v>486</v>
      </c>
      <c r="L94">
        <v>303</v>
      </c>
      <c r="M94">
        <v>0.58099999999999996</v>
      </c>
      <c r="N94">
        <v>0.69</v>
      </c>
      <c r="O94">
        <v>0.109</v>
      </c>
      <c r="Q94">
        <v>0</v>
      </c>
      <c r="R94">
        <v>1</v>
      </c>
      <c r="S94">
        <v>0</v>
      </c>
      <c r="T94">
        <v>0</v>
      </c>
      <c r="V94">
        <v>0</v>
      </c>
      <c r="Y94" s="1">
        <v>45318</v>
      </c>
      <c r="Z94" s="6">
        <v>0.23940972222222223</v>
      </c>
      <c r="AB94">
        <v>1</v>
      </c>
      <c r="AD94" s="3">
        <f t="shared" si="8"/>
        <v>0.2593916941579969</v>
      </c>
      <c r="AE94" s="3">
        <f t="shared" si="9"/>
        <v>0.48015615802481865</v>
      </c>
      <c r="AF94" s="3">
        <f t="shared" si="10"/>
        <v>0.22076446386682175</v>
      </c>
      <c r="AG94" s="3">
        <f t="shared" si="11"/>
        <v>3.7912396781746426E-2</v>
      </c>
      <c r="AH94" s="3"/>
      <c r="AK94">
        <f>ABS(100*(AD94-AD95)/(AVERAGE(AD94:AD95)))</f>
        <v>9.880744706883398</v>
      </c>
      <c r="AQ94">
        <f>ABS(100*(AE94-AE95)/(AVERAGE(AE94:AE95)))</f>
        <v>1.2999748073929671</v>
      </c>
      <c r="AW94">
        <f>ABS(100*(AF94-AF95)/(AVERAGE(AF94:AF95)))</f>
        <v>9.8273061920831122</v>
      </c>
      <c r="BC94">
        <f>ABS(100*(AG94-AG95)/(AVERAGE(AG94:AG95)))</f>
        <v>11.590210741509187</v>
      </c>
      <c r="BG94" s="3">
        <f>AVERAGE(AD94:AD95)</f>
        <v>0.27287261751375935</v>
      </c>
      <c r="BH94" s="3">
        <f>AVERAGE(AE94:AE95)</f>
        <v>0.48329753109934048</v>
      </c>
      <c r="BI94" s="3">
        <f>AVERAGE(AF94:AF95)</f>
        <v>0.21042491358558107</v>
      </c>
      <c r="BJ94" s="3">
        <f>AVERAGE(AG94:AG95)</f>
        <v>3.5835681290626809E-2</v>
      </c>
      <c r="BK94" t="s">
        <v>28</v>
      </c>
    </row>
    <row r="95" spans="1:63" x14ac:dyDescent="0.3">
      <c r="A95">
        <v>71</v>
      </c>
      <c r="B95">
        <v>3</v>
      </c>
      <c r="C95" t="s">
        <v>28</v>
      </c>
      <c r="D95" t="s">
        <v>27</v>
      </c>
      <c r="G95">
        <v>0.5</v>
      </c>
      <c r="H95">
        <v>0.5</v>
      </c>
      <c r="I95">
        <v>244</v>
      </c>
      <c r="J95">
        <v>492</v>
      </c>
      <c r="L95">
        <v>264</v>
      </c>
      <c r="M95">
        <v>0.60199999999999998</v>
      </c>
      <c r="N95">
        <v>0.69499999999999995</v>
      </c>
      <c r="O95">
        <v>9.2999999999999999E-2</v>
      </c>
      <c r="Q95">
        <v>0</v>
      </c>
      <c r="R95">
        <v>1</v>
      </c>
      <c r="S95">
        <v>0</v>
      </c>
      <c r="T95">
        <v>0</v>
      </c>
      <c r="V95">
        <v>0</v>
      </c>
      <c r="Y95" s="1">
        <v>45318</v>
      </c>
      <c r="Z95" s="6">
        <v>0.24584490740740739</v>
      </c>
      <c r="AB95">
        <v>1</v>
      </c>
      <c r="AD95" s="3">
        <f t="shared" si="8"/>
        <v>0.28635354086952186</v>
      </c>
      <c r="AE95" s="3">
        <f t="shared" si="9"/>
        <v>0.48643890417386226</v>
      </c>
      <c r="AF95" s="3">
        <f t="shared" si="10"/>
        <v>0.2000853633043404</v>
      </c>
      <c r="AG95" s="3">
        <f t="shared" si="11"/>
        <v>3.3758965799507198E-2</v>
      </c>
      <c r="AH95" s="3"/>
      <c r="BG95" s="3"/>
      <c r="BH95" s="3"/>
      <c r="BI95" s="3"/>
      <c r="BJ95" s="3"/>
      <c r="BK95" t="s">
        <v>28</v>
      </c>
    </row>
    <row r="96" spans="1:63" x14ac:dyDescent="0.3">
      <c r="A96">
        <v>72</v>
      </c>
      <c r="B96">
        <v>1</v>
      </c>
      <c r="C96" t="s">
        <v>69</v>
      </c>
      <c r="D96" t="s">
        <v>27</v>
      </c>
      <c r="G96">
        <v>0.3</v>
      </c>
      <c r="H96">
        <v>0.3</v>
      </c>
      <c r="I96">
        <v>2596</v>
      </c>
      <c r="J96">
        <v>10042</v>
      </c>
      <c r="L96">
        <v>5890</v>
      </c>
      <c r="M96">
        <v>4.0110000000000001</v>
      </c>
      <c r="N96">
        <v>14.643000000000001</v>
      </c>
      <c r="O96">
        <v>10.632</v>
      </c>
      <c r="Q96">
        <v>0.83299999999999996</v>
      </c>
      <c r="R96">
        <v>1</v>
      </c>
      <c r="S96">
        <v>0</v>
      </c>
      <c r="T96">
        <v>0</v>
      </c>
      <c r="V96">
        <v>0</v>
      </c>
      <c r="Y96" s="1">
        <v>45318</v>
      </c>
      <c r="Z96" s="6">
        <v>0.25837962962962963</v>
      </c>
      <c r="AB96">
        <v>1</v>
      </c>
      <c r="AD96" s="3">
        <f t="shared" si="8"/>
        <v>4.3917166091965241</v>
      </c>
      <c r="AE96" s="3">
        <f t="shared" si="9"/>
        <v>17.477460874558293</v>
      </c>
      <c r="AF96" s="3">
        <f t="shared" si="10"/>
        <v>13.085744265361768</v>
      </c>
      <c r="AG96" s="3">
        <f t="shared" si="11"/>
        <v>1.0548633492418245</v>
      </c>
      <c r="AH96" s="3"/>
      <c r="BK96" t="s">
        <v>69</v>
      </c>
    </row>
    <row r="97" spans="1:63" x14ac:dyDescent="0.3">
      <c r="A97">
        <v>73</v>
      </c>
      <c r="B97">
        <v>1</v>
      </c>
      <c r="C97" t="s">
        <v>69</v>
      </c>
      <c r="D97" t="s">
        <v>27</v>
      </c>
      <c r="G97">
        <v>0.3</v>
      </c>
      <c r="H97">
        <v>0.3</v>
      </c>
      <c r="I97">
        <v>3697</v>
      </c>
      <c r="J97">
        <v>10150</v>
      </c>
      <c r="L97">
        <v>6073</v>
      </c>
      <c r="M97">
        <v>5.4180000000000001</v>
      </c>
      <c r="N97">
        <v>14.795</v>
      </c>
      <c r="O97">
        <v>9.3770000000000007</v>
      </c>
      <c r="Q97">
        <v>0.86499999999999999</v>
      </c>
      <c r="R97">
        <v>1</v>
      </c>
      <c r="S97">
        <v>0</v>
      </c>
      <c r="T97">
        <v>0</v>
      </c>
      <c r="V97">
        <v>0</v>
      </c>
      <c r="Y97" s="1">
        <v>45318</v>
      </c>
      <c r="Z97" s="6">
        <v>0.26543981481481482</v>
      </c>
      <c r="AB97">
        <v>1</v>
      </c>
      <c r="AD97" s="3">
        <f t="shared" si="8"/>
        <v>6.2241235986649759</v>
      </c>
      <c r="AE97" s="3">
        <f t="shared" si="9"/>
        <v>17.665943259029603</v>
      </c>
      <c r="AF97" s="3">
        <f t="shared" si="10"/>
        <v>11.441819660364628</v>
      </c>
      <c r="AG97" s="3">
        <f t="shared" si="11"/>
        <v>1.0873453094875414</v>
      </c>
      <c r="AH97" s="3"/>
      <c r="AI97">
        <f>100*(AVERAGE(I97:I98))/(AVERAGE(I$51:I$52))</f>
        <v>92.367859682389195</v>
      </c>
      <c r="AK97">
        <f>ABS(100*(AD97-AD98)/(AVERAGE(AD97:AD98)))</f>
        <v>10.15290592253416</v>
      </c>
      <c r="AO97">
        <f>100*(AVERAGE(J97:J98))/(AVERAGE(J$51:J$52))</f>
        <v>94.588805066592158</v>
      </c>
      <c r="AQ97">
        <f>ABS(100*(AE97-AE98)/(AVERAGE(AE97:AE98)))</f>
        <v>0.11847700878697466</v>
      </c>
      <c r="AU97">
        <f>100*(((AVERAGE(J97:J98))-(AVERAGE(I97:I98)))/((AVERAGE(J$51:J$52))-(AVERAGE($I$51:I52))))</f>
        <v>96.026388462718629</v>
      </c>
      <c r="AW97">
        <f>ABS(100*(AF97-AF98)/(AVERAGE(AF97:AF98)))</f>
        <v>5.7986983527498639</v>
      </c>
      <c r="BA97">
        <f>100*(AVERAGE(L97:L98))/(AVERAGE(L$51:L$52))</f>
        <v>93.751446424438782</v>
      </c>
      <c r="BC97">
        <f>ABS(100*(AG97-AG98)/(AVERAGE(AG97:AG98)))</f>
        <v>0.11420198117448559</v>
      </c>
      <c r="BG97" s="3">
        <f>AVERAGE(AD97:AD98)</f>
        <v>6.5569859037455309</v>
      </c>
      <c r="BH97" s="3">
        <f>AVERAGE(AE97:AE98)</f>
        <v>17.676414502611344</v>
      </c>
      <c r="BI97" s="3">
        <f>AVERAGE(AF97:AF98)</f>
        <v>11.119428598865813</v>
      </c>
      <c r="BJ97" s="3">
        <f>AVERAGE(AG97:AG98)</f>
        <v>1.087966549164372</v>
      </c>
      <c r="BK97" t="s">
        <v>69</v>
      </c>
    </row>
    <row r="98" spans="1:63" x14ac:dyDescent="0.3">
      <c r="A98">
        <v>74</v>
      </c>
      <c r="B98">
        <v>1</v>
      </c>
      <c r="C98" t="s">
        <v>69</v>
      </c>
      <c r="D98" t="s">
        <v>27</v>
      </c>
      <c r="G98">
        <v>0.3</v>
      </c>
      <c r="H98">
        <v>0.3</v>
      </c>
      <c r="I98">
        <v>4097</v>
      </c>
      <c r="J98">
        <v>10162</v>
      </c>
      <c r="L98">
        <v>6080</v>
      </c>
      <c r="M98">
        <v>5.93</v>
      </c>
      <c r="N98">
        <v>14.813000000000001</v>
      </c>
      <c r="O98">
        <v>8.8819999999999997</v>
      </c>
      <c r="Q98">
        <v>0.86699999999999999</v>
      </c>
      <c r="R98">
        <v>1</v>
      </c>
      <c r="S98">
        <v>0</v>
      </c>
      <c r="T98">
        <v>0</v>
      </c>
      <c r="V98">
        <v>0</v>
      </c>
      <c r="Y98" s="1">
        <v>45318</v>
      </c>
      <c r="Z98" s="6">
        <v>0.27307870370370368</v>
      </c>
      <c r="AB98">
        <v>1</v>
      </c>
      <c r="AD98" s="3">
        <f t="shared" si="8"/>
        <v>6.889848208826086</v>
      </c>
      <c r="AE98" s="3">
        <f t="shared" si="9"/>
        <v>17.686885746193084</v>
      </c>
      <c r="AF98" s="3">
        <f t="shared" si="10"/>
        <v>10.797037537366998</v>
      </c>
      <c r="AG98" s="3">
        <f t="shared" si="11"/>
        <v>1.0885877888412028</v>
      </c>
      <c r="AH98" s="3"/>
      <c r="BK98" t="s">
        <v>69</v>
      </c>
    </row>
    <row r="99" spans="1:63" x14ac:dyDescent="0.3">
      <c r="A99">
        <v>75</v>
      </c>
      <c r="B99">
        <v>3</v>
      </c>
      <c r="D99" t="s">
        <v>85</v>
      </c>
      <c r="Y99" s="1">
        <v>45318</v>
      </c>
      <c r="Z99" s="6">
        <v>0.27744212962962961</v>
      </c>
      <c r="AB99">
        <v>1</v>
      </c>
      <c r="AD99" s="3"/>
      <c r="AE99" s="3"/>
      <c r="AF99" s="3"/>
      <c r="AG99" s="3"/>
      <c r="AH99" s="3"/>
    </row>
    <row r="100" spans="1:63" x14ac:dyDescent="0.3">
      <c r="A100">
        <v>76</v>
      </c>
      <c r="B100">
        <v>21</v>
      </c>
      <c r="C100" t="s">
        <v>207</v>
      </c>
      <c r="D100" t="s">
        <v>27</v>
      </c>
      <c r="G100">
        <v>0.5</v>
      </c>
      <c r="H100">
        <v>0.5</v>
      </c>
      <c r="I100">
        <v>5685</v>
      </c>
      <c r="J100">
        <v>8877</v>
      </c>
      <c r="L100">
        <v>12540</v>
      </c>
      <c r="M100">
        <v>4.7759999999999998</v>
      </c>
      <c r="N100">
        <v>7.7990000000000004</v>
      </c>
      <c r="O100">
        <v>3.0230000000000001</v>
      </c>
      <c r="Q100">
        <v>1.1950000000000001</v>
      </c>
      <c r="R100">
        <v>1</v>
      </c>
      <c r="S100">
        <v>0</v>
      </c>
      <c r="T100">
        <v>0</v>
      </c>
      <c r="V100">
        <v>0</v>
      </c>
      <c r="Y100" s="1">
        <v>45318</v>
      </c>
      <c r="Z100" s="6">
        <v>0.29020833333333335</v>
      </c>
      <c r="AB100">
        <v>1</v>
      </c>
      <c r="AD100" s="3">
        <f t="shared" si="8"/>
        <v>5.7196649466994129</v>
      </c>
      <c r="AE100" s="3">
        <f t="shared" si="9"/>
        <v>9.2665766474623368</v>
      </c>
      <c r="AF100" s="3">
        <f t="shared" si="10"/>
        <v>3.5469117007629238</v>
      </c>
      <c r="AG100" s="3">
        <f t="shared" si="11"/>
        <v>1.3411312411320402</v>
      </c>
      <c r="AH100" s="3"/>
      <c r="BK100" t="s">
        <v>207</v>
      </c>
    </row>
    <row r="101" spans="1:63" x14ac:dyDescent="0.3">
      <c r="A101">
        <v>77</v>
      </c>
      <c r="B101">
        <v>21</v>
      </c>
      <c r="C101" t="s">
        <v>207</v>
      </c>
      <c r="D101" t="s">
        <v>27</v>
      </c>
      <c r="G101">
        <v>0.5</v>
      </c>
      <c r="H101">
        <v>0.5</v>
      </c>
      <c r="I101">
        <v>7116</v>
      </c>
      <c r="J101">
        <v>8878</v>
      </c>
      <c r="L101">
        <v>12702</v>
      </c>
      <c r="M101">
        <v>5.8739999999999997</v>
      </c>
      <c r="N101">
        <v>7.8</v>
      </c>
      <c r="O101">
        <v>1.925</v>
      </c>
      <c r="Q101">
        <v>1.212</v>
      </c>
      <c r="R101">
        <v>1</v>
      </c>
      <c r="S101">
        <v>0</v>
      </c>
      <c r="T101">
        <v>0</v>
      </c>
      <c r="V101">
        <v>0</v>
      </c>
      <c r="Y101" s="1">
        <v>45318</v>
      </c>
      <c r="Z101" s="6">
        <v>0.29769675925925926</v>
      </c>
      <c r="AB101">
        <v>1</v>
      </c>
      <c r="AD101" s="3">
        <f t="shared" si="8"/>
        <v>7.1486428224102339</v>
      </c>
      <c r="AE101" s="3">
        <f t="shared" si="9"/>
        <v>9.2676237718205119</v>
      </c>
      <c r="AF101" s="3">
        <f t="shared" si="10"/>
        <v>2.118980949410278</v>
      </c>
      <c r="AG101" s="3">
        <f t="shared" si="11"/>
        <v>1.35838395444288</v>
      </c>
      <c r="AH101" s="3"/>
      <c r="AK101">
        <f>ABS(100*(AD101-AD102)/(AVERAGE(AD101:AD102)))</f>
        <v>0.99673481532892316</v>
      </c>
      <c r="AQ101">
        <f>ABS(100*(AE101-AE102)/(AVERAGE(AE101:AE102)))</f>
        <v>0.10174035461382963</v>
      </c>
      <c r="AW101">
        <f>ABS(100*(AF101-AF102)/(AVERAGE(AF101:AF102)))</f>
        <v>2.8597021105777678</v>
      </c>
      <c r="BC101">
        <f>ABS(100*(AG101-AG102)/(AVERAGE(AG101:AG102)))</f>
        <v>0.28966239848235248</v>
      </c>
      <c r="BG101" s="3">
        <f>AVERAGE(AD101:AD102)</f>
        <v>7.1131929869191541</v>
      </c>
      <c r="BH101" s="3">
        <f>AVERAGE(AE101:AE102)</f>
        <v>9.2629117122087283</v>
      </c>
      <c r="BI101" s="3">
        <f>AVERAGE(AF101:AF102)</f>
        <v>2.1497187252895738</v>
      </c>
      <c r="BJ101" s="3">
        <f>AVERAGE(AG101:AG102)</f>
        <v>1.3603541717036858</v>
      </c>
      <c r="BK101" t="s">
        <v>207</v>
      </c>
    </row>
    <row r="102" spans="1:63" x14ac:dyDescent="0.3">
      <c r="A102">
        <v>78</v>
      </c>
      <c r="B102">
        <v>21</v>
      </c>
      <c r="C102" t="s">
        <v>207</v>
      </c>
      <c r="D102" t="s">
        <v>27</v>
      </c>
      <c r="G102">
        <v>0.5</v>
      </c>
      <c r="H102">
        <v>0.5</v>
      </c>
      <c r="I102">
        <v>7045</v>
      </c>
      <c r="J102">
        <v>8869</v>
      </c>
      <c r="L102">
        <v>12739</v>
      </c>
      <c r="M102">
        <v>5.819</v>
      </c>
      <c r="N102">
        <v>7.7919999999999998</v>
      </c>
      <c r="O102">
        <v>1.9730000000000001</v>
      </c>
      <c r="Q102">
        <v>1.216</v>
      </c>
      <c r="R102">
        <v>1</v>
      </c>
      <c r="S102">
        <v>0</v>
      </c>
      <c r="T102">
        <v>0</v>
      </c>
      <c r="V102">
        <v>0</v>
      </c>
      <c r="Y102" s="1">
        <v>45318</v>
      </c>
      <c r="Z102" s="6">
        <v>0.30526620370370372</v>
      </c>
      <c r="AB102">
        <v>1</v>
      </c>
      <c r="AD102" s="3">
        <f t="shared" si="8"/>
        <v>7.0777431514280753</v>
      </c>
      <c r="AE102" s="3">
        <f t="shared" si="9"/>
        <v>9.2581996525969448</v>
      </c>
      <c r="AF102" s="3">
        <f t="shared" si="10"/>
        <v>2.1804565011688695</v>
      </c>
      <c r="AG102" s="3">
        <f t="shared" si="11"/>
        <v>1.3623243889644916</v>
      </c>
      <c r="AH102" s="3"/>
      <c r="BG102" s="3"/>
      <c r="BH102" s="3"/>
      <c r="BI102" s="3"/>
      <c r="BJ102" s="3"/>
      <c r="BK102" t="s">
        <v>207</v>
      </c>
    </row>
    <row r="103" spans="1:63" x14ac:dyDescent="0.3">
      <c r="A103">
        <v>79</v>
      </c>
      <c r="B103">
        <v>22</v>
      </c>
      <c r="C103" t="s">
        <v>208</v>
      </c>
      <c r="D103" t="s">
        <v>27</v>
      </c>
      <c r="G103">
        <v>0.5</v>
      </c>
      <c r="H103">
        <v>0.5</v>
      </c>
      <c r="I103">
        <v>5564</v>
      </c>
      <c r="J103">
        <v>8417</v>
      </c>
      <c r="L103">
        <v>4581</v>
      </c>
      <c r="M103">
        <v>4.6829999999999998</v>
      </c>
      <c r="N103">
        <v>7.4089999999999998</v>
      </c>
      <c r="O103">
        <v>2.726</v>
      </c>
      <c r="Q103">
        <v>0.36299999999999999</v>
      </c>
      <c r="R103">
        <v>1</v>
      </c>
      <c r="S103">
        <v>0</v>
      </c>
      <c r="T103">
        <v>0</v>
      </c>
      <c r="V103">
        <v>0</v>
      </c>
      <c r="Y103" s="1">
        <v>45318</v>
      </c>
      <c r="Z103" s="6">
        <v>0.31829861111111107</v>
      </c>
      <c r="AB103">
        <v>1</v>
      </c>
      <c r="AD103" s="3">
        <f t="shared" si="8"/>
        <v>5.5988359299551718</v>
      </c>
      <c r="AE103" s="3">
        <f t="shared" si="9"/>
        <v>8.7848994427023257</v>
      </c>
      <c r="AF103" s="3">
        <f t="shared" si="10"/>
        <v>3.1860635127471539</v>
      </c>
      <c r="AG103" s="3">
        <f t="shared" si="11"/>
        <v>0.49351182606429583</v>
      </c>
      <c r="AH103" s="3"/>
      <c r="BG103" s="3"/>
      <c r="BH103" s="3"/>
      <c r="BI103" s="3"/>
      <c r="BJ103" s="3"/>
      <c r="BK103" t="s">
        <v>208</v>
      </c>
    </row>
    <row r="104" spans="1:63" x14ac:dyDescent="0.3">
      <c r="A104">
        <v>80</v>
      </c>
      <c r="B104">
        <v>22</v>
      </c>
      <c r="C104" t="s">
        <v>208</v>
      </c>
      <c r="D104" t="s">
        <v>27</v>
      </c>
      <c r="G104">
        <v>0.5</v>
      </c>
      <c r="H104">
        <v>0.5</v>
      </c>
      <c r="I104">
        <v>5222</v>
      </c>
      <c r="J104">
        <v>8470</v>
      </c>
      <c r="L104">
        <v>4562</v>
      </c>
      <c r="M104">
        <v>4.4210000000000003</v>
      </c>
      <c r="N104">
        <v>7.4550000000000001</v>
      </c>
      <c r="O104">
        <v>3.0339999999999998</v>
      </c>
      <c r="Q104">
        <v>0.36099999999999999</v>
      </c>
      <c r="R104">
        <v>1</v>
      </c>
      <c r="S104">
        <v>0</v>
      </c>
      <c r="T104">
        <v>0</v>
      </c>
      <c r="V104">
        <v>0</v>
      </c>
      <c r="Y104" s="1">
        <v>45318</v>
      </c>
      <c r="Z104" s="6">
        <v>0.32541666666666669</v>
      </c>
      <c r="AB104">
        <v>1</v>
      </c>
      <c r="AD104" s="3">
        <f t="shared" si="8"/>
        <v>5.2573192049425232</v>
      </c>
      <c r="AE104" s="3">
        <f t="shared" si="9"/>
        <v>8.8403970336855444</v>
      </c>
      <c r="AF104" s="3">
        <f t="shared" si="10"/>
        <v>3.5830778287430212</v>
      </c>
      <c r="AG104" s="3">
        <f t="shared" si="11"/>
        <v>0.49148835968833315</v>
      </c>
      <c r="AH104" s="3"/>
      <c r="AK104">
        <f>ABS(100*(AD104-AD105)/(AVERAGE(AD104:AD105)))</f>
        <v>1.9563620947438753</v>
      </c>
      <c r="AQ104">
        <f>ABS(100*(AE104-AE105)/(AVERAGE(AE104:AE105)))</f>
        <v>9.4803046250246395E-2</v>
      </c>
      <c r="AW104">
        <f>ABS(100*(AF104-AF105)/(AVERAGE(AF104:AF105)))</f>
        <v>2.5753051377182437</v>
      </c>
      <c r="BC104">
        <f>ABS(100*(AG104-AG105)/(AVERAGE(AG104:AG105)))</f>
        <v>3.491597169931969</v>
      </c>
      <c r="BG104" s="3">
        <f>AVERAGE(AD104:AD105)</f>
        <v>5.2063912722651988</v>
      </c>
      <c r="BH104" s="3">
        <f>AVERAGE(AE104:AE105)</f>
        <v>8.8362085362528475</v>
      </c>
      <c r="BI104" s="3">
        <f>AVERAGE(AF104:AF105)</f>
        <v>3.62981726398765</v>
      </c>
      <c r="BJ104" s="3">
        <f>AVERAGE(AG104:AG105)</f>
        <v>0.50022121457406687</v>
      </c>
      <c r="BK104" t="s">
        <v>208</v>
      </c>
    </row>
    <row r="105" spans="1:63" x14ac:dyDescent="0.3">
      <c r="A105">
        <v>81</v>
      </c>
      <c r="B105">
        <v>22</v>
      </c>
      <c r="C105" t="s">
        <v>208</v>
      </c>
      <c r="D105" t="s">
        <v>27</v>
      </c>
      <c r="G105">
        <v>0.5</v>
      </c>
      <c r="H105">
        <v>0.5</v>
      </c>
      <c r="I105">
        <v>5120</v>
      </c>
      <c r="J105">
        <v>8462</v>
      </c>
      <c r="L105">
        <v>4726</v>
      </c>
      <c r="M105">
        <v>4.343</v>
      </c>
      <c r="N105">
        <v>7.4480000000000004</v>
      </c>
      <c r="O105">
        <v>3.105</v>
      </c>
      <c r="Q105">
        <v>0.378</v>
      </c>
      <c r="R105">
        <v>1</v>
      </c>
      <c r="S105">
        <v>0</v>
      </c>
      <c r="T105">
        <v>0</v>
      </c>
      <c r="V105">
        <v>0</v>
      </c>
      <c r="Y105" s="1">
        <v>45318</v>
      </c>
      <c r="Z105" s="6">
        <v>0.3329050925925926</v>
      </c>
      <c r="AB105">
        <v>1</v>
      </c>
      <c r="AD105" s="3">
        <f t="shared" si="8"/>
        <v>5.1554633395878735</v>
      </c>
      <c r="AE105" s="3">
        <f t="shared" si="9"/>
        <v>8.8320200388201524</v>
      </c>
      <c r="AF105" s="3">
        <f t="shared" si="10"/>
        <v>3.6765566992322789</v>
      </c>
      <c r="AG105" s="3">
        <f t="shared" si="11"/>
        <v>0.5089540694598006</v>
      </c>
      <c r="AH105" s="3"/>
      <c r="BG105" s="3"/>
      <c r="BH105" s="3"/>
      <c r="BI105" s="3"/>
      <c r="BJ105" s="3"/>
      <c r="BK105" t="s">
        <v>208</v>
      </c>
    </row>
    <row r="106" spans="1:63" x14ac:dyDescent="0.3">
      <c r="A106">
        <v>82</v>
      </c>
      <c r="B106">
        <v>23</v>
      </c>
      <c r="C106" t="s">
        <v>209</v>
      </c>
      <c r="D106" t="s">
        <v>27</v>
      </c>
      <c r="G106">
        <v>0.5</v>
      </c>
      <c r="H106">
        <v>0.5</v>
      </c>
      <c r="I106">
        <v>5286</v>
      </c>
      <c r="J106">
        <v>8118</v>
      </c>
      <c r="L106">
        <v>1031</v>
      </c>
      <c r="M106">
        <v>4.4710000000000001</v>
      </c>
      <c r="N106">
        <v>7.1559999999999997</v>
      </c>
      <c r="O106">
        <v>2.6859999999999999</v>
      </c>
      <c r="Q106">
        <v>0</v>
      </c>
      <c r="R106">
        <v>1</v>
      </c>
      <c r="S106">
        <v>0</v>
      </c>
      <c r="T106">
        <v>0</v>
      </c>
      <c r="V106">
        <v>0</v>
      </c>
      <c r="Y106" s="1">
        <v>45318</v>
      </c>
      <c r="Z106" s="6">
        <v>0.34581018518518519</v>
      </c>
      <c r="AB106">
        <v>1</v>
      </c>
      <c r="AD106" s="3">
        <f t="shared" si="8"/>
        <v>5.3212287675179892</v>
      </c>
      <c r="AE106" s="3">
        <f t="shared" si="9"/>
        <v>8.4718092596083174</v>
      </c>
      <c r="AF106" s="3">
        <f t="shared" si="10"/>
        <v>3.1505804920903282</v>
      </c>
      <c r="AG106" s="3">
        <f t="shared" si="11"/>
        <v>0.11544310845021205</v>
      </c>
      <c r="AH106" s="3"/>
      <c r="BG106" s="3"/>
      <c r="BH106" s="3"/>
      <c r="BI106" s="3"/>
      <c r="BJ106" s="3"/>
      <c r="BK106" t="s">
        <v>209</v>
      </c>
    </row>
    <row r="107" spans="1:63" x14ac:dyDescent="0.3">
      <c r="A107">
        <v>83</v>
      </c>
      <c r="B107">
        <v>23</v>
      </c>
      <c r="C107" t="s">
        <v>209</v>
      </c>
      <c r="D107" t="s">
        <v>27</v>
      </c>
      <c r="G107">
        <v>0.5</v>
      </c>
      <c r="H107">
        <v>0.5</v>
      </c>
      <c r="I107">
        <v>5458</v>
      </c>
      <c r="J107">
        <v>8147</v>
      </c>
      <c r="L107">
        <v>930</v>
      </c>
      <c r="M107">
        <v>4.6020000000000003</v>
      </c>
      <c r="N107">
        <v>7.18</v>
      </c>
      <c r="O107">
        <v>2.5779999999999998</v>
      </c>
      <c r="Q107">
        <v>0</v>
      </c>
      <c r="R107">
        <v>1</v>
      </c>
      <c r="S107">
        <v>0</v>
      </c>
      <c r="T107">
        <v>0</v>
      </c>
      <c r="V107">
        <v>0</v>
      </c>
      <c r="Y107" s="1">
        <v>45318</v>
      </c>
      <c r="Z107" s="6">
        <v>0.3530787037037037</v>
      </c>
      <c r="AB107">
        <v>1</v>
      </c>
      <c r="AD107" s="3">
        <f t="shared" si="8"/>
        <v>5.4929857169395548</v>
      </c>
      <c r="AE107" s="3">
        <f t="shared" si="9"/>
        <v>8.5021758659953637</v>
      </c>
      <c r="AF107" s="3">
        <f t="shared" si="10"/>
        <v>3.0091901490558088</v>
      </c>
      <c r="AG107" s="3">
        <f t="shared" si="11"/>
        <v>0.10468678718851558</v>
      </c>
      <c r="AH107" s="3"/>
      <c r="AK107">
        <f>ABS(100*(AD107-AD108)/(AVERAGE(AD107:AD108)))</f>
        <v>0.78477768472675236</v>
      </c>
      <c r="AQ107">
        <f>ABS(100*(AE107-AE108)/(AVERAGE(AE107:AE108)))</f>
        <v>1.2142918574417392</v>
      </c>
      <c r="AW107">
        <f>ABS(100*(AF107-AF108)/(AVERAGE(AF107:AF108)))</f>
        <v>2.0030857818380792</v>
      </c>
      <c r="BC107">
        <f>ABS(100*(AG107-AG108)/(AVERAGE(AG107:AG108)))</f>
        <v>4.6696896899179485</v>
      </c>
      <c r="BG107" s="3">
        <f>AVERAGE(AD107:AD108)</f>
        <v>5.4715160982618594</v>
      </c>
      <c r="BH107" s="3">
        <f>AVERAGE(AE107:AE108)</f>
        <v>8.4508667724448401</v>
      </c>
      <c r="BI107" s="3">
        <f>AVERAGE(AF107:AF108)</f>
        <v>2.9793506741829807</v>
      </c>
      <c r="BJ107" s="3">
        <f>AVERAGE(AG107:AG108)</f>
        <v>0.1071894956008905</v>
      </c>
      <c r="BK107" t="s">
        <v>209</v>
      </c>
    </row>
    <row r="108" spans="1:63" x14ac:dyDescent="0.3">
      <c r="A108">
        <v>84</v>
      </c>
      <c r="B108">
        <v>23</v>
      </c>
      <c r="C108" t="s">
        <v>209</v>
      </c>
      <c r="D108" t="s">
        <v>27</v>
      </c>
      <c r="G108">
        <v>0.5</v>
      </c>
      <c r="H108">
        <v>0.5</v>
      </c>
      <c r="I108">
        <v>5415</v>
      </c>
      <c r="J108">
        <v>8049</v>
      </c>
      <c r="L108">
        <v>977</v>
      </c>
      <c r="M108">
        <v>4.569</v>
      </c>
      <c r="N108">
        <v>7.0970000000000004</v>
      </c>
      <c r="O108">
        <v>2.528</v>
      </c>
      <c r="Q108">
        <v>0</v>
      </c>
      <c r="R108">
        <v>1</v>
      </c>
      <c r="S108">
        <v>0</v>
      </c>
      <c r="T108">
        <v>0</v>
      </c>
      <c r="V108">
        <v>0</v>
      </c>
      <c r="Y108" s="1">
        <v>45318</v>
      </c>
      <c r="Z108" s="6">
        <v>0.3605902777777778</v>
      </c>
      <c r="AB108">
        <v>1</v>
      </c>
      <c r="AD108" s="3">
        <f t="shared" si="8"/>
        <v>5.4500464795841639</v>
      </c>
      <c r="AE108" s="3">
        <f t="shared" si="9"/>
        <v>8.3995576788943165</v>
      </c>
      <c r="AF108" s="3">
        <f t="shared" si="10"/>
        <v>2.9495111993101526</v>
      </c>
      <c r="AG108" s="3">
        <f t="shared" si="11"/>
        <v>0.10969220401326542</v>
      </c>
      <c r="AH108" s="3"/>
      <c r="BG108" s="3"/>
      <c r="BH108" s="3"/>
      <c r="BI108" s="3"/>
      <c r="BJ108" s="3"/>
      <c r="BK108" t="s">
        <v>209</v>
      </c>
    </row>
    <row r="109" spans="1:63" x14ac:dyDescent="0.3">
      <c r="A109">
        <v>85</v>
      </c>
      <c r="B109">
        <v>24</v>
      </c>
      <c r="C109" t="s">
        <v>210</v>
      </c>
      <c r="D109" t="s">
        <v>27</v>
      </c>
      <c r="G109">
        <v>0.5</v>
      </c>
      <c r="H109">
        <v>0.5</v>
      </c>
      <c r="I109">
        <v>4196</v>
      </c>
      <c r="J109">
        <v>7305</v>
      </c>
      <c r="L109">
        <v>2532</v>
      </c>
      <c r="M109">
        <v>3.6339999999999999</v>
      </c>
      <c r="N109">
        <v>6.4669999999999996</v>
      </c>
      <c r="O109">
        <v>2.8330000000000002</v>
      </c>
      <c r="Q109">
        <v>0.14899999999999999</v>
      </c>
      <c r="R109">
        <v>1</v>
      </c>
      <c r="S109">
        <v>0</v>
      </c>
      <c r="T109">
        <v>0</v>
      </c>
      <c r="V109">
        <v>0</v>
      </c>
      <c r="Y109" s="1">
        <v>45318</v>
      </c>
      <c r="Z109" s="6">
        <v>0.37344907407407407</v>
      </c>
      <c r="AB109">
        <v>1</v>
      </c>
      <c r="AD109" s="3">
        <f t="shared" si="8"/>
        <v>4.2327690299045759</v>
      </c>
      <c r="AE109" s="3">
        <f t="shared" si="9"/>
        <v>7.6204971564129051</v>
      </c>
      <c r="AF109" s="3">
        <f t="shared" si="10"/>
        <v>3.3877281265083292</v>
      </c>
      <c r="AG109" s="3">
        <f t="shared" si="11"/>
        <v>0.27529695215126543</v>
      </c>
      <c r="AH109" s="3"/>
      <c r="BG109" s="3"/>
      <c r="BH109" s="3"/>
      <c r="BI109" s="3"/>
      <c r="BJ109" s="3"/>
      <c r="BK109" t="s">
        <v>210</v>
      </c>
    </row>
    <row r="110" spans="1:63" x14ac:dyDescent="0.3">
      <c r="A110">
        <v>86</v>
      </c>
      <c r="B110">
        <v>24</v>
      </c>
      <c r="C110" t="s">
        <v>210</v>
      </c>
      <c r="D110" t="s">
        <v>27</v>
      </c>
      <c r="G110">
        <v>0.5</v>
      </c>
      <c r="H110">
        <v>0.5</v>
      </c>
      <c r="I110">
        <v>3794</v>
      </c>
      <c r="J110">
        <v>7344</v>
      </c>
      <c r="L110">
        <v>2568</v>
      </c>
      <c r="M110">
        <v>3.3260000000000001</v>
      </c>
      <c r="N110">
        <v>6.5</v>
      </c>
      <c r="O110">
        <v>3.1739999999999999</v>
      </c>
      <c r="Q110">
        <v>0.153</v>
      </c>
      <c r="R110">
        <v>1</v>
      </c>
      <c r="S110">
        <v>0</v>
      </c>
      <c r="T110">
        <v>0</v>
      </c>
      <c r="V110">
        <v>0</v>
      </c>
      <c r="Y110" s="1">
        <v>45318</v>
      </c>
      <c r="Z110" s="6">
        <v>0.38028935185185181</v>
      </c>
      <c r="AB110">
        <v>1</v>
      </c>
      <c r="AD110" s="3">
        <f t="shared" si="8"/>
        <v>3.8313370899774273</v>
      </c>
      <c r="AE110" s="3">
        <f t="shared" si="9"/>
        <v>7.6613350063816892</v>
      </c>
      <c r="AF110" s="3">
        <f t="shared" si="10"/>
        <v>3.8299979164042619</v>
      </c>
      <c r="AG110" s="3">
        <f t="shared" si="11"/>
        <v>0.27913088844256323</v>
      </c>
      <c r="AH110" s="3"/>
      <c r="AK110">
        <f>ABS(100*(AD110-AD111)/(AVERAGE(AD110:AD111)))</f>
        <v>9.0812764796259913</v>
      </c>
      <c r="AQ110">
        <f>ABS(100*(AE110-AE111)/(AVERAGE(AE110:AE111)))</f>
        <v>0.3138625984009582</v>
      </c>
      <c r="AW110">
        <f>ABS(100*(AF110-AF111)/(AVERAGE(AF110:AF111)))</f>
        <v>9.3010704011621268</v>
      </c>
      <c r="BC110">
        <f>ABS(100*(AG110-AG111)/(AVERAGE(AG110:AG111)))</f>
        <v>1.2284112190241607</v>
      </c>
      <c r="BG110" s="3">
        <f>AVERAGE(AD110:AD111)</f>
        <v>4.0135792020090308</v>
      </c>
      <c r="BH110" s="3">
        <f>AVERAGE(AE110:AE111)</f>
        <v>7.6733769365006896</v>
      </c>
      <c r="BI110" s="3">
        <f>AVERAGE(AF110:AF111)</f>
        <v>3.6597977344916588</v>
      </c>
      <c r="BJ110" s="3">
        <f>AVERAGE(AG110:AG111)</f>
        <v>0.277426916757542</v>
      </c>
      <c r="BK110" t="s">
        <v>210</v>
      </c>
    </row>
    <row r="111" spans="1:63" x14ac:dyDescent="0.3">
      <c r="A111">
        <v>87</v>
      </c>
      <c r="B111">
        <v>24</v>
      </c>
      <c r="C111" t="s">
        <v>210</v>
      </c>
      <c r="D111" t="s">
        <v>27</v>
      </c>
      <c r="G111">
        <v>0.5</v>
      </c>
      <c r="H111">
        <v>0.5</v>
      </c>
      <c r="I111">
        <v>4159</v>
      </c>
      <c r="J111">
        <v>7367</v>
      </c>
      <c r="L111">
        <v>2536</v>
      </c>
      <c r="M111">
        <v>3.605</v>
      </c>
      <c r="N111">
        <v>6.52</v>
      </c>
      <c r="O111">
        <v>2.915</v>
      </c>
      <c r="Q111">
        <v>0.14899999999999999</v>
      </c>
      <c r="R111">
        <v>1</v>
      </c>
      <c r="S111">
        <v>0</v>
      </c>
      <c r="T111">
        <v>0</v>
      </c>
      <c r="V111">
        <v>0</v>
      </c>
      <c r="Y111" s="1">
        <v>45318</v>
      </c>
      <c r="Z111" s="6">
        <v>0.38874999999999998</v>
      </c>
      <c r="AB111">
        <v>1</v>
      </c>
      <c r="AD111" s="3">
        <f t="shared" si="8"/>
        <v>4.195821314040634</v>
      </c>
      <c r="AE111" s="3">
        <f t="shared" si="9"/>
        <v>7.6854188666196901</v>
      </c>
      <c r="AF111" s="3">
        <f t="shared" si="10"/>
        <v>3.4895975525790561</v>
      </c>
      <c r="AG111" s="3">
        <f t="shared" si="11"/>
        <v>0.27572294507252076</v>
      </c>
      <c r="AH111" s="3"/>
      <c r="BG111" s="3"/>
      <c r="BH111" s="3"/>
      <c r="BI111" s="3"/>
      <c r="BJ111" s="3"/>
      <c r="BK111" t="s">
        <v>210</v>
      </c>
    </row>
    <row r="112" spans="1:63" x14ac:dyDescent="0.3">
      <c r="A112">
        <v>88</v>
      </c>
      <c r="B112">
        <v>25</v>
      </c>
      <c r="C112" t="s">
        <v>211</v>
      </c>
      <c r="D112" t="s">
        <v>27</v>
      </c>
      <c r="G112">
        <v>0.5</v>
      </c>
      <c r="H112">
        <v>0.5</v>
      </c>
      <c r="I112">
        <v>3904</v>
      </c>
      <c r="J112">
        <v>6961</v>
      </c>
      <c r="L112">
        <v>3862</v>
      </c>
      <c r="M112">
        <v>3.41</v>
      </c>
      <c r="N112">
        <v>6.1760000000000002</v>
      </c>
      <c r="O112">
        <v>2.766</v>
      </c>
      <c r="Q112">
        <v>0.28799999999999998</v>
      </c>
      <c r="R112">
        <v>1</v>
      </c>
      <c r="S112">
        <v>0</v>
      </c>
      <c r="T112">
        <v>0</v>
      </c>
      <c r="V112">
        <v>0</v>
      </c>
      <c r="Y112" s="1">
        <v>45318</v>
      </c>
      <c r="Z112" s="6">
        <v>0.4012384259259259</v>
      </c>
      <c r="AB112">
        <v>1</v>
      </c>
      <c r="AD112" s="3">
        <f t="shared" si="8"/>
        <v>3.94118165065401</v>
      </c>
      <c r="AE112" s="3">
        <f t="shared" si="9"/>
        <v>7.2602863772010711</v>
      </c>
      <c r="AF112" s="3">
        <f t="shared" si="10"/>
        <v>3.319104726547061</v>
      </c>
      <c r="AG112" s="3">
        <f t="shared" si="11"/>
        <v>0.41693959846865458</v>
      </c>
      <c r="BK112" t="s">
        <v>211</v>
      </c>
    </row>
    <row r="113" spans="1:63" x14ac:dyDescent="0.3">
      <c r="A113">
        <v>89</v>
      </c>
      <c r="B113">
        <v>25</v>
      </c>
      <c r="C113" t="s">
        <v>211</v>
      </c>
      <c r="D113" t="s">
        <v>27</v>
      </c>
      <c r="G113">
        <v>0.5</v>
      </c>
      <c r="H113">
        <v>0.5</v>
      </c>
      <c r="I113">
        <v>4038</v>
      </c>
      <c r="J113">
        <v>7004</v>
      </c>
      <c r="L113">
        <v>3936</v>
      </c>
      <c r="M113">
        <v>3.5129999999999999</v>
      </c>
      <c r="N113">
        <v>6.2130000000000001</v>
      </c>
      <c r="O113">
        <v>2.7</v>
      </c>
      <c r="Q113">
        <v>0.29599999999999999</v>
      </c>
      <c r="R113">
        <v>1</v>
      </c>
      <c r="S113">
        <v>0</v>
      </c>
      <c r="T113">
        <v>0</v>
      </c>
      <c r="V113">
        <v>0</v>
      </c>
      <c r="Y113" s="1">
        <v>45318</v>
      </c>
      <c r="Z113" s="6">
        <v>0.40818287037037032</v>
      </c>
      <c r="AB113">
        <v>1</v>
      </c>
      <c r="AD113" s="3">
        <f t="shared" si="8"/>
        <v>4.0749922972963937</v>
      </c>
      <c r="AE113" s="3">
        <f t="shared" si="9"/>
        <v>7.3053127246025502</v>
      </c>
      <c r="AF113" s="3">
        <f t="shared" si="10"/>
        <v>3.2303204273061565</v>
      </c>
      <c r="AG113" s="3">
        <f t="shared" si="11"/>
        <v>0.42482046751187774</v>
      </c>
      <c r="AH113" s="3"/>
      <c r="AK113">
        <f>ABS(100*(AD113-AD114)/(AVERAGE(AD113:AD114)))</f>
        <v>0.31806158548574048</v>
      </c>
      <c r="AQ113">
        <f>ABS(100*(AE113-AE114)/(AVERAGE(AE113:AE114)))</f>
        <v>1.0663519632102139</v>
      </c>
      <c r="AW113">
        <f>ABS(100*(AF113-AF114)/(AVERAGE(AF113:AF114)))</f>
        <v>2.840388990677067</v>
      </c>
      <c r="BC113">
        <f>ABS(100*(AG113-AG114)/(AVERAGE(AG113:AG114)))</f>
        <v>1.6173906444676287</v>
      </c>
      <c r="BG113" s="3">
        <f>AVERAGE(AD113:AD114)</f>
        <v>4.081483112245464</v>
      </c>
      <c r="BH113" s="3">
        <f>AVERAGE(AE113:AE114)</f>
        <v>7.2665691233501146</v>
      </c>
      <c r="BI113" s="3">
        <f>AVERAGE(AF113:AF114)</f>
        <v>3.1850860111046506</v>
      </c>
      <c r="BJ113" s="3">
        <f>AVERAGE(AG113:AG114)</f>
        <v>0.42141252414183528</v>
      </c>
      <c r="BK113" t="s">
        <v>211</v>
      </c>
    </row>
    <row r="114" spans="1:63" x14ac:dyDescent="0.3">
      <c r="A114">
        <v>90</v>
      </c>
      <c r="B114">
        <v>25</v>
      </c>
      <c r="C114" t="s">
        <v>211</v>
      </c>
      <c r="D114" t="s">
        <v>27</v>
      </c>
      <c r="G114">
        <v>0.5</v>
      </c>
      <c r="H114">
        <v>0.5</v>
      </c>
      <c r="I114">
        <v>4051</v>
      </c>
      <c r="J114">
        <v>6930</v>
      </c>
      <c r="L114">
        <v>3872</v>
      </c>
      <c r="M114">
        <v>3.5219999999999998</v>
      </c>
      <c r="N114">
        <v>6.149</v>
      </c>
      <c r="O114">
        <v>2.6269999999999998</v>
      </c>
      <c r="Q114">
        <v>0.28899999999999998</v>
      </c>
      <c r="R114">
        <v>1</v>
      </c>
      <c r="S114">
        <v>0</v>
      </c>
      <c r="T114">
        <v>0</v>
      </c>
      <c r="V114">
        <v>0</v>
      </c>
      <c r="Y114" s="1">
        <v>45318</v>
      </c>
      <c r="Z114" s="6">
        <v>0.41547453703703702</v>
      </c>
      <c r="AB114">
        <v>1</v>
      </c>
      <c r="AD114" s="3">
        <f t="shared" si="8"/>
        <v>4.0879739271945343</v>
      </c>
      <c r="AE114" s="3">
        <f t="shared" si="9"/>
        <v>7.227825522097679</v>
      </c>
      <c r="AF114" s="3">
        <f t="shared" si="10"/>
        <v>3.1398515949031447</v>
      </c>
      <c r="AG114" s="3">
        <f t="shared" si="11"/>
        <v>0.41800458077179281</v>
      </c>
      <c r="BK114" t="s">
        <v>211</v>
      </c>
    </row>
    <row r="115" spans="1:63" x14ac:dyDescent="0.3">
      <c r="A115">
        <v>91</v>
      </c>
      <c r="B115">
        <v>26</v>
      </c>
      <c r="C115" t="s">
        <v>212</v>
      </c>
      <c r="D115" t="s">
        <v>27</v>
      </c>
      <c r="G115">
        <v>0.5</v>
      </c>
      <c r="H115">
        <v>0.5</v>
      </c>
      <c r="I115">
        <v>6301</v>
      </c>
      <c r="J115">
        <v>8206</v>
      </c>
      <c r="L115">
        <v>14142</v>
      </c>
      <c r="M115">
        <v>5.2489999999999997</v>
      </c>
      <c r="N115">
        <v>7.2309999999999999</v>
      </c>
      <c r="O115">
        <v>1.982</v>
      </c>
      <c r="Q115">
        <v>1.363</v>
      </c>
      <c r="R115">
        <v>1</v>
      </c>
      <c r="S115">
        <v>0</v>
      </c>
      <c r="T115">
        <v>0</v>
      </c>
      <c r="V115">
        <v>0</v>
      </c>
      <c r="Y115" s="1">
        <v>45318</v>
      </c>
      <c r="Z115" s="6">
        <v>0.42827546296296298</v>
      </c>
      <c r="AB115">
        <v>1</v>
      </c>
      <c r="AD115" s="3">
        <f t="shared" si="8"/>
        <v>6.3347944864882777</v>
      </c>
      <c r="AE115" s="3">
        <f t="shared" si="9"/>
        <v>8.563956203127626</v>
      </c>
      <c r="AF115" s="3">
        <f t="shared" si="10"/>
        <v>2.2291617166393483</v>
      </c>
      <c r="AG115" s="3">
        <f t="shared" si="11"/>
        <v>1.51174140609479</v>
      </c>
      <c r="BK115" t="s">
        <v>212</v>
      </c>
    </row>
    <row r="116" spans="1:63" x14ac:dyDescent="0.3">
      <c r="A116">
        <v>92</v>
      </c>
      <c r="B116">
        <v>26</v>
      </c>
      <c r="C116" t="s">
        <v>212</v>
      </c>
      <c r="D116" t="s">
        <v>27</v>
      </c>
      <c r="G116">
        <v>0.5</v>
      </c>
      <c r="H116">
        <v>0.5</v>
      </c>
      <c r="I116">
        <v>6963</v>
      </c>
      <c r="J116">
        <v>8241</v>
      </c>
      <c r="L116">
        <v>14069</v>
      </c>
      <c r="M116">
        <v>5.7569999999999997</v>
      </c>
      <c r="N116">
        <v>7.26</v>
      </c>
      <c r="O116">
        <v>1.5029999999999999</v>
      </c>
      <c r="Q116">
        <v>1.355</v>
      </c>
      <c r="R116">
        <v>1</v>
      </c>
      <c r="S116">
        <v>0</v>
      </c>
      <c r="T116">
        <v>0</v>
      </c>
      <c r="V116">
        <v>0</v>
      </c>
      <c r="Y116" s="1">
        <v>45318</v>
      </c>
      <c r="Z116" s="6">
        <v>0.43543981481481481</v>
      </c>
      <c r="AB116">
        <v>1</v>
      </c>
      <c r="AD116" s="3">
        <f t="shared" si="8"/>
        <v>6.9958590243782588</v>
      </c>
      <c r="AE116" s="3">
        <f t="shared" si="9"/>
        <v>8.6006055556637122</v>
      </c>
      <c r="AF116" s="3">
        <f t="shared" si="10"/>
        <v>1.6047465312854534</v>
      </c>
      <c r="AG116" s="3">
        <f t="shared" si="11"/>
        <v>1.5039670352818806</v>
      </c>
      <c r="AH116" s="3"/>
      <c r="AK116">
        <f>ABS(100*(AD116-AD117)/(AVERAGE(AD116:AD117)))</f>
        <v>0.70187915557245539</v>
      </c>
      <c r="AQ116">
        <f>ABS(100*(AE116-AE117)/(AVERAGE(AE116:AE117)))</f>
        <v>35.869341018536566</v>
      </c>
      <c r="AW116">
        <f>ABS(100*(AF116-AF117)/(AVERAGE(AF116:AF117)))</f>
        <v>108.53018295888081</v>
      </c>
      <c r="BC116">
        <f>ABS(100*(AG116-AG117)/(AVERAGE(AG116:AG117)))</f>
        <v>2.832863023191191E-2</v>
      </c>
      <c r="BG116" s="3">
        <f>AVERAGE(AD116:AD117)</f>
        <v>6.9713936449548388</v>
      </c>
      <c r="BH116" s="3">
        <f>AVERAGE(AE116:AE117)</f>
        <v>10.480193778585932</v>
      </c>
      <c r="BI116" s="3">
        <f>AVERAGE(AF116:AF117)</f>
        <v>3.5088001336310941</v>
      </c>
      <c r="BJ116" s="3">
        <f>AVERAGE(AG116:AG117)</f>
        <v>1.5037540388212531</v>
      </c>
      <c r="BK116" t="s">
        <v>212</v>
      </c>
    </row>
    <row r="117" spans="1:63" x14ac:dyDescent="0.3">
      <c r="A117">
        <v>93</v>
      </c>
      <c r="B117">
        <v>26</v>
      </c>
      <c r="C117" t="s">
        <v>212</v>
      </c>
      <c r="D117" t="s">
        <v>27</v>
      </c>
      <c r="G117">
        <v>0.5</v>
      </c>
      <c r="H117">
        <v>0.5</v>
      </c>
      <c r="I117">
        <v>6914</v>
      </c>
      <c r="J117">
        <v>11831</v>
      </c>
      <c r="L117">
        <v>14065</v>
      </c>
      <c r="M117">
        <v>5.72</v>
      </c>
      <c r="N117">
        <v>10.302</v>
      </c>
      <c r="O117">
        <v>4.5819999999999999</v>
      </c>
      <c r="Q117">
        <v>1.355</v>
      </c>
      <c r="R117">
        <v>1</v>
      </c>
      <c r="S117">
        <v>0</v>
      </c>
      <c r="T117">
        <v>0</v>
      </c>
      <c r="V117">
        <v>0</v>
      </c>
      <c r="X117" t="s">
        <v>100</v>
      </c>
      <c r="Y117" s="1">
        <v>45318</v>
      </c>
      <c r="Z117" s="6">
        <v>0.44700231481481478</v>
      </c>
      <c r="AB117">
        <v>1</v>
      </c>
      <c r="AD117" s="3">
        <f t="shared" si="8"/>
        <v>6.946928265531418</v>
      </c>
      <c r="AE117" s="3">
        <f t="shared" si="9"/>
        <v>12.359782001508153</v>
      </c>
      <c r="AF117" s="3">
        <f t="shared" si="10"/>
        <v>5.4128537359767348</v>
      </c>
      <c r="AG117" s="3">
        <f t="shared" si="11"/>
        <v>1.5035410423606255</v>
      </c>
      <c r="BK117" t="s">
        <v>212</v>
      </c>
    </row>
    <row r="118" spans="1:63" x14ac:dyDescent="0.3">
      <c r="A118">
        <v>94</v>
      </c>
      <c r="B118">
        <v>27</v>
      </c>
      <c r="C118" t="s">
        <v>213</v>
      </c>
      <c r="D118" t="s">
        <v>27</v>
      </c>
      <c r="G118">
        <v>0.5</v>
      </c>
      <c r="H118">
        <v>0.5</v>
      </c>
      <c r="I118">
        <v>6282</v>
      </c>
      <c r="J118">
        <v>8832</v>
      </c>
      <c r="L118">
        <v>18609</v>
      </c>
      <c r="M118">
        <v>5.234</v>
      </c>
      <c r="N118">
        <v>7.7610000000000001</v>
      </c>
      <c r="O118">
        <v>2.5270000000000001</v>
      </c>
      <c r="Q118">
        <v>1.83</v>
      </c>
      <c r="R118">
        <v>1</v>
      </c>
      <c r="S118">
        <v>0</v>
      </c>
      <c r="T118">
        <v>0</v>
      </c>
      <c r="V118">
        <v>0</v>
      </c>
      <c r="Y118" s="1">
        <v>45318</v>
      </c>
      <c r="Z118" s="6">
        <v>0.46105324074074078</v>
      </c>
      <c r="AB118">
        <v>1</v>
      </c>
      <c r="AD118" s="3">
        <f t="shared" si="8"/>
        <v>6.3158213350986863</v>
      </c>
      <c r="AE118" s="3">
        <f t="shared" si="9"/>
        <v>9.2194560513445101</v>
      </c>
      <c r="AF118" s="3">
        <f t="shared" si="10"/>
        <v>2.9036347162458238</v>
      </c>
      <c r="AG118" s="3">
        <f t="shared" si="11"/>
        <v>1.9874690009066527</v>
      </c>
      <c r="BK118" t="s">
        <v>213</v>
      </c>
    </row>
    <row r="119" spans="1:63" x14ac:dyDescent="0.3">
      <c r="A119">
        <v>95</v>
      </c>
      <c r="B119">
        <v>27</v>
      </c>
      <c r="C119" t="s">
        <v>213</v>
      </c>
      <c r="D119" t="s">
        <v>27</v>
      </c>
      <c r="G119">
        <v>0.5</v>
      </c>
      <c r="H119">
        <v>0.5</v>
      </c>
      <c r="I119">
        <v>5794</v>
      </c>
      <c r="J119">
        <v>9083</v>
      </c>
      <c r="L119">
        <v>19542</v>
      </c>
      <c r="M119">
        <v>4.8600000000000003</v>
      </c>
      <c r="N119">
        <v>7.9729999999999999</v>
      </c>
      <c r="O119">
        <v>3.1139999999999999</v>
      </c>
      <c r="Q119">
        <v>1.9279999999999999</v>
      </c>
      <c r="R119">
        <v>1</v>
      </c>
      <c r="S119">
        <v>0</v>
      </c>
      <c r="T119">
        <v>0</v>
      </c>
      <c r="V119">
        <v>0</v>
      </c>
      <c r="Y119" s="1">
        <v>45318</v>
      </c>
      <c r="Z119" s="6">
        <v>0.46802083333333333</v>
      </c>
      <c r="AB119">
        <v>1</v>
      </c>
      <c r="AD119" s="3">
        <f t="shared" si="8"/>
        <v>5.8285109204607535</v>
      </c>
      <c r="AE119" s="3">
        <f t="shared" si="9"/>
        <v>9.4822842652461699</v>
      </c>
      <c r="AF119" s="3">
        <f t="shared" si="10"/>
        <v>3.6537733447854164</v>
      </c>
      <c r="AG119" s="3">
        <f t="shared" si="11"/>
        <v>2.0868318497894522</v>
      </c>
      <c r="AH119" s="3"/>
      <c r="AK119">
        <f>ABS(100*(AD119-AD120)/(AVERAGE(AD119:AD120)))</f>
        <v>2.5039086541536806</v>
      </c>
      <c r="AQ119">
        <f>ABS(100*(AE119-AE120)/(AVERAGE(AE119:AE120)))</f>
        <v>3.4715015650576326</v>
      </c>
      <c r="AW119">
        <f>ABS(100*(AF119-AF120)/(AVERAGE(AF119:AF120)))</f>
        <v>13.789903053961586</v>
      </c>
      <c r="BC119">
        <f>ABS(100*(AG119-AG120)/(AVERAGE(AG119:AG120)))</f>
        <v>3.5717035813572821E-2</v>
      </c>
      <c r="BG119" s="3">
        <f>AVERAGE(AD119:AD120)</f>
        <v>5.9024063521886374</v>
      </c>
      <c r="BH119" s="3">
        <f>AVERAGE(AE119:AE120)</f>
        <v>9.3205035519082955</v>
      </c>
      <c r="BI119" s="3">
        <f>AVERAGE(AF119:AF120)</f>
        <v>3.4180971997196581</v>
      </c>
      <c r="BJ119" s="3">
        <f>AVERAGE(AG119:AG120)</f>
        <v>2.0872045935955508</v>
      </c>
      <c r="BK119" t="s">
        <v>213</v>
      </c>
    </row>
    <row r="120" spans="1:63" x14ac:dyDescent="0.3">
      <c r="A120">
        <v>96</v>
      </c>
      <c r="B120">
        <v>27</v>
      </c>
      <c r="C120" t="s">
        <v>213</v>
      </c>
      <c r="D120" t="s">
        <v>27</v>
      </c>
      <c r="G120">
        <v>0.5</v>
      </c>
      <c r="H120">
        <v>0.5</v>
      </c>
      <c r="I120">
        <v>5942</v>
      </c>
      <c r="J120">
        <v>8774</v>
      </c>
      <c r="L120">
        <v>19549</v>
      </c>
      <c r="M120">
        <v>4.9740000000000002</v>
      </c>
      <c r="N120">
        <v>7.7119999999999997</v>
      </c>
      <c r="O120">
        <v>2.738</v>
      </c>
      <c r="Q120">
        <v>1.929</v>
      </c>
      <c r="R120">
        <v>1</v>
      </c>
      <c r="S120">
        <v>0</v>
      </c>
      <c r="T120">
        <v>0</v>
      </c>
      <c r="V120">
        <v>0</v>
      </c>
      <c r="Y120" s="1">
        <v>45318</v>
      </c>
      <c r="Z120" s="6">
        <v>0.4755092592592593</v>
      </c>
      <c r="AB120">
        <v>1</v>
      </c>
      <c r="AD120" s="3">
        <f t="shared" si="8"/>
        <v>5.9763017839165213</v>
      </c>
      <c r="AE120" s="3">
        <f t="shared" si="9"/>
        <v>9.1587228385704211</v>
      </c>
      <c r="AF120" s="3">
        <f t="shared" si="10"/>
        <v>3.1824210546538998</v>
      </c>
      <c r="AG120" s="3">
        <f t="shared" si="11"/>
        <v>2.0875773374016493</v>
      </c>
      <c r="BK120" t="s">
        <v>213</v>
      </c>
    </row>
    <row r="121" spans="1:63" x14ac:dyDescent="0.3">
      <c r="A121">
        <v>97</v>
      </c>
      <c r="B121">
        <v>28</v>
      </c>
      <c r="C121" t="s">
        <v>214</v>
      </c>
      <c r="D121" t="s">
        <v>27</v>
      </c>
      <c r="G121">
        <v>0.5</v>
      </c>
      <c r="H121">
        <v>0.5</v>
      </c>
      <c r="I121">
        <v>7833</v>
      </c>
      <c r="J121">
        <v>8661</v>
      </c>
      <c r="L121">
        <v>15368</v>
      </c>
      <c r="M121">
        <v>6.4240000000000004</v>
      </c>
      <c r="N121">
        <v>7.6159999999999997</v>
      </c>
      <c r="O121">
        <v>1.1910000000000001</v>
      </c>
      <c r="Q121">
        <v>1.4910000000000001</v>
      </c>
      <c r="R121">
        <v>1</v>
      </c>
      <c r="S121">
        <v>0</v>
      </c>
      <c r="T121">
        <v>0</v>
      </c>
      <c r="V121">
        <v>0</v>
      </c>
      <c r="Y121" s="1">
        <v>45318</v>
      </c>
      <c r="Z121" s="6">
        <v>0.48902777777777778</v>
      </c>
      <c r="AB121">
        <v>1</v>
      </c>
      <c r="AD121" s="3">
        <f t="shared" si="8"/>
        <v>7.8646296406385057</v>
      </c>
      <c r="AE121" s="3">
        <f t="shared" si="9"/>
        <v>9.0403977860967668</v>
      </c>
      <c r="AF121" s="3">
        <f t="shared" si="10"/>
        <v>1.1757681454582611</v>
      </c>
      <c r="AG121" s="3">
        <f t="shared" si="11"/>
        <v>1.6423082364595412</v>
      </c>
      <c r="BK121" t="s">
        <v>214</v>
      </c>
    </row>
    <row r="122" spans="1:63" x14ac:dyDescent="0.3">
      <c r="A122">
        <v>98</v>
      </c>
      <c r="B122">
        <v>28</v>
      </c>
      <c r="C122" t="s">
        <v>214</v>
      </c>
      <c r="D122" t="s">
        <v>27</v>
      </c>
      <c r="G122">
        <v>0.5</v>
      </c>
      <c r="H122">
        <v>0.5</v>
      </c>
      <c r="I122">
        <v>7276</v>
      </c>
      <c r="J122">
        <v>8707</v>
      </c>
      <c r="L122">
        <v>15568</v>
      </c>
      <c r="M122">
        <v>5.9969999999999999</v>
      </c>
      <c r="N122">
        <v>7.6550000000000002</v>
      </c>
      <c r="O122">
        <v>1.6579999999999999</v>
      </c>
      <c r="Q122">
        <v>1.512</v>
      </c>
      <c r="R122">
        <v>1</v>
      </c>
      <c r="S122">
        <v>0</v>
      </c>
      <c r="T122">
        <v>0</v>
      </c>
      <c r="V122">
        <v>0</v>
      </c>
      <c r="Y122" s="1">
        <v>45318</v>
      </c>
      <c r="Z122" s="6">
        <v>0.49619212962962966</v>
      </c>
      <c r="AB122">
        <v>1</v>
      </c>
      <c r="AD122" s="3">
        <f t="shared" si="8"/>
        <v>7.3084167288488997</v>
      </c>
      <c r="AE122" s="3">
        <f t="shared" si="9"/>
        <v>9.0885655065727686</v>
      </c>
      <c r="AF122" s="3">
        <f t="shared" si="10"/>
        <v>1.7801487777238689</v>
      </c>
      <c r="AG122" s="3">
        <f t="shared" si="11"/>
        <v>1.6636078825223064</v>
      </c>
      <c r="AH122" s="3"/>
      <c r="AK122">
        <f>ABS(100*(AD122-AD123)/(AVERAGE(AD122:AD123)))</f>
        <v>4.2787848956004506</v>
      </c>
      <c r="AQ122">
        <f>ABS(100*(AE122-AE123)/(AVERAGE(AE122:AE123)))</f>
        <v>1.8831215166693152</v>
      </c>
      <c r="AW122">
        <f>ABS(100*(AF122-AF123)/(AVERAGE(AF122:AF123)))</f>
        <v>8.5994555497658727</v>
      </c>
      <c r="BC122">
        <f>ABS(100*(AG122-AG123)/(AVERAGE(AG122:AG123)))</f>
        <v>0.5426631952631773</v>
      </c>
      <c r="BG122" s="3">
        <f>AVERAGE(AD122:AD123)</f>
        <v>7.4681906352875655</v>
      </c>
      <c r="BH122" s="3">
        <f>AVERAGE(AE122:AE123)</f>
        <v>9.1749532661221185</v>
      </c>
      <c r="BI122" s="3">
        <f>AVERAGE(AF122:AF123)</f>
        <v>1.7067626308345529</v>
      </c>
      <c r="BJ122" s="3">
        <f>AVERAGE(AG122:AG123)</f>
        <v>1.668134057310644</v>
      </c>
      <c r="BK122" t="s">
        <v>214</v>
      </c>
    </row>
    <row r="123" spans="1:63" x14ac:dyDescent="0.3">
      <c r="A123">
        <v>99</v>
      </c>
      <c r="B123">
        <v>28</v>
      </c>
      <c r="C123" t="s">
        <v>214</v>
      </c>
      <c r="D123" t="s">
        <v>27</v>
      </c>
      <c r="G123">
        <v>0.5</v>
      </c>
      <c r="H123">
        <v>0.5</v>
      </c>
      <c r="I123">
        <v>7596</v>
      </c>
      <c r="J123">
        <v>8872</v>
      </c>
      <c r="L123">
        <v>15653</v>
      </c>
      <c r="M123">
        <v>6.242</v>
      </c>
      <c r="N123">
        <v>7.7949999999999999</v>
      </c>
      <c r="O123">
        <v>1.5529999999999999</v>
      </c>
      <c r="Q123">
        <v>1.5209999999999999</v>
      </c>
      <c r="R123">
        <v>1</v>
      </c>
      <c r="S123">
        <v>0</v>
      </c>
      <c r="T123">
        <v>0</v>
      </c>
      <c r="V123">
        <v>0</v>
      </c>
      <c r="Y123" s="1">
        <v>45318</v>
      </c>
      <c r="Z123" s="6">
        <v>0.50377314814814811</v>
      </c>
      <c r="AB123">
        <v>1</v>
      </c>
      <c r="AD123" s="3">
        <f t="shared" si="8"/>
        <v>7.6279645417262314</v>
      </c>
      <c r="AE123" s="3">
        <f t="shared" si="9"/>
        <v>9.2613410256714683</v>
      </c>
      <c r="AF123" s="3">
        <f t="shared" si="10"/>
        <v>1.6333764839452369</v>
      </c>
      <c r="AG123" s="3">
        <f t="shared" si="11"/>
        <v>1.6726602320989816</v>
      </c>
      <c r="BK123" t="s">
        <v>214</v>
      </c>
    </row>
    <row r="124" spans="1:63" x14ac:dyDescent="0.3">
      <c r="A124">
        <v>100</v>
      </c>
      <c r="B124">
        <v>29</v>
      </c>
      <c r="C124" t="s">
        <v>215</v>
      </c>
      <c r="D124" t="s">
        <v>27</v>
      </c>
      <c r="G124">
        <v>0.5</v>
      </c>
      <c r="H124">
        <v>0.5</v>
      </c>
      <c r="I124">
        <v>6496</v>
      </c>
      <c r="J124">
        <v>8197</v>
      </c>
      <c r="L124">
        <v>11386</v>
      </c>
      <c r="M124">
        <v>5.3979999999999997</v>
      </c>
      <c r="N124">
        <v>7.2229999999999999</v>
      </c>
      <c r="O124">
        <v>1.8240000000000001</v>
      </c>
      <c r="Q124">
        <v>1.075</v>
      </c>
      <c r="R124">
        <v>1</v>
      </c>
      <c r="S124">
        <v>0</v>
      </c>
      <c r="T124">
        <v>0</v>
      </c>
      <c r="V124">
        <v>0</v>
      </c>
      <c r="Y124" s="1">
        <v>45318</v>
      </c>
      <c r="Z124" s="6">
        <v>0.51670138888888884</v>
      </c>
      <c r="AB124">
        <v>1</v>
      </c>
      <c r="AD124" s="3">
        <f t="shared" si="8"/>
        <v>6.5295189349604019</v>
      </c>
      <c r="AE124" s="3">
        <f t="shared" si="9"/>
        <v>8.5545320839040588</v>
      </c>
      <c r="AF124" s="3">
        <f t="shared" si="10"/>
        <v>2.0250131489436569</v>
      </c>
      <c r="AG124" s="3">
        <f t="shared" si="11"/>
        <v>1.2182322833498844</v>
      </c>
      <c r="BK124" t="s">
        <v>215</v>
      </c>
    </row>
    <row r="125" spans="1:63" x14ac:dyDescent="0.3">
      <c r="A125">
        <v>101</v>
      </c>
      <c r="B125">
        <v>29</v>
      </c>
      <c r="C125" t="s">
        <v>215</v>
      </c>
      <c r="D125" t="s">
        <v>27</v>
      </c>
      <c r="G125">
        <v>0.5</v>
      </c>
      <c r="H125">
        <v>0.5</v>
      </c>
      <c r="I125">
        <v>6423</v>
      </c>
      <c r="J125">
        <v>8122</v>
      </c>
      <c r="L125">
        <v>11450</v>
      </c>
      <c r="M125">
        <v>5.343</v>
      </c>
      <c r="N125">
        <v>7.1589999999999998</v>
      </c>
      <c r="O125">
        <v>1.8160000000000001</v>
      </c>
      <c r="Q125">
        <v>1.0820000000000001</v>
      </c>
      <c r="R125">
        <v>1</v>
      </c>
      <c r="S125">
        <v>0</v>
      </c>
      <c r="T125">
        <v>0</v>
      </c>
      <c r="V125">
        <v>0</v>
      </c>
      <c r="Y125" s="1">
        <v>45318</v>
      </c>
      <c r="Z125" s="6">
        <v>0.52370370370370367</v>
      </c>
      <c r="AB125">
        <v>1</v>
      </c>
      <c r="AD125" s="3">
        <f t="shared" si="8"/>
        <v>6.4566220901477607</v>
      </c>
      <c r="AE125" s="3">
        <f t="shared" si="9"/>
        <v>8.4759977570410143</v>
      </c>
      <c r="AF125" s="3">
        <f t="shared" si="10"/>
        <v>2.0193756668932537</v>
      </c>
      <c r="AG125" s="3">
        <f t="shared" si="11"/>
        <v>1.2250481700899694</v>
      </c>
      <c r="AH125" s="3"/>
      <c r="AK125">
        <f>ABS(100*(AD125-AD126)/(AVERAGE(AD125:AD126)))</f>
        <v>0.37187631130937615</v>
      </c>
      <c r="AQ125">
        <f>ABS(100*(AE125-AE126)/(AVERAGE(AE125:AE126)))</f>
        <v>0.95899115242220612</v>
      </c>
      <c r="AW125">
        <f>ABS(100*(AF125-AF126)/(AVERAGE(AF125:AF126)))</f>
        <v>5.0980581644857876</v>
      </c>
      <c r="BC125">
        <f>ABS(100*(AG125-AG126)/(AVERAGE(AG125:AG126)))</f>
        <v>0.70169414928515028</v>
      </c>
      <c r="BG125" s="3">
        <f>AVERAGE(AD125:AD126)</f>
        <v>6.4446390471648609</v>
      </c>
      <c r="BH125" s="3">
        <f>AVERAGE(AE125:AE126)</f>
        <v>8.5168356070097992</v>
      </c>
      <c r="BI125" s="3">
        <f>AVERAGE(AF125:AF126)</f>
        <v>2.0721965598449379</v>
      </c>
      <c r="BJ125" s="3">
        <f>AVERAGE(AG125:AG126)</f>
        <v>1.2293613484176793</v>
      </c>
      <c r="BK125" t="s">
        <v>215</v>
      </c>
    </row>
    <row r="126" spans="1:63" x14ac:dyDescent="0.3">
      <c r="A126">
        <v>102</v>
      </c>
      <c r="B126">
        <v>29</v>
      </c>
      <c r="C126" t="s">
        <v>215</v>
      </c>
      <c r="D126" t="s">
        <v>27</v>
      </c>
      <c r="G126">
        <v>0.5</v>
      </c>
      <c r="H126">
        <v>0.5</v>
      </c>
      <c r="I126">
        <v>6399</v>
      </c>
      <c r="J126">
        <v>8200</v>
      </c>
      <c r="L126">
        <v>11531</v>
      </c>
      <c r="M126">
        <v>5.3239999999999998</v>
      </c>
      <c r="N126">
        <v>7.226</v>
      </c>
      <c r="O126">
        <v>1.9019999999999999</v>
      </c>
      <c r="Q126">
        <v>1.0900000000000001</v>
      </c>
      <c r="R126">
        <v>1</v>
      </c>
      <c r="S126">
        <v>0</v>
      </c>
      <c r="T126">
        <v>0</v>
      </c>
      <c r="V126">
        <v>0</v>
      </c>
      <c r="Y126" s="1">
        <v>45318</v>
      </c>
      <c r="Z126" s="6">
        <v>0.53120370370370373</v>
      </c>
      <c r="AB126">
        <v>1</v>
      </c>
      <c r="AD126" s="3">
        <f t="shared" si="8"/>
        <v>6.4326560041819603</v>
      </c>
      <c r="AE126" s="3">
        <f t="shared" si="9"/>
        <v>8.5576734569785824</v>
      </c>
      <c r="AF126" s="3">
        <f t="shared" si="10"/>
        <v>2.1250174527966221</v>
      </c>
      <c r="AG126" s="3">
        <f t="shared" si="11"/>
        <v>1.2336745267453892</v>
      </c>
      <c r="BK126" t="s">
        <v>215</v>
      </c>
    </row>
    <row r="127" spans="1:63" x14ac:dyDescent="0.3">
      <c r="A127">
        <v>103</v>
      </c>
      <c r="B127">
        <v>30</v>
      </c>
      <c r="C127" t="s">
        <v>216</v>
      </c>
      <c r="D127" t="s">
        <v>27</v>
      </c>
      <c r="G127">
        <v>0.5</v>
      </c>
      <c r="H127">
        <v>0.5</v>
      </c>
      <c r="I127">
        <v>6496</v>
      </c>
      <c r="J127">
        <v>8458</v>
      </c>
      <c r="L127">
        <v>12636</v>
      </c>
      <c r="M127">
        <v>5.3979999999999997</v>
      </c>
      <c r="N127">
        <v>7.444</v>
      </c>
      <c r="O127">
        <v>2.0449999999999999</v>
      </c>
      <c r="Q127">
        <v>1.206</v>
      </c>
      <c r="R127">
        <v>1</v>
      </c>
      <c r="S127">
        <v>0</v>
      </c>
      <c r="T127">
        <v>0</v>
      </c>
      <c r="V127">
        <v>0</v>
      </c>
      <c r="Y127" s="1">
        <v>45318</v>
      </c>
      <c r="Z127" s="6">
        <v>0.54413194444444446</v>
      </c>
      <c r="AB127">
        <v>1</v>
      </c>
      <c r="AD127" s="3">
        <f t="shared" si="8"/>
        <v>6.5295189349604019</v>
      </c>
      <c r="AE127" s="3">
        <f t="shared" si="9"/>
        <v>8.8278315413874573</v>
      </c>
      <c r="AF127" s="3">
        <f t="shared" si="10"/>
        <v>2.2983126064270554</v>
      </c>
      <c r="AG127" s="3">
        <f t="shared" si="11"/>
        <v>1.3513550712421674</v>
      </c>
      <c r="BK127" t="s">
        <v>216</v>
      </c>
    </row>
    <row r="128" spans="1:63" x14ac:dyDescent="0.3">
      <c r="A128">
        <v>104</v>
      </c>
      <c r="B128">
        <v>30</v>
      </c>
      <c r="C128" t="s">
        <v>216</v>
      </c>
      <c r="D128" t="s">
        <v>27</v>
      </c>
      <c r="G128">
        <v>0.5</v>
      </c>
      <c r="H128">
        <v>0.5</v>
      </c>
      <c r="I128">
        <v>6888</v>
      </c>
      <c r="J128">
        <v>8503</v>
      </c>
      <c r="L128">
        <v>12742</v>
      </c>
      <c r="M128">
        <v>5.6989999999999998</v>
      </c>
      <c r="N128">
        <v>7.4820000000000002</v>
      </c>
      <c r="O128">
        <v>1.7829999999999999</v>
      </c>
      <c r="Q128">
        <v>1.2170000000000001</v>
      </c>
      <c r="R128">
        <v>1</v>
      </c>
      <c r="S128">
        <v>0</v>
      </c>
      <c r="T128">
        <v>0</v>
      </c>
      <c r="V128">
        <v>0</v>
      </c>
      <c r="Y128" s="1">
        <v>45318</v>
      </c>
      <c r="Z128" s="6">
        <v>0.5511921296296296</v>
      </c>
      <c r="AB128">
        <v>1</v>
      </c>
      <c r="AD128" s="3">
        <f t="shared" si="8"/>
        <v>6.920965005735134</v>
      </c>
      <c r="AE128" s="3">
        <f t="shared" si="9"/>
        <v>8.8749521375052858</v>
      </c>
      <c r="AF128" s="3">
        <f t="shared" si="10"/>
        <v>1.9539871317701518</v>
      </c>
      <c r="AG128" s="3">
        <f t="shared" si="11"/>
        <v>1.3626438836554331</v>
      </c>
      <c r="AH128" s="3"/>
      <c r="AK128">
        <f>ABS(100*(AD128-AD129)/(AVERAGE(AD128:AD129)))</f>
        <v>0.83336221899740504</v>
      </c>
      <c r="AQ128">
        <f>ABS(100*(AE128-AE129)/(AVERAGE(AE128:AE129)))</f>
        <v>1.3900361297588317</v>
      </c>
      <c r="AW128">
        <f>ABS(100*(AF128-AF129)/(AVERAGE(AF128:AF129)))</f>
        <v>9.6809939866867047</v>
      </c>
      <c r="BC128">
        <f>ABS(100*(AG128-AG129)/(AVERAGE(AG128:AG129)))</f>
        <v>0.3121344402941717</v>
      </c>
      <c r="BG128" s="3">
        <f>AVERAGE(AD128:AD129)</f>
        <v>6.9499240262771425</v>
      </c>
      <c r="BH128" s="3">
        <f>AVERAGE(AE128:AE129)</f>
        <v>8.8136953625521102</v>
      </c>
      <c r="BI128" s="3">
        <f>AVERAGE(AF128:AF129)</f>
        <v>1.8637713362749668</v>
      </c>
      <c r="BJ128" s="3">
        <f>AVERAGE(AG128:AG129)</f>
        <v>1.3647738482617096</v>
      </c>
      <c r="BK128" t="s">
        <v>216</v>
      </c>
    </row>
    <row r="129" spans="1:63" x14ac:dyDescent="0.3">
      <c r="A129">
        <v>105</v>
      </c>
      <c r="B129">
        <v>30</v>
      </c>
      <c r="C129" t="s">
        <v>216</v>
      </c>
      <c r="D129" t="s">
        <v>27</v>
      </c>
      <c r="G129">
        <v>0.5</v>
      </c>
      <c r="H129">
        <v>0.5</v>
      </c>
      <c r="I129">
        <v>6946</v>
      </c>
      <c r="J129">
        <v>8386</v>
      </c>
      <c r="L129">
        <v>12782</v>
      </c>
      <c r="M129">
        <v>5.7439999999999998</v>
      </c>
      <c r="N129">
        <v>7.383</v>
      </c>
      <c r="O129">
        <v>1.64</v>
      </c>
      <c r="Q129">
        <v>1.2210000000000001</v>
      </c>
      <c r="R129">
        <v>1</v>
      </c>
      <c r="S129">
        <v>0</v>
      </c>
      <c r="T129">
        <v>0</v>
      </c>
      <c r="V129">
        <v>0</v>
      </c>
      <c r="Y129" s="1">
        <v>45318</v>
      </c>
      <c r="Z129" s="6">
        <v>0.55881944444444442</v>
      </c>
      <c r="AB129">
        <v>1</v>
      </c>
      <c r="AD129" s="3">
        <f t="shared" si="8"/>
        <v>6.9788830468191509</v>
      </c>
      <c r="AE129" s="3">
        <f t="shared" si="9"/>
        <v>8.7524385875989328</v>
      </c>
      <c r="AF129" s="3">
        <f t="shared" si="10"/>
        <v>1.7735555407797818</v>
      </c>
      <c r="AG129" s="3">
        <f t="shared" si="11"/>
        <v>1.366903812867986</v>
      </c>
      <c r="BK129" t="s">
        <v>216</v>
      </c>
    </row>
    <row r="130" spans="1:63" x14ac:dyDescent="0.3">
      <c r="A130">
        <v>106</v>
      </c>
      <c r="B130">
        <v>31</v>
      </c>
      <c r="C130" t="s">
        <v>217</v>
      </c>
      <c r="D130" t="s">
        <v>27</v>
      </c>
      <c r="G130">
        <v>0.5</v>
      </c>
      <c r="H130">
        <v>0.5</v>
      </c>
      <c r="I130">
        <v>4593</v>
      </c>
      <c r="J130">
        <v>14002</v>
      </c>
      <c r="L130">
        <v>6920</v>
      </c>
      <c r="M130">
        <v>3.9390000000000001</v>
      </c>
      <c r="N130">
        <v>12.141</v>
      </c>
      <c r="O130">
        <v>8.202</v>
      </c>
      <c r="Q130">
        <v>0.60799999999999998</v>
      </c>
      <c r="R130">
        <v>1</v>
      </c>
      <c r="S130">
        <v>0</v>
      </c>
      <c r="T130">
        <v>0</v>
      </c>
      <c r="V130">
        <v>0</v>
      </c>
      <c r="Y130" s="1">
        <v>45318</v>
      </c>
      <c r="Z130" s="6">
        <v>0.57184027777777779</v>
      </c>
      <c r="AB130">
        <v>1</v>
      </c>
      <c r="AD130" s="3">
        <f t="shared" si="8"/>
        <v>4.6292080352555161</v>
      </c>
      <c r="AE130" s="3">
        <f t="shared" si="9"/>
        <v>14.633088983103773</v>
      </c>
      <c r="AF130" s="3">
        <f t="shared" si="10"/>
        <v>10.003880947848257</v>
      </c>
      <c r="AG130" s="3">
        <f t="shared" si="11"/>
        <v>0.74261118676833571</v>
      </c>
      <c r="AH130" s="3"/>
      <c r="BG130" s="3"/>
      <c r="BH130" s="3"/>
      <c r="BI130" s="3"/>
      <c r="BJ130" s="3"/>
      <c r="BK130" t="s">
        <v>217</v>
      </c>
    </row>
    <row r="131" spans="1:63" x14ac:dyDescent="0.3">
      <c r="A131">
        <v>107</v>
      </c>
      <c r="B131">
        <v>31</v>
      </c>
      <c r="C131" t="s">
        <v>217</v>
      </c>
      <c r="D131" t="s">
        <v>27</v>
      </c>
      <c r="G131">
        <v>0.5</v>
      </c>
      <c r="H131">
        <v>0.5</v>
      </c>
      <c r="I131">
        <v>5873</v>
      </c>
      <c r="J131">
        <v>14526</v>
      </c>
      <c r="L131">
        <v>7128</v>
      </c>
      <c r="M131">
        <v>4.9210000000000003</v>
      </c>
      <c r="N131">
        <v>12.585000000000001</v>
      </c>
      <c r="O131">
        <v>7.6639999999999997</v>
      </c>
      <c r="Q131">
        <v>0.63</v>
      </c>
      <c r="R131">
        <v>1</v>
      </c>
      <c r="S131">
        <v>0</v>
      </c>
      <c r="T131">
        <v>0</v>
      </c>
      <c r="V131">
        <v>0</v>
      </c>
      <c r="Y131" s="1">
        <v>45318</v>
      </c>
      <c r="Z131" s="6">
        <v>0.57923611111111117</v>
      </c>
      <c r="AB131">
        <v>1</v>
      </c>
      <c r="AD131" s="3">
        <f t="shared" si="8"/>
        <v>5.9073992867648464</v>
      </c>
      <c r="AE131" s="3">
        <f t="shared" si="9"/>
        <v>15.181782146786915</v>
      </c>
      <c r="AF131" s="3">
        <f t="shared" si="10"/>
        <v>9.2743828600220688</v>
      </c>
      <c r="AG131" s="3">
        <f t="shared" si="11"/>
        <v>0.76476281867361162</v>
      </c>
      <c r="AH131" s="3"/>
      <c r="AK131">
        <f>ABS(100*(AD131-AD132)/(AVERAGE(AD131:AD132)))</f>
        <v>39.251337433229082</v>
      </c>
      <c r="AM131">
        <f>100*((AVERAGE(AD131:AD132)*25.24)-(AVERAGE(AD113:AD114)*25))/(1000*0.08)</f>
        <v>104.34167535031085</v>
      </c>
      <c r="AQ131">
        <f>ABS(100*(AE131-AE132)/(AVERAGE(AE131:AE132)))</f>
        <v>0.24169522424117809</v>
      </c>
      <c r="AS131">
        <f>100*((AVERAGE(AE131:AE132)*25.24)-(AVERAGE(AE113:AE114)*25))/(2000*0.08)</f>
        <v>125.66339904508963</v>
      </c>
      <c r="AW131">
        <f>ABS(100*(AF131-AF132)/(AVERAGE(AF131:AF132)))</f>
        <v>37.390795289488977</v>
      </c>
      <c r="AY131">
        <f>100*((AVERAGE(AF131:AF132)*25.24)-(AVERAGE(AF113:AF114)*25))/(1000*0.08)</f>
        <v>146.98512273986847</v>
      </c>
      <c r="BC131">
        <f>ABS(100*(AG131-AG132)/(AVERAGE(AG131:AG132)))</f>
        <v>0.72152165859058426</v>
      </c>
      <c r="BE131">
        <f>100*((AVERAGE(AG131:AG132)*25.24)-(AVERAGE(AG113:AG114)*25))/(100*0.08)</f>
        <v>110.46486048046522</v>
      </c>
      <c r="BG131" s="3">
        <f>AVERAGE(AD131:AD132)</f>
        <v>7.3498580858314293</v>
      </c>
      <c r="BH131" s="3">
        <f>AVERAGE(AE131:AE132)</f>
        <v>15.163457470518871</v>
      </c>
      <c r="BI131" s="3">
        <f>AVERAGE(AF131:AF132)</f>
        <v>7.8135993846874428</v>
      </c>
      <c r="BJ131" s="3">
        <f>AVERAGE(AG131:AG132)</f>
        <v>0.76753177266177108</v>
      </c>
      <c r="BK131" t="s">
        <v>217</v>
      </c>
    </row>
    <row r="132" spans="1:63" x14ac:dyDescent="0.3">
      <c r="A132">
        <v>108</v>
      </c>
      <c r="B132">
        <v>31</v>
      </c>
      <c r="C132" t="s">
        <v>217</v>
      </c>
      <c r="D132" t="s">
        <v>27</v>
      </c>
      <c r="G132">
        <v>0.5</v>
      </c>
      <c r="H132">
        <v>0.5</v>
      </c>
      <c r="I132">
        <v>8762</v>
      </c>
      <c r="J132">
        <v>14491</v>
      </c>
      <c r="L132">
        <v>7180</v>
      </c>
      <c r="M132">
        <v>7.1369999999999996</v>
      </c>
      <c r="N132">
        <v>12.555</v>
      </c>
      <c r="O132">
        <v>5.4180000000000001</v>
      </c>
      <c r="Q132">
        <v>0.63500000000000001</v>
      </c>
      <c r="R132">
        <v>1</v>
      </c>
      <c r="S132">
        <v>0</v>
      </c>
      <c r="T132">
        <v>0</v>
      </c>
      <c r="V132">
        <v>0</v>
      </c>
      <c r="Y132" s="1">
        <v>45318</v>
      </c>
      <c r="Z132" s="6">
        <v>0.58715277777777775</v>
      </c>
      <c r="AB132">
        <v>1</v>
      </c>
      <c r="AD132" s="3">
        <f t="shared" si="8"/>
        <v>8.7923168848980122</v>
      </c>
      <c r="AE132" s="3">
        <f t="shared" si="9"/>
        <v>15.145132794250829</v>
      </c>
      <c r="AF132" s="3">
        <f t="shared" si="10"/>
        <v>6.3528159093528167</v>
      </c>
      <c r="AG132" s="3">
        <f t="shared" si="11"/>
        <v>0.77030072664993054</v>
      </c>
      <c r="AH132" s="3"/>
      <c r="BK132" t="s">
        <v>217</v>
      </c>
    </row>
    <row r="133" spans="1:63" x14ac:dyDescent="0.3">
      <c r="A133">
        <v>109</v>
      </c>
      <c r="B133">
        <v>32</v>
      </c>
      <c r="C133" t="s">
        <v>218</v>
      </c>
      <c r="D133" t="s">
        <v>27</v>
      </c>
      <c r="G133">
        <v>0.5</v>
      </c>
      <c r="H133">
        <v>0.5</v>
      </c>
      <c r="I133">
        <v>7594</v>
      </c>
      <c r="J133">
        <v>8857</v>
      </c>
      <c r="L133">
        <v>12624</v>
      </c>
      <c r="M133">
        <v>6.2409999999999997</v>
      </c>
      <c r="N133">
        <v>7.782</v>
      </c>
      <c r="O133">
        <v>1.5409999999999999</v>
      </c>
      <c r="Q133">
        <v>1.204</v>
      </c>
      <c r="R133">
        <v>1</v>
      </c>
      <c r="S133">
        <v>0</v>
      </c>
      <c r="T133">
        <v>0</v>
      </c>
      <c r="V133">
        <v>0</v>
      </c>
      <c r="Y133" s="1">
        <v>45318</v>
      </c>
      <c r="Z133" s="6">
        <v>0.60005787037037039</v>
      </c>
      <c r="AB133">
        <v>1</v>
      </c>
      <c r="AD133" s="3">
        <f t="shared" ref="AD133:AD134" si="12">((I133*$F$21)+$F$22)*1000/G133</f>
        <v>7.6259673678957487</v>
      </c>
      <c r="AE133" s="3">
        <f t="shared" ref="AE133:AE134" si="13">((J133*$H$21)+$H$22)*1000/H133</f>
        <v>9.2456341602988577</v>
      </c>
      <c r="AF133" s="3">
        <f t="shared" ref="AF133:AF134" si="14">AE133-AD133</f>
        <v>1.619666792403109</v>
      </c>
      <c r="AG133" s="3">
        <f t="shared" ref="AG133:AG134" si="15">((L133*$J$21)+$J$22)*1000/H133</f>
        <v>1.3500770924784016</v>
      </c>
      <c r="AH133" s="3"/>
      <c r="BG133" s="3"/>
      <c r="BH133" s="3"/>
      <c r="BI133" s="3"/>
      <c r="BJ133" s="3"/>
      <c r="BK133" t="s">
        <v>218</v>
      </c>
    </row>
    <row r="134" spans="1:63" x14ac:dyDescent="0.3">
      <c r="A134">
        <v>110</v>
      </c>
      <c r="B134">
        <v>32</v>
      </c>
      <c r="C134" t="s">
        <v>218</v>
      </c>
      <c r="D134" t="s">
        <v>27</v>
      </c>
      <c r="G134">
        <v>0.5</v>
      </c>
      <c r="H134">
        <v>0.5</v>
      </c>
      <c r="I134">
        <v>6969</v>
      </c>
      <c r="J134">
        <v>8835</v>
      </c>
      <c r="L134">
        <v>12716</v>
      </c>
      <c r="M134">
        <v>5.7610000000000001</v>
      </c>
      <c r="N134">
        <v>7.7629999999999999</v>
      </c>
      <c r="O134">
        <v>2.0019999999999998</v>
      </c>
      <c r="Q134">
        <v>1.214</v>
      </c>
      <c r="R134">
        <v>1</v>
      </c>
      <c r="S134">
        <v>0</v>
      </c>
      <c r="T134">
        <v>0</v>
      </c>
      <c r="V134">
        <v>0</v>
      </c>
      <c r="Y134" s="1">
        <v>45318</v>
      </c>
      <c r="Z134" s="6">
        <v>0.60718749999999999</v>
      </c>
      <c r="AB134">
        <v>1</v>
      </c>
      <c r="AD134" s="3">
        <f t="shared" si="12"/>
        <v>7.0018505458697096</v>
      </c>
      <c r="AE134" s="3">
        <f t="shared" si="13"/>
        <v>9.2225974244190319</v>
      </c>
      <c r="AF134" s="3">
        <f t="shared" si="14"/>
        <v>2.2207468785493223</v>
      </c>
      <c r="AG134" s="3">
        <f t="shared" si="15"/>
        <v>1.3598749296672736</v>
      </c>
      <c r="AH134" s="3"/>
      <c r="AK134">
        <f>ABS(100*(AD134-AD135)/(AVERAGE(AD134:AD135)))</f>
        <v>0.38432748088666924</v>
      </c>
      <c r="AL134">
        <f>ABS(100*((AVERAGE(AD134:AD135)-AVERAGE(AD128:AD129))/(AVERAGE(AD128:AD129,AD134:AD135))))</f>
        <v>0.9367167391873783</v>
      </c>
      <c r="AQ134">
        <f>ABS(100*(AE134-AE135)/(AVERAGE(AE134:AE135)))</f>
        <v>5.6785611360688576E-2</v>
      </c>
      <c r="AR134">
        <f>ABS(100*((AVERAGE(AE134:AE135)-AVERAGE(AE128:AE129))/(AVERAGE(AE128:AE129,AE134:AE135))))</f>
        <v>4.5058397859613377</v>
      </c>
      <c r="AW134">
        <f>ABS(100*(AF134-AF135)/(AVERAGE(AF134:AF135)))</f>
        <v>1.4604356974452573</v>
      </c>
      <c r="AX134">
        <f>ABS(100*((AVERAGE(AF134:AF135)-AVERAGE(AF128:AF129))/(AVERAGE(AF128:AF129,AF134:AF135))))</f>
        <v>16.757210491733325</v>
      </c>
      <c r="BC134">
        <f>ABS(100*(AG134-AG135)/(AVERAGE(AG134:AG135)))</f>
        <v>1.3457284662311861</v>
      </c>
      <c r="BD134">
        <f>ABS(100*((AVERAGE(AG134:AG135)-AVERAGE(AG128:AG129))/(AVERAGE(AG128:AG129,AG134:AG135))))</f>
        <v>0.31553751453755413</v>
      </c>
      <c r="BG134" s="3">
        <f>AVERAGE(AD134:AD135)</f>
        <v>7.0153314692254716</v>
      </c>
      <c r="BH134" s="3">
        <f>AVERAGE(AE134:AE135)</f>
        <v>9.2199796135235967</v>
      </c>
      <c r="BI134" s="3">
        <f>AVERAGE(AF134:AF135)</f>
        <v>2.2046481442981252</v>
      </c>
      <c r="BJ134" s="3">
        <f>AVERAGE(AG134:AG135)</f>
        <v>1.3690870265894195</v>
      </c>
      <c r="BK134" t="s">
        <v>218</v>
      </c>
    </row>
    <row r="135" spans="1:63" x14ac:dyDescent="0.3">
      <c r="A135">
        <v>111</v>
      </c>
      <c r="B135">
        <v>32</v>
      </c>
      <c r="C135" t="s">
        <v>218</v>
      </c>
      <c r="D135" t="s">
        <v>27</v>
      </c>
      <c r="G135">
        <v>0.5</v>
      </c>
      <c r="H135">
        <v>0.5</v>
      </c>
      <c r="I135">
        <v>6996</v>
      </c>
      <c r="J135">
        <v>8830</v>
      </c>
      <c r="L135">
        <v>12889</v>
      </c>
      <c r="M135">
        <v>5.782</v>
      </c>
      <c r="N135">
        <v>7.76</v>
      </c>
      <c r="O135">
        <v>1.9770000000000001</v>
      </c>
      <c r="Q135">
        <v>1.232</v>
      </c>
      <c r="R135">
        <v>1</v>
      </c>
      <c r="S135">
        <v>0</v>
      </c>
      <c r="T135">
        <v>0</v>
      </c>
      <c r="V135">
        <v>0</v>
      </c>
      <c r="Y135" s="1">
        <v>45318</v>
      </c>
      <c r="Z135" s="6">
        <v>0.6146759259259259</v>
      </c>
      <c r="AB135">
        <v>1</v>
      </c>
      <c r="AD135" s="3">
        <f t="shared" si="8"/>
        <v>7.0288123925812336</v>
      </c>
      <c r="AE135" s="3">
        <f t="shared" si="9"/>
        <v>9.2173618026281616</v>
      </c>
      <c r="AF135" s="3">
        <f t="shared" si="10"/>
        <v>2.188549410046928</v>
      </c>
      <c r="AG135" s="3">
        <f t="shared" si="11"/>
        <v>1.3782991235115656</v>
      </c>
      <c r="AH135" s="3"/>
      <c r="BG135" s="3"/>
      <c r="BH135" s="3"/>
      <c r="BI135" s="3"/>
      <c r="BJ135" s="3"/>
      <c r="BK135" t="s">
        <v>218</v>
      </c>
    </row>
    <row r="136" spans="1:63" x14ac:dyDescent="0.3">
      <c r="A136">
        <v>112</v>
      </c>
      <c r="B136">
        <v>3</v>
      </c>
      <c r="C136" t="s">
        <v>28</v>
      </c>
      <c r="D136" t="s">
        <v>27</v>
      </c>
      <c r="G136">
        <v>0.5</v>
      </c>
      <c r="H136">
        <v>0.5</v>
      </c>
      <c r="I136">
        <v>1773</v>
      </c>
      <c r="J136">
        <v>563</v>
      </c>
      <c r="L136">
        <v>557</v>
      </c>
      <c r="M136">
        <v>1.7749999999999999</v>
      </c>
      <c r="N136">
        <v>0.75600000000000001</v>
      </c>
      <c r="O136">
        <v>0</v>
      </c>
      <c r="Q136">
        <v>0</v>
      </c>
      <c r="R136">
        <v>1</v>
      </c>
      <c r="S136">
        <v>0</v>
      </c>
      <c r="T136">
        <v>0</v>
      </c>
      <c r="V136">
        <v>0</v>
      </c>
      <c r="Y136" s="1">
        <v>45318</v>
      </c>
      <c r="Z136" s="6">
        <v>0.62677083333333339</v>
      </c>
      <c r="AB136">
        <v>1</v>
      </c>
      <c r="AD136" s="3">
        <f t="shared" ref="AD136" si="16">((I136*$F$21)+$F$22)*1000/G136</f>
        <v>1.8131929342740252</v>
      </c>
      <c r="AE136" s="3">
        <f t="shared" ref="AE136" si="17">((J136*$H$21)+$H$22)*1000/H136</f>
        <v>0.56078473360421177</v>
      </c>
      <c r="AF136" s="3">
        <f t="shared" ref="AF136" si="18">AE136-AD136</f>
        <v>-1.2524082006698134</v>
      </c>
      <c r="AG136" s="3">
        <f t="shared" ref="AG136" si="19">((L136*$J$21)+$J$22)*1000/H136</f>
        <v>6.4962947281458336E-2</v>
      </c>
      <c r="AH136" s="3"/>
      <c r="BK136" t="s">
        <v>28</v>
      </c>
    </row>
    <row r="137" spans="1:63" x14ac:dyDescent="0.3">
      <c r="A137">
        <v>113</v>
      </c>
      <c r="B137">
        <v>3</v>
      </c>
      <c r="C137" t="s">
        <v>28</v>
      </c>
      <c r="D137" t="s">
        <v>27</v>
      </c>
      <c r="G137">
        <v>0.5</v>
      </c>
      <c r="H137">
        <v>0.5</v>
      </c>
      <c r="I137">
        <v>363</v>
      </c>
      <c r="J137">
        <v>536</v>
      </c>
      <c r="L137">
        <v>536</v>
      </c>
      <c r="M137">
        <v>0.69399999999999995</v>
      </c>
      <c r="N137">
        <v>0.73299999999999998</v>
      </c>
      <c r="O137">
        <v>3.9E-2</v>
      </c>
      <c r="Q137">
        <v>0</v>
      </c>
      <c r="R137">
        <v>1</v>
      </c>
      <c r="S137">
        <v>0</v>
      </c>
      <c r="T137">
        <v>0</v>
      </c>
      <c r="V137">
        <v>0</v>
      </c>
      <c r="Y137" s="1">
        <v>45318</v>
      </c>
      <c r="Z137" s="6">
        <v>0.63277777777777777</v>
      </c>
      <c r="BK137" t="s">
        <v>28</v>
      </c>
    </row>
    <row r="138" spans="1:63" x14ac:dyDescent="0.3">
      <c r="A138">
        <v>114</v>
      </c>
      <c r="B138">
        <v>3</v>
      </c>
      <c r="C138" t="s">
        <v>28</v>
      </c>
      <c r="D138" t="s">
        <v>27</v>
      </c>
      <c r="G138">
        <v>0.5</v>
      </c>
      <c r="H138">
        <v>0.5</v>
      </c>
      <c r="I138">
        <v>388</v>
      </c>
      <c r="J138">
        <v>544</v>
      </c>
      <c r="L138">
        <v>511</v>
      </c>
      <c r="M138">
        <v>0.71199999999999997</v>
      </c>
      <c r="N138">
        <v>0.73899999999999999</v>
      </c>
      <c r="O138">
        <v>2.7E-2</v>
      </c>
      <c r="Q138">
        <v>0</v>
      </c>
      <c r="R138">
        <v>1</v>
      </c>
      <c r="S138">
        <v>0</v>
      </c>
      <c r="T138">
        <v>0</v>
      </c>
      <c r="V138">
        <v>0</v>
      </c>
      <c r="Y138" s="1">
        <v>45318</v>
      </c>
      <c r="Z138" s="6">
        <v>0.63929398148148142</v>
      </c>
      <c r="BK138" t="s">
        <v>28</v>
      </c>
    </row>
    <row r="139" spans="1:63" x14ac:dyDescent="0.3">
      <c r="A139">
        <v>115</v>
      </c>
      <c r="B139">
        <v>1</v>
      </c>
      <c r="C139" t="s">
        <v>69</v>
      </c>
      <c r="D139" t="s">
        <v>27</v>
      </c>
      <c r="G139">
        <v>0.3</v>
      </c>
      <c r="H139">
        <v>0.3</v>
      </c>
      <c r="I139">
        <v>2680</v>
      </c>
      <c r="J139">
        <v>9929</v>
      </c>
      <c r="L139">
        <v>5920</v>
      </c>
      <c r="M139">
        <v>4.1180000000000003</v>
      </c>
      <c r="N139">
        <v>14.483000000000001</v>
      </c>
      <c r="O139">
        <v>10.366</v>
      </c>
      <c r="Q139">
        <v>0.83899999999999997</v>
      </c>
      <c r="R139">
        <v>1</v>
      </c>
      <c r="S139">
        <v>0</v>
      </c>
      <c r="T139">
        <v>0</v>
      </c>
      <c r="V139">
        <v>0</v>
      </c>
      <c r="Y139" s="1">
        <v>45318</v>
      </c>
      <c r="Z139" s="6">
        <v>0.65172453703703703</v>
      </c>
      <c r="BK139" t="s">
        <v>69</v>
      </c>
    </row>
    <row r="140" spans="1:63" x14ac:dyDescent="0.3">
      <c r="A140">
        <v>116</v>
      </c>
      <c r="B140">
        <v>1</v>
      </c>
      <c r="C140" t="s">
        <v>69</v>
      </c>
      <c r="D140" t="s">
        <v>27</v>
      </c>
      <c r="G140">
        <v>0.3</v>
      </c>
      <c r="H140">
        <v>0.3</v>
      </c>
      <c r="I140">
        <v>3916</v>
      </c>
      <c r="J140">
        <v>10044</v>
      </c>
      <c r="L140">
        <v>6007</v>
      </c>
      <c r="M140">
        <v>5.6989999999999998</v>
      </c>
      <c r="N140">
        <v>14.646000000000001</v>
      </c>
      <c r="O140">
        <v>8.9469999999999992</v>
      </c>
      <c r="Q140">
        <v>0.85399999999999998</v>
      </c>
      <c r="R140">
        <v>1</v>
      </c>
      <c r="S140">
        <v>0</v>
      </c>
      <c r="T140">
        <v>0</v>
      </c>
      <c r="V140">
        <v>0</v>
      </c>
      <c r="Y140" s="1">
        <v>45318</v>
      </c>
      <c r="Z140" s="6">
        <v>0.6587615740740741</v>
      </c>
      <c r="BK140" t="s">
        <v>69</v>
      </c>
    </row>
    <row r="141" spans="1:63" x14ac:dyDescent="0.3">
      <c r="A141">
        <v>117</v>
      </c>
      <c r="B141">
        <v>1</v>
      </c>
      <c r="C141" t="s">
        <v>69</v>
      </c>
      <c r="D141" t="s">
        <v>27</v>
      </c>
      <c r="G141">
        <v>0.3</v>
      </c>
      <c r="H141">
        <v>0.3</v>
      </c>
      <c r="I141">
        <v>3942</v>
      </c>
      <c r="J141">
        <v>10043</v>
      </c>
      <c r="L141">
        <v>5970</v>
      </c>
      <c r="M141">
        <v>5.7309999999999999</v>
      </c>
      <c r="N141">
        <v>14.644</v>
      </c>
      <c r="O141">
        <v>8.9130000000000003</v>
      </c>
      <c r="Q141">
        <v>0.84699999999999998</v>
      </c>
      <c r="R141">
        <v>1</v>
      </c>
      <c r="S141">
        <v>0</v>
      </c>
      <c r="T141">
        <v>0</v>
      </c>
      <c r="V141">
        <v>0</v>
      </c>
      <c r="Y141" s="1">
        <v>45318</v>
      </c>
      <c r="Z141" s="6">
        <v>0.66623842592592586</v>
      </c>
      <c r="BK141" t="s">
        <v>69</v>
      </c>
    </row>
  </sheetData>
  <conditionalFormatting sqref="AI26">
    <cfRule type="cellIs" dxfId="1016" priority="356" operator="between">
      <formula>80</formula>
      <formula>120</formula>
    </cfRule>
  </conditionalFormatting>
  <conditionalFormatting sqref="AI29">
    <cfRule type="cellIs" dxfId="1015" priority="337" operator="between">
      <formula>80</formula>
      <formula>120</formula>
    </cfRule>
  </conditionalFormatting>
  <conditionalFormatting sqref="AI51">
    <cfRule type="cellIs" dxfId="1014" priority="349" operator="between">
      <formula>80</formula>
      <formula>120</formula>
    </cfRule>
  </conditionalFormatting>
  <conditionalFormatting sqref="AI97">
    <cfRule type="cellIs" dxfId="1013" priority="342" operator="between">
      <formula>80</formula>
      <formula>120</formula>
    </cfRule>
  </conditionalFormatting>
  <conditionalFormatting sqref="AI110">
    <cfRule type="cellIs" dxfId="1012" priority="333" operator="between">
      <formula>80</formula>
      <formula>120</formula>
    </cfRule>
  </conditionalFormatting>
  <conditionalFormatting sqref="AJ36 AJ39 AJ42 AJ45 AJ48">
    <cfRule type="cellIs" dxfId="1011" priority="360" operator="lessThan">
      <formula>20.1</formula>
    </cfRule>
  </conditionalFormatting>
  <conditionalFormatting sqref="AK26 AK33 AK35:AL44 AK45:AK48">
    <cfRule type="cellIs" dxfId="1010" priority="364" operator="greaterThan">
      <formula>20</formula>
    </cfRule>
  </conditionalFormatting>
  <conditionalFormatting sqref="AK29">
    <cfRule type="cellIs" dxfId="1009" priority="341" operator="greaterThan">
      <formula>20</formula>
    </cfRule>
  </conditionalFormatting>
  <conditionalFormatting sqref="AK50:AK52">
    <cfRule type="cellIs" dxfId="1008" priority="432" operator="greaterThan">
      <formula>20</formula>
    </cfRule>
  </conditionalFormatting>
  <conditionalFormatting sqref="AK54 AK57:AK58 AK60:AK61 AK63:AK64 AK66:AK67 AK69:AK70 AK72:AK73 AK75:AK76 AK78:AK79 AK81:AK82 AK84:AK85">
    <cfRule type="cellIs" dxfId="1007" priority="428" operator="greaterThan">
      <formula>20</formula>
    </cfRule>
  </conditionalFormatting>
  <conditionalFormatting sqref="AK88">
    <cfRule type="cellIs" dxfId="1006" priority="208" operator="greaterThan">
      <formula>20</formula>
    </cfRule>
  </conditionalFormatting>
  <conditionalFormatting sqref="AK90:AK97">
    <cfRule type="cellIs" dxfId="1005" priority="195" operator="greaterThan">
      <formula>20</formula>
    </cfRule>
  </conditionalFormatting>
  <conditionalFormatting sqref="AK100:AK101 AK103:AK104 AK106:AK107 AK109:AK110">
    <cfRule type="cellIs" dxfId="1004" priority="368" operator="greaterThan">
      <formula>20</formula>
    </cfRule>
  </conditionalFormatting>
  <conditionalFormatting sqref="AK113 AK116 AK119 AK122 AK125 AK128">
    <cfRule type="cellIs" dxfId="1003" priority="222" operator="greaterThan">
      <formula>20</formula>
    </cfRule>
  </conditionalFormatting>
  <conditionalFormatting sqref="AK131">
    <cfRule type="cellIs" dxfId="1002" priority="72" operator="greaterThan">
      <formula>20</formula>
    </cfRule>
  </conditionalFormatting>
  <conditionalFormatting sqref="AK133:AK136">
    <cfRule type="cellIs" dxfId="1001" priority="59" operator="greaterThan">
      <formula>20</formula>
    </cfRule>
  </conditionalFormatting>
  <conditionalFormatting sqref="AK47:AL47 AW47:AX47 BC47:BD47">
    <cfRule type="cellIs" dxfId="1000" priority="450" operator="greaterThan">
      <formula>20</formula>
    </cfRule>
  </conditionalFormatting>
  <conditionalFormatting sqref="AK49:AL49 AW49:AX49 BC49:BD49">
    <cfRule type="cellIs" dxfId="999" priority="444" operator="greaterThan">
      <formula>20</formula>
    </cfRule>
  </conditionalFormatting>
  <conditionalFormatting sqref="AK53:AL53">
    <cfRule type="cellIs" dxfId="998" priority="501" operator="greaterThan">
      <formula>20</formula>
    </cfRule>
  </conditionalFormatting>
  <conditionalFormatting sqref="AK87:AL87">
    <cfRule type="cellIs" dxfId="997" priority="467" operator="greaterThan">
      <formula>20</formula>
    </cfRule>
  </conditionalFormatting>
  <conditionalFormatting sqref="AK100:AL100 AW100:AX100 BC100:BD100">
    <cfRule type="cellIs" dxfId="996" priority="380" operator="greaterThan">
      <formula>20</formula>
    </cfRule>
  </conditionalFormatting>
  <conditionalFormatting sqref="AK130:AL130">
    <cfRule type="cellIs" dxfId="995" priority="327" operator="greaterThan">
      <formula>20</formula>
    </cfRule>
  </conditionalFormatting>
  <conditionalFormatting sqref="AL48 AX48 BD48">
    <cfRule type="cellIs" dxfId="994" priority="503" operator="greaterThan">
      <formula>20</formula>
    </cfRule>
  </conditionalFormatting>
  <conditionalFormatting sqref="AL85">
    <cfRule type="cellIs" dxfId="993" priority="419" operator="greaterThan">
      <formula>20</formula>
    </cfRule>
  </conditionalFormatting>
  <conditionalFormatting sqref="AL90:AL91">
    <cfRule type="cellIs" dxfId="992" priority="182" operator="greaterThan">
      <formula>20</formula>
    </cfRule>
  </conditionalFormatting>
  <conditionalFormatting sqref="AL91">
    <cfRule type="cellIs" dxfId="991" priority="181" operator="lessThan">
      <formula>20</formula>
    </cfRule>
  </conditionalFormatting>
  <conditionalFormatting sqref="AL133:AL134">
    <cfRule type="cellIs" dxfId="990" priority="46" operator="greaterThan">
      <formula>20</formula>
    </cfRule>
  </conditionalFormatting>
  <conditionalFormatting sqref="AL134">
    <cfRule type="cellIs" dxfId="989" priority="45" operator="lessThan">
      <formula>20</formula>
    </cfRule>
  </conditionalFormatting>
  <conditionalFormatting sqref="AM35:AN44 AY35:AZ44">
    <cfRule type="cellIs" dxfId="988" priority="496" operator="between">
      <formula>80</formula>
      <formula>120</formula>
    </cfRule>
  </conditionalFormatting>
  <conditionalFormatting sqref="AM47:AN49 AY47:AZ49 BE47:BE49">
    <cfRule type="cellIs" dxfId="987" priority="443" operator="between">
      <formula>80</formula>
      <formula>120</formula>
    </cfRule>
  </conditionalFormatting>
  <conditionalFormatting sqref="AM85:AN91">
    <cfRule type="cellIs" dxfId="986" priority="183" operator="between">
      <formula>80</formula>
      <formula>120</formula>
    </cfRule>
  </conditionalFormatting>
  <conditionalFormatting sqref="AM98:AN100 AS98:AT100 AY98:AZ100 BE98:BE100">
    <cfRule type="cellIs" dxfId="985" priority="381" operator="between">
      <formula>80</formula>
      <formula>120</formula>
    </cfRule>
  </conditionalFormatting>
  <conditionalFormatting sqref="AM130:AN134">
    <cfRule type="cellIs" dxfId="984" priority="47" operator="between">
      <formula>80</formula>
      <formula>120</formula>
    </cfRule>
  </conditionalFormatting>
  <conditionalFormatting sqref="AO26">
    <cfRule type="cellIs" dxfId="983" priority="355" operator="between">
      <formula>80</formula>
      <formula>120</formula>
    </cfRule>
  </conditionalFormatting>
  <conditionalFormatting sqref="AO29">
    <cfRule type="cellIs" dxfId="982" priority="336" operator="between">
      <formula>80</formula>
      <formula>120</formula>
    </cfRule>
  </conditionalFormatting>
  <conditionalFormatting sqref="AO51">
    <cfRule type="cellIs" dxfId="981" priority="352" operator="between">
      <formula>80</formula>
      <formula>120</formula>
    </cfRule>
  </conditionalFormatting>
  <conditionalFormatting sqref="AO97">
    <cfRule type="cellIs" dxfId="980" priority="345" operator="between">
      <formula>80</formula>
      <formula>120</formula>
    </cfRule>
  </conditionalFormatting>
  <conditionalFormatting sqref="AP36 AP39 AP42 AP45 AP48">
    <cfRule type="cellIs" dxfId="979" priority="359" operator="lessThan">
      <formula>20.1</formula>
    </cfRule>
  </conditionalFormatting>
  <conditionalFormatting sqref="AQ26 AQ33 AQ35:AR44 AQ45:AQ48">
    <cfRule type="cellIs" dxfId="978" priority="363" operator="greaterThan">
      <formula>20</formula>
    </cfRule>
  </conditionalFormatting>
  <conditionalFormatting sqref="AQ29">
    <cfRule type="cellIs" dxfId="977" priority="340" operator="greaterThan">
      <formula>20</formula>
    </cfRule>
  </conditionalFormatting>
  <conditionalFormatting sqref="AQ50:AQ52">
    <cfRule type="cellIs" dxfId="976" priority="431" operator="greaterThan">
      <formula>20</formula>
    </cfRule>
  </conditionalFormatting>
  <conditionalFormatting sqref="AQ54 AQ57:AQ58 AQ60:AQ61 AQ63:AQ64 AQ66:AQ67 AQ69:AQ70 AQ72:AQ73 AQ75:AQ76 AQ78:AQ79 AQ81:AQ82 AQ84:AQ85">
    <cfRule type="cellIs" dxfId="975" priority="427" operator="greaterThan">
      <formula>20</formula>
    </cfRule>
  </conditionalFormatting>
  <conditionalFormatting sqref="AQ88">
    <cfRule type="cellIs" dxfId="974" priority="207" operator="greaterThan">
      <formula>20</formula>
    </cfRule>
  </conditionalFormatting>
  <conditionalFormatting sqref="AQ90:AQ97">
    <cfRule type="cellIs" dxfId="973" priority="194" operator="greaterThan">
      <formula>20</formula>
    </cfRule>
  </conditionalFormatting>
  <conditionalFormatting sqref="AQ100:AQ101 AQ103:AQ104 AQ106:AQ107 AQ109:AQ110">
    <cfRule type="cellIs" dxfId="972" priority="367" operator="greaterThan">
      <formula>20</formula>
    </cfRule>
  </conditionalFormatting>
  <conditionalFormatting sqref="AQ113 AQ116 AQ119 AQ122 AQ125 AQ128">
    <cfRule type="cellIs" dxfId="971" priority="221" operator="greaterThan">
      <formula>20</formula>
    </cfRule>
  </conditionalFormatting>
  <conditionalFormatting sqref="AQ131">
    <cfRule type="cellIs" dxfId="970" priority="71" operator="greaterThan">
      <formula>20</formula>
    </cfRule>
  </conditionalFormatting>
  <conditionalFormatting sqref="AQ133:AQ136">
    <cfRule type="cellIs" dxfId="969" priority="58" operator="greaterThan">
      <formula>20</formula>
    </cfRule>
  </conditionalFormatting>
  <conditionalFormatting sqref="AQ47:AR47">
    <cfRule type="cellIs" dxfId="968" priority="449" operator="greaterThan">
      <formula>20</formula>
    </cfRule>
  </conditionalFormatting>
  <conditionalFormatting sqref="AQ49:AR49">
    <cfRule type="cellIs" dxfId="967" priority="442" operator="greaterThan">
      <formula>20</formula>
    </cfRule>
  </conditionalFormatting>
  <conditionalFormatting sqref="AQ53:AR53">
    <cfRule type="cellIs" dxfId="966" priority="500" operator="greaterThan">
      <formula>20</formula>
    </cfRule>
  </conditionalFormatting>
  <conditionalFormatting sqref="AQ87:AR87">
    <cfRule type="cellIs" dxfId="965" priority="464" operator="greaterThan">
      <formula>20</formula>
    </cfRule>
  </conditionalFormatting>
  <conditionalFormatting sqref="AQ100:AR100">
    <cfRule type="cellIs" dxfId="964" priority="379" operator="greaterThan">
      <formula>20</formula>
    </cfRule>
  </conditionalFormatting>
  <conditionalFormatting sqref="AQ130:AR130">
    <cfRule type="cellIs" dxfId="963" priority="321" operator="greaterThan">
      <formula>20</formula>
    </cfRule>
  </conditionalFormatting>
  <conditionalFormatting sqref="AR48">
    <cfRule type="cellIs" dxfId="962" priority="502" operator="greaterThan">
      <formula>20</formula>
    </cfRule>
  </conditionalFormatting>
  <conditionalFormatting sqref="AR85">
    <cfRule type="cellIs" dxfId="961" priority="413" operator="greaterThan">
      <formula>20</formula>
    </cfRule>
  </conditionalFormatting>
  <conditionalFormatting sqref="AR90:AR91">
    <cfRule type="cellIs" dxfId="960" priority="166" operator="greaterThan">
      <formula>20</formula>
    </cfRule>
  </conditionalFormatting>
  <conditionalFormatting sqref="AR91">
    <cfRule type="cellIs" dxfId="959" priority="165" operator="lessThan">
      <formula>20</formula>
    </cfRule>
  </conditionalFormatting>
  <conditionalFormatting sqref="AR133:AR134">
    <cfRule type="cellIs" dxfId="958" priority="30" operator="greaterThan">
      <formula>20</formula>
    </cfRule>
  </conditionalFormatting>
  <conditionalFormatting sqref="AR134">
    <cfRule type="cellIs" dxfId="957" priority="29" operator="lessThan">
      <formula>20</formula>
    </cfRule>
  </conditionalFormatting>
  <conditionalFormatting sqref="AS35:AT44">
    <cfRule type="cellIs" dxfId="956" priority="494" operator="between">
      <formula>80</formula>
      <formula>120</formula>
    </cfRule>
  </conditionalFormatting>
  <conditionalFormatting sqref="AS47:AT49">
    <cfRule type="cellIs" dxfId="955" priority="441" operator="between">
      <formula>80</formula>
      <formula>120</formula>
    </cfRule>
  </conditionalFormatting>
  <conditionalFormatting sqref="AS85:AT91">
    <cfRule type="cellIs" dxfId="954" priority="167" operator="between">
      <formula>80</formula>
      <formula>120</formula>
    </cfRule>
  </conditionalFormatting>
  <conditionalFormatting sqref="AS130:AT134">
    <cfRule type="cellIs" dxfId="953" priority="31" operator="between">
      <formula>80</formula>
      <formula>120</formula>
    </cfRule>
  </conditionalFormatting>
  <conditionalFormatting sqref="AU26">
    <cfRule type="cellIs" dxfId="952" priority="354" operator="between">
      <formula>80</formula>
      <formula>120</formula>
    </cfRule>
  </conditionalFormatting>
  <conditionalFormatting sqref="AU29">
    <cfRule type="cellIs" dxfId="951" priority="335" operator="between">
      <formula>80</formula>
      <formula>120</formula>
    </cfRule>
  </conditionalFormatting>
  <conditionalFormatting sqref="AU51">
    <cfRule type="cellIs" dxfId="950" priority="351" operator="between">
      <formula>80</formula>
      <formula>120</formula>
    </cfRule>
  </conditionalFormatting>
  <conditionalFormatting sqref="AU97">
    <cfRule type="cellIs" dxfId="949" priority="344" operator="between">
      <formula>80</formula>
      <formula>120</formula>
    </cfRule>
  </conditionalFormatting>
  <conditionalFormatting sqref="AV36 AV39 AV42 AV45 AV48">
    <cfRule type="cellIs" dxfId="948" priority="358" operator="lessThan">
      <formula>20.1</formula>
    </cfRule>
  </conditionalFormatting>
  <conditionalFormatting sqref="AW26 AW33 AW35:AX44 AW45:AW48">
    <cfRule type="cellIs" dxfId="947" priority="362" operator="greaterThan">
      <formula>20</formula>
    </cfRule>
  </conditionalFormatting>
  <conditionalFormatting sqref="AW29">
    <cfRule type="cellIs" dxfId="946" priority="339" operator="greaterThan">
      <formula>20</formula>
    </cfRule>
  </conditionalFormatting>
  <conditionalFormatting sqref="AW50:AW54 AW57:AW58 AW60:AW61 AW63:AW64 AW66:AW67 AW69:AW70 AW72:AW73 AW75:AW76 AW78:AW79 AW81:AW82 AW84:AW85">
    <cfRule type="cellIs" dxfId="945" priority="426" operator="greaterThan">
      <formula>20</formula>
    </cfRule>
  </conditionalFormatting>
  <conditionalFormatting sqref="AW88">
    <cfRule type="cellIs" dxfId="944" priority="206" operator="greaterThan">
      <formula>20</formula>
    </cfRule>
  </conditionalFormatting>
  <conditionalFormatting sqref="AW90:AW97">
    <cfRule type="cellIs" dxfId="943" priority="193" operator="greaterThan">
      <formula>20</formula>
    </cfRule>
  </conditionalFormatting>
  <conditionalFormatting sqref="AW100:AW101 AW103:AW104 AW106:AW107 AW109:AW110">
    <cfRule type="cellIs" dxfId="942" priority="366" operator="greaterThan">
      <formula>20</formula>
    </cfRule>
  </conditionalFormatting>
  <conditionalFormatting sqref="AW113 AW116 AW119 AW122 AW125 AW128">
    <cfRule type="cellIs" dxfId="941" priority="220" operator="greaterThan">
      <formula>20</formula>
    </cfRule>
  </conditionalFormatting>
  <conditionalFormatting sqref="AW131">
    <cfRule type="cellIs" dxfId="940" priority="70" operator="greaterThan">
      <formula>20</formula>
    </cfRule>
  </conditionalFormatting>
  <conditionalFormatting sqref="AW133:AW136">
    <cfRule type="cellIs" dxfId="939" priority="57" operator="greaterThan">
      <formula>20</formula>
    </cfRule>
  </conditionalFormatting>
  <conditionalFormatting sqref="AW53:AX53">
    <cfRule type="cellIs" dxfId="938" priority="499" operator="greaterThan">
      <formula>20</formula>
    </cfRule>
  </conditionalFormatting>
  <conditionalFormatting sqref="AW87:AX87">
    <cfRule type="cellIs" dxfId="937" priority="460" operator="greaterThan">
      <formula>20</formula>
    </cfRule>
  </conditionalFormatting>
  <conditionalFormatting sqref="AW130:AX130">
    <cfRule type="cellIs" dxfId="936" priority="314" operator="greaterThan">
      <formula>20</formula>
    </cfRule>
  </conditionalFormatting>
  <conditionalFormatting sqref="AX85">
    <cfRule type="cellIs" dxfId="935" priority="406" operator="greaterThan">
      <formula>20</formula>
    </cfRule>
  </conditionalFormatting>
  <conditionalFormatting sqref="AX90:AX91">
    <cfRule type="cellIs" dxfId="934" priority="153" operator="greaterThan">
      <formula>20</formula>
    </cfRule>
  </conditionalFormatting>
  <conditionalFormatting sqref="AX91">
    <cfRule type="cellIs" dxfId="933" priority="152" operator="lessThan">
      <formula>20</formula>
    </cfRule>
  </conditionalFormatting>
  <conditionalFormatting sqref="AX133:AX134">
    <cfRule type="cellIs" dxfId="932" priority="17" operator="greaterThan">
      <formula>20</formula>
    </cfRule>
  </conditionalFormatting>
  <conditionalFormatting sqref="AX134">
    <cfRule type="cellIs" dxfId="931" priority="16" operator="lessThan">
      <formula>20</formula>
    </cfRule>
  </conditionalFormatting>
  <conditionalFormatting sqref="AY85:AZ91">
    <cfRule type="cellIs" dxfId="930" priority="154" operator="between">
      <formula>80</formula>
      <formula>120</formula>
    </cfRule>
  </conditionalFormatting>
  <conditionalFormatting sqref="AY130:AZ134">
    <cfRule type="cellIs" dxfId="929" priority="18" operator="between">
      <formula>80</formula>
      <formula>120</formula>
    </cfRule>
  </conditionalFormatting>
  <conditionalFormatting sqref="BA26">
    <cfRule type="cellIs" dxfId="928" priority="353" operator="between">
      <formula>80</formula>
      <formula>120</formula>
    </cfRule>
  </conditionalFormatting>
  <conditionalFormatting sqref="BA29">
    <cfRule type="cellIs" dxfId="927" priority="334" operator="between">
      <formula>80</formula>
      <formula>120</formula>
    </cfRule>
  </conditionalFormatting>
  <conditionalFormatting sqref="BA51">
    <cfRule type="cellIs" dxfId="926" priority="350" operator="between">
      <formula>80</formula>
      <formula>120</formula>
    </cfRule>
  </conditionalFormatting>
  <conditionalFormatting sqref="BA97">
    <cfRule type="cellIs" dxfId="925" priority="343" operator="between">
      <formula>80</formula>
      <formula>120</formula>
    </cfRule>
  </conditionalFormatting>
  <conditionalFormatting sqref="BB36 BB39 BB42 BB45 BB48">
    <cfRule type="cellIs" dxfId="924" priority="357" operator="lessThan">
      <formula>20.1</formula>
    </cfRule>
  </conditionalFormatting>
  <conditionalFormatting sqref="BC26 BC33 BC36:BD41 BC42:BC48">
    <cfRule type="cellIs" dxfId="923" priority="361" operator="greaterThan">
      <formula>20</formula>
    </cfRule>
  </conditionalFormatting>
  <conditionalFormatting sqref="BC29">
    <cfRule type="cellIs" dxfId="922" priority="338" operator="greaterThan">
      <formula>20</formula>
    </cfRule>
  </conditionalFormatting>
  <conditionalFormatting sqref="BC50:BC54 BC57:BC58 BC60:BC61 BC63:BC64 BC66:BC67 BC69:BC70 BC72:BC73 BC75:BC76 BC78:BC79 BC81:BC82 BC84:BC85">
    <cfRule type="cellIs" dxfId="921" priority="425" operator="greaterThan">
      <formula>20</formula>
    </cfRule>
  </conditionalFormatting>
  <conditionalFormatting sqref="BC88">
    <cfRule type="cellIs" dxfId="920" priority="205" operator="greaterThan">
      <formula>20</formula>
    </cfRule>
  </conditionalFormatting>
  <conditionalFormatting sqref="BC90:BC97">
    <cfRule type="cellIs" dxfId="919" priority="192" operator="greaterThan">
      <formula>20</formula>
    </cfRule>
  </conditionalFormatting>
  <conditionalFormatting sqref="BC100:BC101 BC103:BC104 BC106:BC107 BC109:BC110">
    <cfRule type="cellIs" dxfId="918" priority="365" operator="greaterThan">
      <formula>20</formula>
    </cfRule>
  </conditionalFormatting>
  <conditionalFormatting sqref="BC113 BC116 BC119 BC122 BC125 BC128">
    <cfRule type="cellIs" dxfId="917" priority="219" operator="greaterThan">
      <formula>20</formula>
    </cfRule>
  </conditionalFormatting>
  <conditionalFormatting sqref="BC131">
    <cfRule type="cellIs" dxfId="916" priority="69" operator="greaterThan">
      <formula>20</formula>
    </cfRule>
  </conditionalFormatting>
  <conditionalFormatting sqref="BC133:BC136">
    <cfRule type="cellIs" dxfId="915" priority="56" operator="greaterThan">
      <formula>20</formula>
    </cfRule>
  </conditionalFormatting>
  <conditionalFormatting sqref="BC53:BD53">
    <cfRule type="cellIs" dxfId="914" priority="498" operator="greaterThan">
      <formula>20</formula>
    </cfRule>
  </conditionalFormatting>
  <conditionalFormatting sqref="BC87:BD87">
    <cfRule type="cellIs" dxfId="913" priority="456" operator="greaterThan">
      <formula>20</formula>
    </cfRule>
  </conditionalFormatting>
  <conditionalFormatting sqref="BC130:BD130">
    <cfRule type="cellIs" dxfId="912" priority="308" operator="greaterThan">
      <formula>20</formula>
    </cfRule>
  </conditionalFormatting>
  <conditionalFormatting sqref="BD42">
    <cfRule type="cellIs" dxfId="911" priority="506" operator="greaterThan">
      <formula>20</formula>
    </cfRule>
  </conditionalFormatting>
  <conditionalFormatting sqref="BD85">
    <cfRule type="cellIs" dxfId="910" priority="400" operator="greaterThan">
      <formula>20</formula>
    </cfRule>
  </conditionalFormatting>
  <conditionalFormatting sqref="BD90:BD91">
    <cfRule type="cellIs" dxfId="909" priority="138" operator="greaterThan">
      <formula>20</formula>
    </cfRule>
  </conditionalFormatting>
  <conditionalFormatting sqref="BD91">
    <cfRule type="cellIs" dxfId="908" priority="137" operator="lessThan">
      <formula>20</formula>
    </cfRule>
  </conditionalFormatting>
  <conditionalFormatting sqref="BD133:BD134">
    <cfRule type="cellIs" dxfId="907" priority="2" operator="greaterThan">
      <formula>20</formula>
    </cfRule>
  </conditionalFormatting>
  <conditionalFormatting sqref="BD134">
    <cfRule type="cellIs" dxfId="906" priority="1" operator="lessThan">
      <formula>20</formula>
    </cfRule>
  </conditionalFormatting>
  <conditionalFormatting sqref="BE36:BE42 AM53:AN53 AS53:AT53 AY53:AZ53 BE53">
    <cfRule type="cellIs" dxfId="905" priority="505" operator="between">
      <formula>80</formula>
      <formula>120</formula>
    </cfRule>
  </conditionalFormatting>
  <conditionalFormatting sqref="BE85:BE91">
    <cfRule type="cellIs" dxfId="904" priority="139" operator="between">
      <formula>80</formula>
      <formula>120</formula>
    </cfRule>
  </conditionalFormatting>
  <conditionalFormatting sqref="BE130:BE134">
    <cfRule type="cellIs" dxfId="903" priority="3" operator="between">
      <formula>80</formula>
      <formula>120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36CB-7C8E-4976-80B5-62B8667681B3}">
  <dimension ref="A1:BK142"/>
  <sheetViews>
    <sheetView topLeftCell="A43" zoomScale="70" zoomScaleNormal="70" workbookViewId="0">
      <selection activeCell="A53" sqref="A53:XFD55"/>
    </sheetView>
  </sheetViews>
  <sheetFormatPr defaultRowHeight="14.4" x14ac:dyDescent="0.3"/>
  <cols>
    <col min="3" max="3" width="26.44140625" customWidth="1"/>
    <col min="5" max="5" width="11.77734375" bestFit="1" customWidth="1"/>
    <col min="6" max="6" width="9.6640625" customWidth="1"/>
    <col min="7" max="7" width="12" customWidth="1"/>
    <col min="8" max="8" width="9.6640625" customWidth="1"/>
    <col min="9" max="9" width="11.5546875" customWidth="1"/>
    <col min="10" max="10" width="9.6640625" customWidth="1"/>
    <col min="25" max="25" width="10.5546875" customWidth="1"/>
    <col min="26" max="26" width="12.44140625" customWidth="1"/>
    <col min="63" max="63" width="30.5546875" bestFit="1" customWidth="1"/>
  </cols>
  <sheetData>
    <row r="1" spans="1:16" x14ac:dyDescent="0.3">
      <c r="A1" t="s">
        <v>64</v>
      </c>
    </row>
    <row r="12" spans="1:16" ht="57.6" x14ac:dyDescent="0.3">
      <c r="A12" t="s">
        <v>29</v>
      </c>
      <c r="D12" t="s">
        <v>62</v>
      </c>
      <c r="E12" t="s">
        <v>30</v>
      </c>
      <c r="F12" s="2" t="s">
        <v>8</v>
      </c>
      <c r="G12" t="s">
        <v>31</v>
      </c>
      <c r="H12" s="2" t="s">
        <v>9</v>
      </c>
      <c r="I12" t="s">
        <v>32</v>
      </c>
      <c r="J12" s="2" t="s">
        <v>11</v>
      </c>
      <c r="L12" s="2" t="s">
        <v>72</v>
      </c>
      <c r="M12" s="2" t="s">
        <v>73</v>
      </c>
      <c r="N12" s="2" t="s">
        <v>74</v>
      </c>
      <c r="O12" s="2" t="s">
        <v>75</v>
      </c>
      <c r="P12" s="2" t="s">
        <v>76</v>
      </c>
    </row>
    <row r="13" spans="1:16" x14ac:dyDescent="0.3">
      <c r="A13" s="7" t="s">
        <v>71</v>
      </c>
      <c r="H13" s="2"/>
      <c r="J13" s="2"/>
    </row>
    <row r="14" spans="1:16" x14ac:dyDescent="0.3">
      <c r="A14" t="s">
        <v>70</v>
      </c>
      <c r="E14">
        <v>0</v>
      </c>
      <c r="F14" s="2">
        <f>AVERAGE(I33:I34) -(A16*G33/0.5)</f>
        <v>0</v>
      </c>
      <c r="G14">
        <v>0</v>
      </c>
      <c r="H14" s="2">
        <f>AVERAGE(J33:J34) - (B16*H33/0.5)</f>
        <v>0</v>
      </c>
      <c r="I14">
        <v>0</v>
      </c>
      <c r="J14" s="2">
        <f>AVERAGE(L33:L34) - (C16*H33/0.5)</f>
        <v>0</v>
      </c>
      <c r="L14">
        <v>0.5</v>
      </c>
      <c r="M14" s="3">
        <f>((F14*$F$21)+$F$22)*1000/L14</f>
        <v>-8.1701222794878028E-3</v>
      </c>
      <c r="N14" s="3">
        <f>((H14*$H$21)+$H$22)*1000/L14</f>
        <v>0.31986676111656759</v>
      </c>
      <c r="O14" s="3">
        <f>N14-M14</f>
        <v>0.32803688339605541</v>
      </c>
      <c r="P14" s="3">
        <f>((J14*$J$21)+$J$22)*1000/L14</f>
        <v>1.2955421959854198E-2</v>
      </c>
    </row>
    <row r="15" spans="1:16" x14ac:dyDescent="0.3">
      <c r="A15" t="s">
        <v>66</v>
      </c>
      <c r="B15" t="s">
        <v>67</v>
      </c>
      <c r="C15" t="s">
        <v>65</v>
      </c>
      <c r="E15">
        <f>3*G36/1000</f>
        <v>6.0000000000000006E-4</v>
      </c>
      <c r="F15" s="2">
        <f>AVERAGE(I37) - (A16*G36/0.5)</f>
        <v>1134.4000000000001</v>
      </c>
      <c r="G15">
        <f>6*H36/1000</f>
        <v>1.2000000000000001E-3</v>
      </c>
      <c r="H15" s="2">
        <f>AVERAGE(J36:J37) - (B16*H36/0.5)</f>
        <v>1945.9</v>
      </c>
      <c r="I15">
        <f>0.3*H36/1000</f>
        <v>5.9999999999999995E-5</v>
      </c>
      <c r="J15" s="2">
        <f>AVERAGE(L36:L37) - (C16*H36/0.5)</f>
        <v>877.5</v>
      </c>
      <c r="L15">
        <v>0.2</v>
      </c>
      <c r="M15" s="3">
        <f t="shared" ref="M15:M19" si="0">((F15*$F$21)+$F$22)*1000/L15</f>
        <v>2.9343723185331103</v>
      </c>
      <c r="N15" s="3">
        <f t="shared" ref="N15:N19" si="1">((H15*$H$21)+$H$22)*1000/L15</f>
        <v>5.8165628399489355</v>
      </c>
      <c r="O15" s="3">
        <f t="shared" ref="O15:O19" si="2">N15-M15</f>
        <v>2.8821905214158252</v>
      </c>
      <c r="P15" s="3">
        <f t="shared" ref="P15:P19" si="3">((J15*$J$21)+$J$22)*1000/L15</f>
        <v>0.26798579141200179</v>
      </c>
    </row>
    <row r="16" spans="1:16" x14ac:dyDescent="0.3">
      <c r="A16">
        <f>AVERAGE(I33:I34)</f>
        <v>64</v>
      </c>
      <c r="B16">
        <f>AVERAGE(J33:J34)</f>
        <v>166.5</v>
      </c>
      <c r="C16">
        <f>AVERAGE(L33:L34)</f>
        <v>302.5</v>
      </c>
      <c r="E16">
        <f>3*G39/1000</f>
        <v>1.7999999999999997E-3</v>
      </c>
      <c r="F16" s="2">
        <f>AVERAGE(I39:I40) - (A16*G39/0.5)</f>
        <v>3645.7</v>
      </c>
      <c r="G16">
        <f>6*H39/1000</f>
        <v>3.5999999999999995E-3</v>
      </c>
      <c r="H16" s="2">
        <f>AVERAGE(J39:J40) - (B16*H39/0.5)</f>
        <v>6495.2</v>
      </c>
      <c r="I16">
        <f>0.3*H39/1000</f>
        <v>1.7999999999999998E-4</v>
      </c>
      <c r="J16" s="2">
        <f>AVERAGE(L39:L40) - (C16*H39/0.5)</f>
        <v>3185.5</v>
      </c>
      <c r="L16">
        <v>0.6</v>
      </c>
      <c r="M16" s="3">
        <f t="shared" si="0"/>
        <v>3.1585376210264906</v>
      </c>
      <c r="N16" s="3">
        <f t="shared" si="1"/>
        <v>5.8485044310545806</v>
      </c>
      <c r="O16" s="3">
        <f t="shared" si="2"/>
        <v>2.68996681002809</v>
      </c>
      <c r="P16" s="3">
        <f t="shared" si="3"/>
        <v>0.29588450288112939</v>
      </c>
    </row>
    <row r="17" spans="1:63" x14ac:dyDescent="0.3">
      <c r="E17">
        <f>9*G42/1000</f>
        <v>2.9970000000000005E-3</v>
      </c>
      <c r="F17" s="2">
        <f>AVERAGE(I42:I43) - (A16*G42/0.5)</f>
        <v>5538.8760000000002</v>
      </c>
      <c r="G17">
        <f>18*H42/1000</f>
        <v>5.9940000000000011E-3</v>
      </c>
      <c r="H17" s="2">
        <f>AVERAGE(J42:J43) - (B16*H42/0.5)</f>
        <v>10966.611000000001</v>
      </c>
      <c r="I17">
        <f>0.9*H42/1000</f>
        <v>2.9970000000000002E-4</v>
      </c>
      <c r="J17" s="2">
        <f>AVERAGE(L42:L43) - (C16*H42/0.5)</f>
        <v>5431.0349999999999</v>
      </c>
      <c r="L17">
        <v>0.33300000000000002</v>
      </c>
      <c r="M17" s="3">
        <f t="shared" si="0"/>
        <v>8.6527397525858394</v>
      </c>
      <c r="N17" s="3">
        <f t="shared" si="1"/>
        <v>17.461652411369823</v>
      </c>
      <c r="O17" s="3">
        <f t="shared" si="2"/>
        <v>8.8089126587839832</v>
      </c>
      <c r="P17" s="3">
        <f t="shared" si="3"/>
        <v>0.89522534111983421</v>
      </c>
    </row>
    <row r="18" spans="1:63" x14ac:dyDescent="0.3">
      <c r="E18">
        <f>9*G45/1000</f>
        <v>4.2030000000000001E-3</v>
      </c>
      <c r="F18" s="2">
        <f>AVERAGE(I45:I46) - (A16*G45/0.5)</f>
        <v>8147.2240000000002</v>
      </c>
      <c r="G18">
        <f>18*H45/1000</f>
        <v>8.4060000000000003E-3</v>
      </c>
      <c r="H18" s="2">
        <f>AVERAGE(J45:J46) - (B16*H45/0.5)</f>
        <v>16169.989</v>
      </c>
      <c r="I18">
        <f>0.9*H45/1000</f>
        <v>4.2030000000000002E-4</v>
      </c>
      <c r="J18" s="2">
        <f>AVERAGE(L45:L46) - (B16*H45/0.5)</f>
        <v>7867.4889999999996</v>
      </c>
      <c r="L18">
        <v>0.46700000000000003</v>
      </c>
      <c r="M18" s="3">
        <f t="shared" si="0"/>
        <v>9.079586885538605</v>
      </c>
      <c r="N18" s="3">
        <f t="shared" si="1"/>
        <v>18.196547211079739</v>
      </c>
      <c r="O18" s="3">
        <f t="shared" si="2"/>
        <v>9.1169603255411342</v>
      </c>
      <c r="P18" s="3">
        <f t="shared" si="3"/>
        <v>0.91850369326713899</v>
      </c>
    </row>
    <row r="19" spans="1:63" x14ac:dyDescent="0.3">
      <c r="E19">
        <f>9*G48/1000</f>
        <v>5.3999999999999994E-3</v>
      </c>
      <c r="F19" s="2">
        <f>AVERAGE(I48:I49) - (A16*G48/0.5)</f>
        <v>10374.700000000001</v>
      </c>
      <c r="G19">
        <f>18*H48/1000</f>
        <v>1.0799999999999999E-2</v>
      </c>
      <c r="H19" s="2">
        <f>AVERAGE(J48:J49) - (B16*H48/0.5)</f>
        <v>20741.7</v>
      </c>
      <c r="I19">
        <f>0.9*H48/1000</f>
        <v>5.4000000000000001E-4</v>
      </c>
      <c r="J19" s="2">
        <f>AVERAGE(L48:L49) - (C16*H48/0.5)</f>
        <v>9849</v>
      </c>
      <c r="L19">
        <v>0.6</v>
      </c>
      <c r="M19" s="3">
        <f t="shared" si="0"/>
        <v>9.0009310194326915</v>
      </c>
      <c r="N19" s="3">
        <f t="shared" si="1"/>
        <v>18.091889320431314</v>
      </c>
      <c r="O19" s="3">
        <f t="shared" si="2"/>
        <v>9.0909583009986221</v>
      </c>
      <c r="P19" s="3">
        <f t="shared" si="3"/>
        <v>0.8922386094338941</v>
      </c>
    </row>
    <row r="20" spans="1:63" x14ac:dyDescent="0.3">
      <c r="F20" s="2"/>
      <c r="H20" s="2"/>
      <c r="J20" s="2"/>
    </row>
    <row r="21" spans="1:63" x14ac:dyDescent="0.3">
      <c r="D21" t="s">
        <v>33</v>
      </c>
      <c r="F21" s="5">
        <f>SLOPE(E13:E19,F13:F19)</f>
        <v>5.2094457408882747E-7</v>
      </c>
      <c r="G21" s="5"/>
      <c r="H21" s="5">
        <f>SLOPE(G13:G19,H13:H19)</f>
        <v>5.1563759053985472E-7</v>
      </c>
      <c r="I21" s="5"/>
      <c r="J21" s="5">
        <f>SLOPE(I13:I19,J13:J19)</f>
        <v>5.3697375843274376E-8</v>
      </c>
    </row>
    <row r="22" spans="1:63" x14ac:dyDescent="0.3">
      <c r="D22" t="s">
        <v>34</v>
      </c>
      <c r="F22" s="5">
        <f>INTERCEPT(E13:E19,F13:F19)</f>
        <v>-4.0850611397439014E-6</v>
      </c>
      <c r="G22" s="5"/>
      <c r="H22" s="5">
        <f>INTERCEPT(G13:G19,H13:H19)</f>
        <v>1.5993338055828379E-4</v>
      </c>
      <c r="I22" s="5"/>
      <c r="J22" s="5">
        <f>INTERCEPT(I13:I19,J13:J19)</f>
        <v>6.4777109799270987E-6</v>
      </c>
    </row>
    <row r="23" spans="1:63" x14ac:dyDescent="0.3">
      <c r="D23" t="s">
        <v>35</v>
      </c>
      <c r="F23" s="4">
        <f>RSQ(E13:E19,F13:F19)</f>
        <v>0.99890487948935303</v>
      </c>
      <c r="G23" s="4"/>
      <c r="H23" s="4">
        <f>RSQ(G13:G19,H13:H19)</f>
        <v>0.9991008752271584</v>
      </c>
      <c r="I23" s="4"/>
      <c r="J23" s="4">
        <f>RSQ(I13:I19,J13:J19)</f>
        <v>0.9991421119551761</v>
      </c>
    </row>
    <row r="24" spans="1:63" s="2" customFormat="1" ht="172.8" x14ac:dyDescent="0.3">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s="2" t="s">
        <v>36</v>
      </c>
      <c r="AB24" s="2" t="s">
        <v>37</v>
      </c>
      <c r="AC24" s="2" t="s">
        <v>38</v>
      </c>
      <c r="AD24" s="2" t="s">
        <v>39</v>
      </c>
      <c r="AE24" s="2" t="s">
        <v>40</v>
      </c>
      <c r="AF24" s="2" t="s">
        <v>41</v>
      </c>
      <c r="AG24" s="2" t="s">
        <v>42</v>
      </c>
      <c r="AI24" s="2" t="s">
        <v>77</v>
      </c>
      <c r="AJ24" s="2" t="s">
        <v>78</v>
      </c>
      <c r="AK24" s="2" t="s">
        <v>43</v>
      </c>
      <c r="AL24" s="2" t="s">
        <v>44</v>
      </c>
      <c r="AM24" s="2" t="s">
        <v>45</v>
      </c>
      <c r="AO24" s="2" t="s">
        <v>79</v>
      </c>
      <c r="AP24" s="2" t="s">
        <v>80</v>
      </c>
      <c r="AQ24" s="2" t="s">
        <v>46</v>
      </c>
      <c r="AR24" s="2" t="s">
        <v>47</v>
      </c>
      <c r="AS24" s="2" t="s">
        <v>48</v>
      </c>
      <c r="AU24" s="2" t="s">
        <v>81</v>
      </c>
      <c r="AV24" s="2" t="s">
        <v>49</v>
      </c>
      <c r="AW24" s="2" t="s">
        <v>50</v>
      </c>
      <c r="AX24" s="2" t="s">
        <v>51</v>
      </c>
      <c r="AY24" s="2" t="s">
        <v>52</v>
      </c>
      <c r="BA24" s="2" t="s">
        <v>82</v>
      </c>
      <c r="BB24" s="2" t="s">
        <v>53</v>
      </c>
      <c r="BC24" s="2" t="s">
        <v>54</v>
      </c>
      <c r="BD24" s="2" t="s">
        <v>55</v>
      </c>
      <c r="BE24" s="2" t="s">
        <v>56</v>
      </c>
      <c r="BG24" s="2" t="s">
        <v>57</v>
      </c>
      <c r="BH24" s="2" t="s">
        <v>58</v>
      </c>
      <c r="BI24" s="2" t="s">
        <v>59</v>
      </c>
      <c r="BJ24" s="2" t="s">
        <v>60</v>
      </c>
      <c r="BK24" t="s">
        <v>2</v>
      </c>
    </row>
    <row r="25" spans="1:63" x14ac:dyDescent="0.3">
      <c r="A25">
        <v>1</v>
      </c>
      <c r="B25">
        <v>1</v>
      </c>
      <c r="C25" t="s">
        <v>26</v>
      </c>
      <c r="D25" t="s">
        <v>27</v>
      </c>
      <c r="G25">
        <v>0.3</v>
      </c>
      <c r="H25">
        <v>0.3</v>
      </c>
      <c r="I25">
        <v>4579</v>
      </c>
      <c r="J25">
        <v>11036</v>
      </c>
      <c r="L25">
        <v>5905</v>
      </c>
      <c r="M25">
        <v>6.5460000000000003</v>
      </c>
      <c r="N25">
        <v>16.045999999999999</v>
      </c>
      <c r="O25">
        <v>9.5</v>
      </c>
      <c r="Q25">
        <v>0.83599999999999997</v>
      </c>
      <c r="R25">
        <v>1</v>
      </c>
      <c r="S25">
        <v>0</v>
      </c>
      <c r="T25">
        <v>0</v>
      </c>
      <c r="V25">
        <v>0</v>
      </c>
      <c r="Y25" s="1">
        <v>45318</v>
      </c>
      <c r="Z25" s="6">
        <v>0.81303240740740745</v>
      </c>
      <c r="AB25">
        <v>1</v>
      </c>
      <c r="AD25" s="3">
        <f t="shared" ref="AD25:AD89" si="4">((I25*$F$21)+$F$22)*1000/G25</f>
        <v>7.9377338120433238</v>
      </c>
      <c r="AE25" s="3">
        <f t="shared" ref="AE25:AE89" si="5">((J25*$H$21)+$H$22)*1000/H25</f>
        <v>19.501699432520404</v>
      </c>
      <c r="AF25" s="3">
        <f t="shared" ref="AF25:AF89" si="6">AE25-AD25</f>
        <v>11.563965620477081</v>
      </c>
      <c r="AG25" s="3">
        <f t="shared" ref="AG25:AG89" si="7">((L25*$J$21)+$J$22)*1000/H25</f>
        <v>1.0785357177815411</v>
      </c>
      <c r="AH25" s="3"/>
      <c r="BK25" t="s">
        <v>26</v>
      </c>
    </row>
    <row r="26" spans="1:63" x14ac:dyDescent="0.3">
      <c r="A26">
        <v>2</v>
      </c>
      <c r="B26">
        <v>1</v>
      </c>
      <c r="C26" t="s">
        <v>26</v>
      </c>
      <c r="D26" t="s">
        <v>27</v>
      </c>
      <c r="G26">
        <v>0.3</v>
      </c>
      <c r="H26">
        <v>0.3</v>
      </c>
      <c r="I26">
        <v>4988</v>
      </c>
      <c r="J26">
        <v>11110</v>
      </c>
      <c r="L26">
        <v>5986</v>
      </c>
      <c r="M26">
        <v>7.07</v>
      </c>
      <c r="N26">
        <v>16.151</v>
      </c>
      <c r="O26">
        <v>9.0809999999999995</v>
      </c>
      <c r="Q26">
        <v>0.85</v>
      </c>
      <c r="R26">
        <v>1</v>
      </c>
      <c r="S26">
        <v>0</v>
      </c>
      <c r="T26">
        <v>0</v>
      </c>
      <c r="V26">
        <v>0</v>
      </c>
      <c r="Y26" s="1">
        <v>45318</v>
      </c>
      <c r="Z26" s="6">
        <v>0.82016203703703694</v>
      </c>
      <c r="AB26">
        <v>1</v>
      </c>
      <c r="AD26" s="3">
        <f t="shared" si="4"/>
        <v>8.6479549147177597</v>
      </c>
      <c r="AE26" s="3">
        <f t="shared" si="5"/>
        <v>19.628890038186899</v>
      </c>
      <c r="AF26" s="3">
        <f t="shared" si="6"/>
        <v>10.980935123469139</v>
      </c>
      <c r="AG26" s="3">
        <f t="shared" si="7"/>
        <v>1.093034009259225</v>
      </c>
      <c r="AH26" s="3"/>
      <c r="AK26">
        <f>ABS(100*(AD26-AD27)/(AVERAGE(AD26:AD27)))</f>
        <v>0.40240166533191113</v>
      </c>
      <c r="AQ26">
        <f>ABS(100*(AE26-AE27)/(AVERAGE(AE26:AE27)))</f>
        <v>0.36709544344294548</v>
      </c>
      <c r="AW26">
        <f>ABS(100*(AF26-AF27)/(AVERAGE(AF26:AF27)))</f>
        <v>0.96896028351795127</v>
      </c>
      <c r="BC26">
        <f>ABS(100*(AG26-AG27)/(AVERAGE(AG26:AG27)))</f>
        <v>4.9138973314525367E-2</v>
      </c>
      <c r="BG26" s="3">
        <f>AVERAGE(AD26:AD27)</f>
        <v>8.6305900955814643</v>
      </c>
      <c r="BH26" s="3">
        <f>AVERAGE(AE26:AE27)</f>
        <v>19.664984669524689</v>
      </c>
      <c r="BI26" s="3">
        <f>AVERAGE(AF26:AF27)</f>
        <v>11.034394573943224</v>
      </c>
      <c r="BJ26" s="3">
        <f>AVERAGE(AG26:AG27)</f>
        <v>1.0927655223800086</v>
      </c>
      <c r="BK26" t="s">
        <v>26</v>
      </c>
    </row>
    <row r="27" spans="1:63" x14ac:dyDescent="0.3">
      <c r="A27">
        <v>3</v>
      </c>
      <c r="B27">
        <v>1</v>
      </c>
      <c r="C27" t="s">
        <v>26</v>
      </c>
      <c r="D27" t="s">
        <v>27</v>
      </c>
      <c r="G27">
        <v>0.3</v>
      </c>
      <c r="H27">
        <v>0.3</v>
      </c>
      <c r="I27">
        <v>4968</v>
      </c>
      <c r="J27">
        <v>11152</v>
      </c>
      <c r="L27">
        <v>5983</v>
      </c>
      <c r="M27">
        <v>7.0439999999999996</v>
      </c>
      <c r="N27">
        <v>16.210999999999999</v>
      </c>
      <c r="O27">
        <v>9.1669999999999998</v>
      </c>
      <c r="Q27">
        <v>0.85</v>
      </c>
      <c r="R27">
        <v>1</v>
      </c>
      <c r="S27">
        <v>0</v>
      </c>
      <c r="T27">
        <v>0</v>
      </c>
      <c r="V27">
        <v>0</v>
      </c>
      <c r="Y27" s="1">
        <v>45318</v>
      </c>
      <c r="Z27" s="6">
        <v>0.82776620370370368</v>
      </c>
      <c r="AB27">
        <v>1</v>
      </c>
      <c r="AD27" s="3">
        <f t="shared" si="4"/>
        <v>8.6132252764451689</v>
      </c>
      <c r="AE27" s="3">
        <f t="shared" si="5"/>
        <v>19.701079300862478</v>
      </c>
      <c r="AF27" s="3">
        <f t="shared" si="6"/>
        <v>11.087854024417309</v>
      </c>
      <c r="AG27" s="3">
        <f t="shared" si="7"/>
        <v>1.0924970355007924</v>
      </c>
      <c r="AH27" s="3"/>
      <c r="BK27" t="s">
        <v>26</v>
      </c>
    </row>
    <row r="28" spans="1:63" x14ac:dyDescent="0.3">
      <c r="A28">
        <v>4</v>
      </c>
      <c r="B28">
        <v>3</v>
      </c>
      <c r="C28" t="s">
        <v>83</v>
      </c>
      <c r="D28" t="s">
        <v>27</v>
      </c>
      <c r="G28">
        <v>0.5</v>
      </c>
      <c r="H28">
        <v>0.5</v>
      </c>
      <c r="I28">
        <v>2076</v>
      </c>
      <c r="J28">
        <v>957</v>
      </c>
      <c r="L28">
        <v>586</v>
      </c>
      <c r="M28">
        <v>2.0070000000000001</v>
      </c>
      <c r="N28">
        <v>1.0900000000000001</v>
      </c>
      <c r="O28">
        <v>0</v>
      </c>
      <c r="Q28">
        <v>0</v>
      </c>
      <c r="R28">
        <v>1</v>
      </c>
      <c r="S28">
        <v>0</v>
      </c>
      <c r="T28">
        <v>0</v>
      </c>
      <c r="V28">
        <v>0</v>
      </c>
      <c r="Y28" s="1">
        <v>45318</v>
      </c>
      <c r="Z28" s="6">
        <v>0.83986111111111106</v>
      </c>
      <c r="AB28">
        <v>1</v>
      </c>
      <c r="AD28" s="3">
        <f t="shared" si="4"/>
        <v>2.1547917493373241</v>
      </c>
      <c r="AE28" s="3">
        <f t="shared" si="5"/>
        <v>1.3067971094098496</v>
      </c>
      <c r="AF28" s="3">
        <f t="shared" si="6"/>
        <v>-0.84799463992747448</v>
      </c>
      <c r="AG28" s="3">
        <f t="shared" si="7"/>
        <v>7.5888746448171757E-2</v>
      </c>
      <c r="AH28" s="3"/>
      <c r="BK28" t="s">
        <v>83</v>
      </c>
    </row>
    <row r="29" spans="1:63" x14ac:dyDescent="0.3">
      <c r="A29">
        <v>5</v>
      </c>
      <c r="B29">
        <v>3</v>
      </c>
      <c r="C29" t="s">
        <v>83</v>
      </c>
      <c r="D29" t="s">
        <v>27</v>
      </c>
      <c r="G29">
        <v>0.5</v>
      </c>
      <c r="H29">
        <v>0.5</v>
      </c>
      <c r="I29">
        <v>459</v>
      </c>
      <c r="J29">
        <v>876</v>
      </c>
      <c r="L29">
        <v>561</v>
      </c>
      <c r="M29">
        <v>0.76700000000000002</v>
      </c>
      <c r="N29">
        <v>1.0209999999999999</v>
      </c>
      <c r="O29">
        <v>0.254</v>
      </c>
      <c r="Q29">
        <v>0</v>
      </c>
      <c r="R29">
        <v>1</v>
      </c>
      <c r="S29">
        <v>0</v>
      </c>
      <c r="T29">
        <v>0</v>
      </c>
      <c r="V29">
        <v>0</v>
      </c>
      <c r="Y29" s="1">
        <v>45318</v>
      </c>
      <c r="Z29" s="6">
        <v>0.84607638888888881</v>
      </c>
      <c r="AB29">
        <v>1</v>
      </c>
      <c r="AD29" s="3">
        <f t="shared" si="4"/>
        <v>0.47005699673405582</v>
      </c>
      <c r="AE29" s="3">
        <f t="shared" si="5"/>
        <v>1.2232638197423928</v>
      </c>
      <c r="AF29" s="3">
        <f t="shared" si="6"/>
        <v>0.75320682300833708</v>
      </c>
      <c r="AG29" s="3">
        <f t="shared" si="7"/>
        <v>7.320387765600804E-2</v>
      </c>
      <c r="AH29" s="3"/>
      <c r="AK29">
        <f>ABS(100*(AD29-AD30)/(AVERAGE(AD29:AD30)))</f>
        <v>25.489908707809239</v>
      </c>
      <c r="AQ29">
        <f>ABS(100*(AE29-AE30)/(AVERAGE(AE29:AE30)))</f>
        <v>2.7439033775259416</v>
      </c>
      <c r="AW29">
        <f>ABS(100*(AF29-AF30)/(AVERAGE(AF29:AF30)))</f>
        <v>17.040530108442432</v>
      </c>
      <c r="BC29">
        <f>ABS(100*(AG29-AG30)/(AVERAGE(AG29:AG30)))</f>
        <v>7.1414065040509529</v>
      </c>
      <c r="BG29" s="3">
        <f>AVERAGE(AD29:AD30)</f>
        <v>0.41692065017699542</v>
      </c>
      <c r="BH29" s="3">
        <f>AVERAGE(AE29:AE30)</f>
        <v>1.2402798602302081</v>
      </c>
      <c r="BI29" s="3">
        <f>AVERAGE(AF29:AF30)</f>
        <v>0.82335921005321278</v>
      </c>
      <c r="BJ29" s="3">
        <f>AVERAGE(AG29:AG30)</f>
        <v>7.0680100991374145E-2</v>
      </c>
      <c r="BK29" t="s">
        <v>83</v>
      </c>
    </row>
    <row r="30" spans="1:63" x14ac:dyDescent="0.3">
      <c r="A30">
        <v>6</v>
      </c>
      <c r="B30">
        <v>3</v>
      </c>
      <c r="C30" t="s">
        <v>83</v>
      </c>
      <c r="D30" t="s">
        <v>27</v>
      </c>
      <c r="G30">
        <v>0.5</v>
      </c>
      <c r="H30">
        <v>0.5</v>
      </c>
      <c r="I30">
        <v>357</v>
      </c>
      <c r="J30">
        <v>909</v>
      </c>
      <c r="L30">
        <v>514</v>
      </c>
      <c r="M30">
        <v>0.68899999999999995</v>
      </c>
      <c r="N30">
        <v>1.048</v>
      </c>
      <c r="O30">
        <v>0.35899999999999999</v>
      </c>
      <c r="Q30">
        <v>0</v>
      </c>
      <c r="R30">
        <v>1</v>
      </c>
      <c r="S30">
        <v>0</v>
      </c>
      <c r="T30">
        <v>0</v>
      </c>
      <c r="V30">
        <v>0</v>
      </c>
      <c r="Y30" s="1">
        <v>45318</v>
      </c>
      <c r="Z30" s="6">
        <v>0.85267361111111117</v>
      </c>
      <c r="AB30">
        <v>1</v>
      </c>
      <c r="AD30" s="3">
        <f t="shared" si="4"/>
        <v>0.36378430361993497</v>
      </c>
      <c r="AE30" s="3">
        <f t="shared" si="5"/>
        <v>1.2572959007180236</v>
      </c>
      <c r="AF30" s="3">
        <f t="shared" si="6"/>
        <v>0.89351159709808858</v>
      </c>
      <c r="AG30" s="3">
        <f t="shared" si="7"/>
        <v>6.8156324326740264E-2</v>
      </c>
      <c r="AH30" s="3"/>
      <c r="BK30" t="s">
        <v>83</v>
      </c>
    </row>
    <row r="31" spans="1:63" x14ac:dyDescent="0.3">
      <c r="A31">
        <v>7</v>
      </c>
      <c r="B31">
        <v>3</v>
      </c>
      <c r="D31" t="s">
        <v>85</v>
      </c>
      <c r="Y31" s="1">
        <v>45318</v>
      </c>
      <c r="Z31" s="6">
        <v>0.85648148148148151</v>
      </c>
      <c r="AB31">
        <v>1</v>
      </c>
      <c r="AD31" s="3"/>
      <c r="AE31" s="3"/>
      <c r="AF31" s="3"/>
      <c r="AG31" s="3"/>
      <c r="AH31" s="3"/>
    </row>
    <row r="32" spans="1:63" x14ac:dyDescent="0.3">
      <c r="A32">
        <v>8</v>
      </c>
      <c r="B32">
        <v>3</v>
      </c>
      <c r="C32" t="s">
        <v>84</v>
      </c>
      <c r="D32" t="s">
        <v>27</v>
      </c>
      <c r="G32">
        <v>0.5</v>
      </c>
      <c r="H32">
        <v>0.5</v>
      </c>
      <c r="I32">
        <v>22</v>
      </c>
      <c r="J32">
        <v>186</v>
      </c>
      <c r="L32">
        <v>283</v>
      </c>
      <c r="M32">
        <v>0.432</v>
      </c>
      <c r="N32">
        <v>0.436</v>
      </c>
      <c r="O32">
        <v>4.0000000000000001E-3</v>
      </c>
      <c r="Q32">
        <v>0</v>
      </c>
      <c r="R32">
        <v>1</v>
      </c>
      <c r="S32">
        <v>0</v>
      </c>
      <c r="T32">
        <v>0</v>
      </c>
      <c r="V32">
        <v>0</v>
      </c>
      <c r="Y32" s="1">
        <v>45318</v>
      </c>
      <c r="Z32" s="6">
        <v>0.86675925925925934</v>
      </c>
      <c r="AB32">
        <v>1</v>
      </c>
      <c r="AD32" s="3">
        <f t="shared" si="4"/>
        <v>1.4751438980420606E-2</v>
      </c>
      <c r="AE32" s="3">
        <f t="shared" si="5"/>
        <v>0.51168394479739354</v>
      </c>
      <c r="AF32" s="3">
        <f t="shared" si="6"/>
        <v>0.49693250581697296</v>
      </c>
      <c r="AG32" s="3">
        <f t="shared" si="7"/>
        <v>4.3348136687147494E-2</v>
      </c>
      <c r="AH32" s="3"/>
      <c r="BK32" t="s">
        <v>84</v>
      </c>
    </row>
    <row r="33" spans="1:63" x14ac:dyDescent="0.3">
      <c r="A33">
        <v>9</v>
      </c>
      <c r="B33">
        <v>3</v>
      </c>
      <c r="C33" t="s">
        <v>84</v>
      </c>
      <c r="D33" t="s">
        <v>27</v>
      </c>
      <c r="G33">
        <v>0.5</v>
      </c>
      <c r="H33">
        <v>0.5</v>
      </c>
      <c r="I33">
        <v>89</v>
      </c>
      <c r="J33">
        <v>169</v>
      </c>
      <c r="L33">
        <v>295</v>
      </c>
      <c r="M33">
        <v>0.48299999999999998</v>
      </c>
      <c r="N33">
        <v>0.42099999999999999</v>
      </c>
      <c r="O33">
        <v>0</v>
      </c>
      <c r="Q33">
        <v>0</v>
      </c>
      <c r="R33">
        <v>1</v>
      </c>
      <c r="S33">
        <v>0</v>
      </c>
      <c r="T33">
        <v>0</v>
      </c>
      <c r="V33">
        <v>0</v>
      </c>
      <c r="Y33" s="1">
        <v>45318</v>
      </c>
      <c r="Z33" s="6">
        <v>0.87239583333333337</v>
      </c>
      <c r="AB33">
        <v>1</v>
      </c>
      <c r="AD33" s="3">
        <f t="shared" si="4"/>
        <v>8.4558011908323488E-2</v>
      </c>
      <c r="AE33" s="3">
        <f t="shared" si="5"/>
        <v>0.49415226671903845</v>
      </c>
      <c r="AF33" s="3">
        <f t="shared" si="6"/>
        <v>0.40959425481071499</v>
      </c>
      <c r="AG33" s="3">
        <f t="shared" si="7"/>
        <v>4.4636873707386081E-2</v>
      </c>
      <c r="AH33" s="3"/>
      <c r="AK33">
        <f>ABS(100*(AD33-AD34)/(AVERAGE(AD33:AD34)))</f>
        <v>89.033943072268343</v>
      </c>
      <c r="AQ33">
        <f>ABS(100*(AE33-AE34)/(AVERAGE(AE33:AE34)))</f>
        <v>1.0489519541671071</v>
      </c>
      <c r="AW33">
        <f>ABS(100*(AF33-AF34)/(AVERAGE(AF33:AF34)))</f>
        <v>10.838619200577064</v>
      </c>
      <c r="BC33">
        <f>ABS(100*(AG33-AG34)/(AVERAGE(AG33:AG34)))</f>
        <v>3.5449791444840932</v>
      </c>
      <c r="BG33" s="3">
        <f>AVERAGE(AD33:AD34)</f>
        <v>5.8510783203882116E-2</v>
      </c>
      <c r="BH33" s="3">
        <f>AVERAGE(AE33:AE34)</f>
        <v>0.49157407876633918</v>
      </c>
      <c r="BI33" s="3">
        <f>AVERAGE(AF33:AF34)</f>
        <v>0.43306329556245715</v>
      </c>
      <c r="BJ33" s="3">
        <f>AVERAGE(AG33:AG34)</f>
        <v>4.5442334345035196E-2</v>
      </c>
      <c r="BK33" t="s">
        <v>84</v>
      </c>
    </row>
    <row r="34" spans="1:63" x14ac:dyDescent="0.3">
      <c r="A34">
        <v>10</v>
      </c>
      <c r="B34">
        <v>3</v>
      </c>
      <c r="C34" t="s">
        <v>84</v>
      </c>
      <c r="D34" t="s">
        <v>27</v>
      </c>
      <c r="G34">
        <v>0.5</v>
      </c>
      <c r="H34">
        <v>0.5</v>
      </c>
      <c r="I34">
        <v>39</v>
      </c>
      <c r="J34">
        <v>164</v>
      </c>
      <c r="L34">
        <v>310</v>
      </c>
      <c r="M34">
        <v>0.44500000000000001</v>
      </c>
      <c r="N34">
        <v>0.41699999999999998</v>
      </c>
      <c r="O34">
        <v>0</v>
      </c>
      <c r="Q34">
        <v>0</v>
      </c>
      <c r="R34">
        <v>1</v>
      </c>
      <c r="S34">
        <v>0</v>
      </c>
      <c r="T34">
        <v>0</v>
      </c>
      <c r="V34">
        <v>0</v>
      </c>
      <c r="Y34" s="1">
        <v>45318</v>
      </c>
      <c r="Z34" s="6">
        <v>0.87843749999999998</v>
      </c>
      <c r="AB34">
        <v>1</v>
      </c>
      <c r="AD34" s="3">
        <f t="shared" si="4"/>
        <v>3.2463554499440737E-2</v>
      </c>
      <c r="AE34" s="3">
        <f t="shared" si="5"/>
        <v>0.48899589081363998</v>
      </c>
      <c r="AF34" s="3">
        <f t="shared" si="6"/>
        <v>0.45653233631419926</v>
      </c>
      <c r="AG34" s="3">
        <f t="shared" si="7"/>
        <v>4.6247794982684311E-2</v>
      </c>
      <c r="AH34" s="3"/>
      <c r="BK34" t="s">
        <v>84</v>
      </c>
    </row>
    <row r="35" spans="1:63" x14ac:dyDescent="0.3">
      <c r="A35">
        <v>11</v>
      </c>
      <c r="B35">
        <v>4</v>
      </c>
      <c r="C35" t="s">
        <v>61</v>
      </c>
      <c r="D35" t="s">
        <v>27</v>
      </c>
      <c r="G35">
        <v>0.2</v>
      </c>
      <c r="H35">
        <v>0.2</v>
      </c>
      <c r="I35">
        <v>619</v>
      </c>
      <c r="J35">
        <v>1862</v>
      </c>
      <c r="L35">
        <v>893</v>
      </c>
      <c r="M35">
        <v>2.2250000000000001</v>
      </c>
      <c r="N35">
        <v>4.6399999999999997</v>
      </c>
      <c r="O35">
        <v>2.415</v>
      </c>
      <c r="Q35">
        <v>0</v>
      </c>
      <c r="R35">
        <v>1</v>
      </c>
      <c r="S35">
        <v>0</v>
      </c>
      <c r="T35">
        <v>0</v>
      </c>
      <c r="V35">
        <v>0</v>
      </c>
      <c r="Y35" s="1">
        <v>45318</v>
      </c>
      <c r="Z35" s="6">
        <v>0.88935185185185184</v>
      </c>
      <c r="AB35">
        <v>1</v>
      </c>
      <c r="AD35" s="3">
        <f>((I35*$F$21)+$F$22)*1000/G35</f>
        <v>1.5918981511062016</v>
      </c>
      <c r="AE35" s="3">
        <f t="shared" si="5"/>
        <v>5.6002528707174655</v>
      </c>
      <c r="AF35" s="3">
        <f t="shared" si="6"/>
        <v>4.0083547196112637</v>
      </c>
      <c r="AG35" s="3">
        <f t="shared" si="7"/>
        <v>0.27214733803985558</v>
      </c>
      <c r="AH35" s="3"/>
      <c r="BK35" t="s">
        <v>61</v>
      </c>
    </row>
    <row r="36" spans="1:63" x14ac:dyDescent="0.3">
      <c r="A36">
        <v>12</v>
      </c>
      <c r="B36">
        <v>4</v>
      </c>
      <c r="C36" t="s">
        <v>61</v>
      </c>
      <c r="D36" t="s">
        <v>27</v>
      </c>
      <c r="G36">
        <v>0.2</v>
      </c>
      <c r="H36">
        <v>0.2</v>
      </c>
      <c r="I36">
        <v>1077</v>
      </c>
      <c r="J36">
        <v>2021</v>
      </c>
      <c r="L36">
        <v>1040</v>
      </c>
      <c r="M36">
        <v>3.1019999999999999</v>
      </c>
      <c r="N36">
        <v>4.976</v>
      </c>
      <c r="O36">
        <v>1.8740000000000001</v>
      </c>
      <c r="Q36">
        <v>0</v>
      </c>
      <c r="R36">
        <v>1</v>
      </c>
      <c r="S36">
        <v>0</v>
      </c>
      <c r="T36">
        <v>0</v>
      </c>
      <c r="V36">
        <v>0</v>
      </c>
      <c r="Y36" s="1">
        <v>45318</v>
      </c>
      <c r="Z36" s="6">
        <v>0.89552083333333332</v>
      </c>
      <c r="AB36">
        <v>1</v>
      </c>
      <c r="AD36" s="3">
        <f t="shared" si="4"/>
        <v>2.7848612257696161</v>
      </c>
      <c r="AE36" s="3">
        <f t="shared" si="5"/>
        <v>6.0101847551966507</v>
      </c>
      <c r="AF36" s="3">
        <f t="shared" si="6"/>
        <v>3.2253235294270346</v>
      </c>
      <c r="AG36" s="3">
        <f t="shared" si="7"/>
        <v>0.31161490928466223</v>
      </c>
      <c r="AH36" s="3"/>
      <c r="AJ36">
        <f>ABS(100*((AVERAGE(AD37))-3)/3)</f>
        <v>3.5107467215977906E-2</v>
      </c>
      <c r="AK36">
        <f>ABS(100*(AD36-AD37)/(AVERAGE(AD36:AD37)))</f>
        <v>7.473045103695088</v>
      </c>
      <c r="AP36">
        <f>ABS(100*((AVERAGE(AE36:AE37))-6)/6)</f>
        <v>0.19549737335487669</v>
      </c>
      <c r="AQ36">
        <f>ABS(100*(AE36-AE37)/(AVERAGE(AE36:AE37)))</f>
        <v>0.73191746601931951</v>
      </c>
      <c r="AV36">
        <f>ABS(100*((AVERAGE(AF37))-3)/3)</f>
        <v>1.1565888005238723</v>
      </c>
      <c r="AW36">
        <f>ABS(100*(AF36-AF37)/(AVERAGE(AF36:AF37)))</f>
        <v>8.400481602209517</v>
      </c>
      <c r="BB36">
        <f>ABS(100*((AVERAGE(AG36:AG37))-0.3)/0.3)</f>
        <v>0.15756793239427952</v>
      </c>
      <c r="BC36">
        <f>ABS(100*(AG36-AG37)/(AVERAGE(AG36:AG37)))</f>
        <v>7.4164510430873305</v>
      </c>
      <c r="BG36" s="3">
        <f>AVERAGE(AD36:AD37)</f>
        <v>2.8929572248930477</v>
      </c>
      <c r="BH36" s="3">
        <f>AVERAGE(AE36:AE37)</f>
        <v>5.9882701575987074</v>
      </c>
      <c r="BI36" s="3">
        <f>AVERAGE(AF36:AF37)</f>
        <v>3.0953129327056592</v>
      </c>
      <c r="BJ36" s="3">
        <f>AVERAGE(AG36:AG37)</f>
        <v>0.30047270379718283</v>
      </c>
      <c r="BK36" t="s">
        <v>61</v>
      </c>
    </row>
    <row r="37" spans="1:63" x14ac:dyDescent="0.3">
      <c r="A37">
        <v>13</v>
      </c>
      <c r="B37">
        <v>4</v>
      </c>
      <c r="C37" t="s">
        <v>61</v>
      </c>
      <c r="D37" t="s">
        <v>27</v>
      </c>
      <c r="G37">
        <v>0.2</v>
      </c>
      <c r="H37">
        <v>0.2</v>
      </c>
      <c r="I37">
        <v>1160</v>
      </c>
      <c r="J37">
        <v>2004</v>
      </c>
      <c r="L37">
        <v>957</v>
      </c>
      <c r="M37">
        <v>3.2629999999999999</v>
      </c>
      <c r="N37">
        <v>4.9420000000000002</v>
      </c>
      <c r="O37">
        <v>1.679</v>
      </c>
      <c r="Q37">
        <v>0</v>
      </c>
      <c r="R37">
        <v>1</v>
      </c>
      <c r="S37">
        <v>0</v>
      </c>
      <c r="T37">
        <v>0</v>
      </c>
      <c r="V37">
        <v>0</v>
      </c>
      <c r="Y37" s="1">
        <v>45318</v>
      </c>
      <c r="Z37" s="6">
        <v>0.90221064814814811</v>
      </c>
      <c r="AB37">
        <v>1</v>
      </c>
      <c r="AD37" s="3">
        <f t="shared" si="4"/>
        <v>3.0010532240164793</v>
      </c>
      <c r="AE37" s="3">
        <f t="shared" si="5"/>
        <v>5.9663555600007632</v>
      </c>
      <c r="AF37" s="3">
        <f t="shared" si="6"/>
        <v>2.9653023359842838</v>
      </c>
      <c r="AG37" s="3">
        <f t="shared" si="7"/>
        <v>0.28933049830970337</v>
      </c>
      <c r="AH37" s="3"/>
      <c r="BK37" t="s">
        <v>61</v>
      </c>
    </row>
    <row r="38" spans="1:63" x14ac:dyDescent="0.3">
      <c r="A38">
        <v>14</v>
      </c>
      <c r="B38">
        <v>5</v>
      </c>
      <c r="C38" t="s">
        <v>61</v>
      </c>
      <c r="D38" t="s">
        <v>27</v>
      </c>
      <c r="G38">
        <v>0.6</v>
      </c>
      <c r="H38">
        <v>0.6</v>
      </c>
      <c r="I38">
        <v>3663</v>
      </c>
      <c r="J38">
        <v>6746</v>
      </c>
      <c r="L38">
        <v>3631</v>
      </c>
      <c r="M38">
        <v>2.6880000000000002</v>
      </c>
      <c r="N38">
        <v>4.9950000000000001</v>
      </c>
      <c r="O38">
        <v>2.3069999999999999</v>
      </c>
      <c r="Q38">
        <v>0.22</v>
      </c>
      <c r="R38">
        <v>1</v>
      </c>
      <c r="S38">
        <v>0</v>
      </c>
      <c r="T38">
        <v>0</v>
      </c>
      <c r="V38">
        <v>0</v>
      </c>
      <c r="Y38" s="1">
        <v>45318</v>
      </c>
      <c r="Z38" s="6">
        <v>0.91511574074074076</v>
      </c>
      <c r="AB38">
        <v>1</v>
      </c>
      <c r="AD38" s="3">
        <f t="shared" si="4"/>
        <v>3.1735581895793854</v>
      </c>
      <c r="AE38" s="3">
        <f t="shared" si="5"/>
        <v>6.0640409439002401</v>
      </c>
      <c r="AF38" s="3">
        <f t="shared" si="6"/>
        <v>2.8904827543208547</v>
      </c>
      <c r="AG38" s="3">
        <f t="shared" si="7"/>
        <v>0.33575480444476058</v>
      </c>
      <c r="AH38" s="3"/>
      <c r="BK38" t="s">
        <v>61</v>
      </c>
    </row>
    <row r="39" spans="1:63" x14ac:dyDescent="0.3">
      <c r="A39">
        <v>15</v>
      </c>
      <c r="B39">
        <v>5</v>
      </c>
      <c r="C39" t="s">
        <v>61</v>
      </c>
      <c r="D39" t="s">
        <v>27</v>
      </c>
      <c r="G39">
        <v>0.6</v>
      </c>
      <c r="H39">
        <v>0.6</v>
      </c>
      <c r="I39">
        <v>3704</v>
      </c>
      <c r="J39">
        <v>6705</v>
      </c>
      <c r="L39">
        <v>3536</v>
      </c>
      <c r="M39">
        <v>2.714</v>
      </c>
      <c r="N39">
        <v>4.9660000000000002</v>
      </c>
      <c r="O39">
        <v>2.2519999999999998</v>
      </c>
      <c r="Q39">
        <v>0.21199999999999999</v>
      </c>
      <c r="R39">
        <v>1</v>
      </c>
      <c r="S39">
        <v>0</v>
      </c>
      <c r="T39">
        <v>0</v>
      </c>
      <c r="V39">
        <v>0</v>
      </c>
      <c r="Y39" s="1">
        <v>45318</v>
      </c>
      <c r="Z39" s="6">
        <v>0.92228009259259258</v>
      </c>
      <c r="AB39">
        <v>1</v>
      </c>
      <c r="AD39" s="3">
        <f t="shared" si="4"/>
        <v>3.2091560688087886</v>
      </c>
      <c r="AE39" s="3">
        <f t="shared" si="5"/>
        <v>6.0288057085466829</v>
      </c>
      <c r="AF39" s="3">
        <f t="shared" si="6"/>
        <v>2.8196496397378943</v>
      </c>
      <c r="AG39" s="3">
        <f t="shared" si="7"/>
        <v>0.32725271993624216</v>
      </c>
      <c r="AH39" s="3"/>
      <c r="AJ39">
        <f>ABS(100*((AVERAGE(AD39:AD40))-3)/3)</f>
        <v>7.5072842169953509</v>
      </c>
      <c r="AK39">
        <f>ABS(100*(AD39-AD40)/(AVERAGE(AD39:AD40)))</f>
        <v>0.99605391504767338</v>
      </c>
      <c r="AP39">
        <f>ABS(100*((AVERAGE(AE39:AE40))-6)/6)</f>
        <v>0.33686247840586009</v>
      </c>
      <c r="AQ39">
        <f>ABS(100*(AE39-AE40)/(AVERAGE(AE39:AE40)))</f>
        <v>0.28550357366351314</v>
      </c>
      <c r="AV39">
        <f>ABS(100*((AVERAGE(AF39:AF40))-3)/3)</f>
        <v>6.8335592601836304</v>
      </c>
      <c r="AW39">
        <f>ABS(100*(AF39-AF40)/(AVERAGE(AF39:AF40)))</f>
        <v>1.7643275373701244</v>
      </c>
      <c r="BB39">
        <f>ABS(100*((AVERAGE(AG39:AG40))-0.3)/0.3)</f>
        <v>9.4571384221034762</v>
      </c>
      <c r="BC39">
        <f>ABS(100*(AG39-AG40)/(AVERAGE(AG39:AG40)))</f>
        <v>0.68135975182916553</v>
      </c>
      <c r="BG39" s="3">
        <f>AVERAGE(AD39:AD40)</f>
        <v>3.2252185265098605</v>
      </c>
      <c r="BH39" s="3">
        <f>AVERAGE(AE39:AE40)</f>
        <v>6.0202117487043516</v>
      </c>
      <c r="BI39" s="3">
        <f>AVERAGE(AF39:AF40)</f>
        <v>2.7949932221944911</v>
      </c>
      <c r="BJ39" s="3">
        <f>AVERAGE(AG39:AG40)</f>
        <v>0.32837141526631042</v>
      </c>
      <c r="BK39" t="s">
        <v>61</v>
      </c>
    </row>
    <row r="40" spans="1:63" x14ac:dyDescent="0.3">
      <c r="A40">
        <v>16</v>
      </c>
      <c r="B40">
        <v>5</v>
      </c>
      <c r="C40" t="s">
        <v>61</v>
      </c>
      <c r="D40" t="s">
        <v>27</v>
      </c>
      <c r="G40">
        <v>0.6</v>
      </c>
      <c r="H40">
        <v>0.6</v>
      </c>
      <c r="I40">
        <v>3741</v>
      </c>
      <c r="J40">
        <v>6685</v>
      </c>
      <c r="L40">
        <v>3561</v>
      </c>
      <c r="M40">
        <v>2.738</v>
      </c>
      <c r="N40">
        <v>4.952</v>
      </c>
      <c r="O40">
        <v>2.214</v>
      </c>
      <c r="Q40">
        <v>0.214</v>
      </c>
      <c r="R40">
        <v>1</v>
      </c>
      <c r="S40">
        <v>0</v>
      </c>
      <c r="T40">
        <v>0</v>
      </c>
      <c r="V40">
        <v>0</v>
      </c>
      <c r="Y40" s="1">
        <v>45318</v>
      </c>
      <c r="Z40" s="6">
        <v>0.92997685185185175</v>
      </c>
      <c r="AB40">
        <v>1</v>
      </c>
      <c r="AD40" s="3">
        <f t="shared" si="4"/>
        <v>3.2412809842109329</v>
      </c>
      <c r="AE40" s="3">
        <f t="shared" si="5"/>
        <v>6.0116177888620212</v>
      </c>
      <c r="AF40" s="3">
        <f t="shared" si="6"/>
        <v>2.7703368046510883</v>
      </c>
      <c r="AG40" s="3">
        <f t="shared" si="7"/>
        <v>0.32949011059637862</v>
      </c>
      <c r="AH40" s="3"/>
      <c r="BK40" t="s">
        <v>61</v>
      </c>
    </row>
    <row r="41" spans="1:63" x14ac:dyDescent="0.3">
      <c r="A41">
        <v>17</v>
      </c>
      <c r="B41">
        <v>6</v>
      </c>
      <c r="C41" t="s">
        <v>63</v>
      </c>
      <c r="D41" t="s">
        <v>27</v>
      </c>
      <c r="G41">
        <v>0.33300000000000002</v>
      </c>
      <c r="H41">
        <v>0.33300000000000002</v>
      </c>
      <c r="I41">
        <v>4597</v>
      </c>
      <c r="J41">
        <v>11031</v>
      </c>
      <c r="L41">
        <v>5640</v>
      </c>
      <c r="M41">
        <v>5.9180000000000001</v>
      </c>
      <c r="N41">
        <v>14.45</v>
      </c>
      <c r="O41">
        <v>8.5310000000000006</v>
      </c>
      <c r="Q41">
        <v>0.71199999999999997</v>
      </c>
      <c r="R41">
        <v>1</v>
      </c>
      <c r="S41">
        <v>0</v>
      </c>
      <c r="T41">
        <v>0</v>
      </c>
      <c r="V41">
        <v>0</v>
      </c>
      <c r="Y41" s="1">
        <v>45318</v>
      </c>
      <c r="Z41" s="6">
        <v>0.9428009259259259</v>
      </c>
      <c r="AB41">
        <v>1</v>
      </c>
      <c r="AD41" s="3">
        <f t="shared" si="4"/>
        <v>7.1792707085483363</v>
      </c>
      <c r="AE41" s="3">
        <f t="shared" si="5"/>
        <v>17.561356281691953</v>
      </c>
      <c r="AF41" s="3">
        <f t="shared" si="6"/>
        <v>10.382085573143616</v>
      </c>
      <c r="AG41" s="3">
        <f t="shared" si="7"/>
        <v>0.92892165386184544</v>
      </c>
      <c r="AH41" s="3"/>
      <c r="BK41" t="s">
        <v>63</v>
      </c>
    </row>
    <row r="42" spans="1:63" x14ac:dyDescent="0.3">
      <c r="A42">
        <v>18</v>
      </c>
      <c r="B42">
        <v>6</v>
      </c>
      <c r="C42" t="s">
        <v>63</v>
      </c>
      <c r="D42" t="s">
        <v>27</v>
      </c>
      <c r="G42">
        <v>0.33300000000000002</v>
      </c>
      <c r="H42">
        <v>0.33300000000000002</v>
      </c>
      <c r="I42">
        <v>5517</v>
      </c>
      <c r="J42">
        <v>11127</v>
      </c>
      <c r="L42">
        <v>5656</v>
      </c>
      <c r="M42">
        <v>6.9779999999999998</v>
      </c>
      <c r="N42">
        <v>14.571999999999999</v>
      </c>
      <c r="O42">
        <v>7.5940000000000003</v>
      </c>
      <c r="Q42">
        <v>0.71399999999999997</v>
      </c>
      <c r="R42">
        <v>1</v>
      </c>
      <c r="S42">
        <v>0</v>
      </c>
      <c r="T42">
        <v>0</v>
      </c>
      <c r="V42">
        <v>0</v>
      </c>
      <c r="Y42" s="1">
        <v>45318</v>
      </c>
      <c r="Z42" s="6">
        <v>0.94995370370370369</v>
      </c>
      <c r="AB42">
        <v>1</v>
      </c>
      <c r="AD42" s="3">
        <f t="shared" si="4"/>
        <v>8.6185169793042551</v>
      </c>
      <c r="AE42" s="3">
        <f t="shared" si="5"/>
        <v>17.710008560045786</v>
      </c>
      <c r="AF42" s="3">
        <f t="shared" si="6"/>
        <v>9.0914915807415309</v>
      </c>
      <c r="AG42" s="3">
        <f t="shared" si="7"/>
        <v>0.9315017079564174</v>
      </c>
      <c r="AH42" s="3"/>
      <c r="AJ42">
        <f>ABS(100*((AVERAGE(AD42:AD43))-9)/9)</f>
        <v>3.1175482436754525</v>
      </c>
      <c r="AK42">
        <f>ABS(100*(AD42-AD43)/(AVERAGE(AD42:AD43)))</f>
        <v>2.314458327493925</v>
      </c>
      <c r="AP42">
        <f>ABS(100*((AVERAGE(AE42:AE43))-18)/18)</f>
        <v>2.0368903943356012</v>
      </c>
      <c r="AQ42">
        <f>ABS(100*(AE42-AE43)/(AVERAGE(AE42:AE43)))</f>
        <v>0.86936162142772522</v>
      </c>
      <c r="AV42">
        <f>ABS(100*((AVERAGE(AF42:AF43))-9)/9)</f>
        <v>0.95623254499574983</v>
      </c>
      <c r="AW42">
        <f>ABS(100*(AF42-AF43)/(AVERAGE(AF42:AF43)))</f>
        <v>3.983704810587585</v>
      </c>
      <c r="BB42">
        <f>ABS(100*((AVERAGE(AG42:AG43))-0.9)/0.9)</f>
        <v>3.0791392783350178</v>
      </c>
      <c r="BC42">
        <f>ABS(100*(AG42-AG43)/(AVERAGE(AG42:AG43)))</f>
        <v>0.81694608152154435</v>
      </c>
      <c r="BG42" s="3">
        <f>AVERAGE(AD42:AD43)</f>
        <v>8.7194206580692093</v>
      </c>
      <c r="BH42" s="3">
        <f>AVERAGE(AE42:AE43)</f>
        <v>17.633359729019592</v>
      </c>
      <c r="BI42" s="3">
        <f>AVERAGE(AF42:AF43)</f>
        <v>8.9139390709503825</v>
      </c>
      <c r="BJ42" s="3">
        <f>AVERAGE(AG42:AG43)</f>
        <v>0.92771225350501518</v>
      </c>
      <c r="BK42" t="s">
        <v>63</v>
      </c>
    </row>
    <row r="43" spans="1:63" x14ac:dyDescent="0.3">
      <c r="A43">
        <v>19</v>
      </c>
      <c r="B43">
        <v>6</v>
      </c>
      <c r="C43" t="s">
        <v>63</v>
      </c>
      <c r="D43" t="s">
        <v>27</v>
      </c>
      <c r="G43">
        <v>0.33300000000000002</v>
      </c>
      <c r="H43">
        <v>0.33300000000000002</v>
      </c>
      <c r="I43">
        <v>5646</v>
      </c>
      <c r="J43">
        <v>11028</v>
      </c>
      <c r="L43">
        <v>5609</v>
      </c>
      <c r="M43">
        <v>7.1269999999999998</v>
      </c>
      <c r="N43">
        <v>14.446999999999999</v>
      </c>
      <c r="O43">
        <v>7.319</v>
      </c>
      <c r="Q43">
        <v>0.70699999999999996</v>
      </c>
      <c r="R43">
        <v>1</v>
      </c>
      <c r="S43">
        <v>0</v>
      </c>
      <c r="T43">
        <v>0</v>
      </c>
      <c r="V43">
        <v>0</v>
      </c>
      <c r="Y43" s="1">
        <v>45318</v>
      </c>
      <c r="Z43" s="6">
        <v>0.95753472222222225</v>
      </c>
      <c r="AB43">
        <v>1</v>
      </c>
      <c r="AD43" s="3">
        <f t="shared" si="4"/>
        <v>8.8203243368341635</v>
      </c>
      <c r="AE43" s="3">
        <f t="shared" si="5"/>
        <v>17.556710897993398</v>
      </c>
      <c r="AF43" s="3">
        <f t="shared" si="6"/>
        <v>8.7363865611592342</v>
      </c>
      <c r="AG43" s="3">
        <f t="shared" si="7"/>
        <v>0.92392279905361296</v>
      </c>
      <c r="AH43" s="3"/>
      <c r="BG43" s="3"/>
      <c r="BH43" s="3"/>
      <c r="BI43" s="3"/>
      <c r="BJ43" s="3"/>
      <c r="BK43" t="s">
        <v>63</v>
      </c>
    </row>
    <row r="44" spans="1:63" x14ac:dyDescent="0.3">
      <c r="A44">
        <v>20</v>
      </c>
      <c r="B44">
        <v>7</v>
      </c>
      <c r="C44" t="s">
        <v>63</v>
      </c>
      <c r="D44" t="s">
        <v>27</v>
      </c>
      <c r="G44">
        <v>0.46700000000000003</v>
      </c>
      <c r="H44">
        <v>0.46700000000000003</v>
      </c>
      <c r="I44">
        <v>8083</v>
      </c>
      <c r="J44">
        <v>16439</v>
      </c>
      <c r="L44">
        <v>7975</v>
      </c>
      <c r="M44">
        <v>7.0830000000000002</v>
      </c>
      <c r="N44">
        <v>15.209</v>
      </c>
      <c r="O44">
        <v>8.1259999999999994</v>
      </c>
      <c r="Q44">
        <v>0.76900000000000002</v>
      </c>
      <c r="R44">
        <v>1</v>
      </c>
      <c r="S44">
        <v>0</v>
      </c>
      <c r="T44">
        <v>0</v>
      </c>
      <c r="V44">
        <v>0</v>
      </c>
      <c r="Y44" s="1">
        <v>45318</v>
      </c>
      <c r="Z44" s="6">
        <v>0.97136574074074078</v>
      </c>
      <c r="AB44">
        <v>1</v>
      </c>
      <c r="AD44" s="3">
        <f t="shared" si="4"/>
        <v>9.0079441782018144</v>
      </c>
      <c r="AE44" s="3">
        <f t="shared" si="5"/>
        <v>18.493575442061999</v>
      </c>
      <c r="AF44" s="3">
        <f t="shared" si="6"/>
        <v>9.485631263860185</v>
      </c>
      <c r="AG44" s="3">
        <f t="shared" si="7"/>
        <v>0.93086570306218452</v>
      </c>
      <c r="AH44" s="3"/>
      <c r="BG44" s="3"/>
      <c r="BH44" s="3"/>
      <c r="BI44" s="3"/>
      <c r="BJ44" s="3"/>
      <c r="BK44" t="s">
        <v>63</v>
      </c>
    </row>
    <row r="45" spans="1:63" x14ac:dyDescent="0.3">
      <c r="A45">
        <v>21</v>
      </c>
      <c r="B45">
        <v>7</v>
      </c>
      <c r="C45" t="s">
        <v>63</v>
      </c>
      <c r="D45" t="s">
        <v>27</v>
      </c>
      <c r="G45">
        <v>0.46700000000000003</v>
      </c>
      <c r="H45">
        <v>0.46700000000000003</v>
      </c>
      <c r="I45">
        <v>8216</v>
      </c>
      <c r="J45">
        <v>16433</v>
      </c>
      <c r="L45">
        <v>8045</v>
      </c>
      <c r="M45">
        <v>7.1929999999999996</v>
      </c>
      <c r="N45">
        <v>15.202999999999999</v>
      </c>
      <c r="O45">
        <v>8.01</v>
      </c>
      <c r="Q45">
        <v>0.77700000000000002</v>
      </c>
      <c r="R45">
        <v>1</v>
      </c>
      <c r="S45">
        <v>0</v>
      </c>
      <c r="T45">
        <v>0</v>
      </c>
      <c r="V45">
        <v>0</v>
      </c>
      <c r="Y45" s="1">
        <v>45318</v>
      </c>
      <c r="Z45" s="6">
        <v>0.97892361111111104</v>
      </c>
      <c r="AB45">
        <v>1</v>
      </c>
      <c r="AD45" s="3">
        <f t="shared" si="4"/>
        <v>9.1563074080815028</v>
      </c>
      <c r="AE45" s="3">
        <f t="shared" si="5"/>
        <v>18.486950547965129</v>
      </c>
      <c r="AF45" s="3">
        <f t="shared" si="6"/>
        <v>9.3306431398836267</v>
      </c>
      <c r="AG45" s="3">
        <f t="shared" si="7"/>
        <v>0.93891456025496667</v>
      </c>
      <c r="AH45" s="3"/>
      <c r="AJ45">
        <f>ABS(100*((AVERAGE(AD45:AD46))-9)/9)</f>
        <v>1.6251976780219637</v>
      </c>
      <c r="AK45">
        <f>ABS(100*(AD45-AD46)/(AVERAGE(AD45:AD46)))</f>
        <v>0.21953472802057861</v>
      </c>
      <c r="AP45">
        <f>ABS(100*((AVERAGE(AE45:AE46))-18)/18)</f>
        <v>2.0458584929417136</v>
      </c>
      <c r="AQ45">
        <f>ABS(100*(AE45-AE46)/(AVERAGE(AE45:AE46)))</f>
        <v>1.2924039031576853</v>
      </c>
      <c r="AV45">
        <f>ABS(100*((AVERAGE(AF45:AF46))-9)/9)</f>
        <v>2.4665193078615033</v>
      </c>
      <c r="AW45">
        <f>ABS(100*(AF45-AF46)/(AVERAGE(AF45:AF46)))</f>
        <v>2.3564640736645179</v>
      </c>
      <c r="BB45">
        <f>ABS(100*((AVERAGE(AG45:AG46))-0.9)/0.9)</f>
        <v>4.0427688247721569</v>
      </c>
      <c r="BC45">
        <f>ABS(100*(AG45-AG46)/(AVERAGE(AG45:AG46)))</f>
        <v>0.54029935329931045</v>
      </c>
      <c r="BG45" s="3">
        <f>AVERAGE(AD45:AD46)</f>
        <v>9.1462677910219767</v>
      </c>
      <c r="BH45" s="3">
        <f>AVERAGE(AE45:AE46)</f>
        <v>18.368254528729508</v>
      </c>
      <c r="BI45" s="3">
        <f>AVERAGE(AF45:AF46)</f>
        <v>9.2219867377075353</v>
      </c>
      <c r="BJ45" s="3">
        <f>AVERAGE(AG45:AG46)</f>
        <v>0.93638491942294944</v>
      </c>
      <c r="BK45" t="s">
        <v>63</v>
      </c>
    </row>
    <row r="46" spans="1:63" x14ac:dyDescent="0.3">
      <c r="A46">
        <v>22</v>
      </c>
      <c r="B46">
        <v>7</v>
      </c>
      <c r="C46" t="s">
        <v>63</v>
      </c>
      <c r="D46" t="s">
        <v>27</v>
      </c>
      <c r="G46">
        <v>0.46700000000000003</v>
      </c>
      <c r="H46">
        <v>0.46700000000000003</v>
      </c>
      <c r="I46">
        <v>8198</v>
      </c>
      <c r="J46">
        <v>16218</v>
      </c>
      <c r="L46">
        <v>8001</v>
      </c>
      <c r="M46">
        <v>7.1779999999999999</v>
      </c>
      <c r="N46">
        <v>15.007999999999999</v>
      </c>
      <c r="O46">
        <v>7.83</v>
      </c>
      <c r="Q46">
        <v>0.77200000000000002</v>
      </c>
      <c r="R46">
        <v>1</v>
      </c>
      <c r="S46">
        <v>0</v>
      </c>
      <c r="T46">
        <v>0</v>
      </c>
      <c r="V46">
        <v>0</v>
      </c>
      <c r="Y46" s="1">
        <v>45318</v>
      </c>
      <c r="Z46" s="6">
        <v>0.98687499999999995</v>
      </c>
      <c r="AB46">
        <v>1</v>
      </c>
      <c r="AD46" s="3">
        <f t="shared" si="4"/>
        <v>9.1362281739624489</v>
      </c>
      <c r="AE46" s="3">
        <f t="shared" si="5"/>
        <v>18.249558509493891</v>
      </c>
      <c r="AF46" s="3">
        <f t="shared" si="6"/>
        <v>9.1133303355314421</v>
      </c>
      <c r="AG46" s="3">
        <f t="shared" si="7"/>
        <v>0.9338552785909322</v>
      </c>
      <c r="AH46" s="3"/>
      <c r="BG46" s="3"/>
      <c r="BH46" s="3"/>
      <c r="BI46" s="3"/>
      <c r="BJ46" s="3"/>
      <c r="BK46" t="s">
        <v>63</v>
      </c>
    </row>
    <row r="47" spans="1:63" x14ac:dyDescent="0.3">
      <c r="A47">
        <v>23</v>
      </c>
      <c r="B47">
        <v>8</v>
      </c>
      <c r="C47" t="s">
        <v>63</v>
      </c>
      <c r="D47" t="s">
        <v>27</v>
      </c>
      <c r="G47">
        <v>0.6</v>
      </c>
      <c r="H47">
        <v>0.6</v>
      </c>
      <c r="I47">
        <v>10351</v>
      </c>
      <c r="J47">
        <v>20937</v>
      </c>
      <c r="L47">
        <v>10141</v>
      </c>
      <c r="M47">
        <v>6.9630000000000001</v>
      </c>
      <c r="N47">
        <v>15.013</v>
      </c>
      <c r="O47">
        <v>8.0500000000000007</v>
      </c>
      <c r="Q47">
        <v>0.78700000000000003</v>
      </c>
      <c r="R47">
        <v>1</v>
      </c>
      <c r="S47">
        <v>0</v>
      </c>
      <c r="T47">
        <v>0</v>
      </c>
      <c r="V47">
        <v>0</v>
      </c>
      <c r="Y47" s="1">
        <v>45319</v>
      </c>
      <c r="Z47" s="6">
        <v>1.0532407407407407E-3</v>
      </c>
      <c r="AB47">
        <v>1</v>
      </c>
      <c r="AD47" s="3">
        <f t="shared" si="4"/>
        <v>8.9803537087561818</v>
      </c>
      <c r="AE47" s="3">
        <f t="shared" si="5"/>
        <v>18.25972935615204</v>
      </c>
      <c r="AF47" s="3">
        <f t="shared" si="6"/>
        <v>9.2793756473958577</v>
      </c>
      <c r="AG47" s="3">
        <f t="shared" si="7"/>
        <v>0.91837133234428769</v>
      </c>
      <c r="AH47" s="3"/>
      <c r="BG47" s="3"/>
      <c r="BH47" s="3"/>
      <c r="BI47" s="3"/>
      <c r="BJ47" s="3"/>
      <c r="BK47" t="s">
        <v>63</v>
      </c>
    </row>
    <row r="48" spans="1:63" x14ac:dyDescent="0.3">
      <c r="A48">
        <v>24</v>
      </c>
      <c r="B48">
        <v>8</v>
      </c>
      <c r="C48" t="s">
        <v>63</v>
      </c>
      <c r="D48" t="s">
        <v>27</v>
      </c>
      <c r="G48">
        <v>0.6</v>
      </c>
      <c r="H48">
        <v>0.6</v>
      </c>
      <c r="I48">
        <v>10492</v>
      </c>
      <c r="J48">
        <v>20831</v>
      </c>
      <c r="L48">
        <v>10268</v>
      </c>
      <c r="M48">
        <v>7.0529999999999999</v>
      </c>
      <c r="N48">
        <v>14.938000000000001</v>
      </c>
      <c r="O48">
        <v>7.8849999999999998</v>
      </c>
      <c r="Q48">
        <v>0.79800000000000004</v>
      </c>
      <c r="R48">
        <v>1</v>
      </c>
      <c r="S48">
        <v>0</v>
      </c>
      <c r="T48">
        <v>0</v>
      </c>
      <c r="V48">
        <v>0</v>
      </c>
      <c r="Y48" s="1">
        <v>45319</v>
      </c>
      <c r="Z48" s="6">
        <v>8.9467592592592585E-3</v>
      </c>
      <c r="AB48">
        <v>1</v>
      </c>
      <c r="AD48" s="3">
        <f t="shared" si="4"/>
        <v>9.1027756836670566</v>
      </c>
      <c r="AE48" s="3">
        <f t="shared" si="5"/>
        <v>18.16863338182333</v>
      </c>
      <c r="AF48" s="3">
        <f t="shared" si="6"/>
        <v>9.0658576981562735</v>
      </c>
      <c r="AG48" s="3">
        <f t="shared" si="7"/>
        <v>0.92973727689778074</v>
      </c>
      <c r="AH48" s="3"/>
      <c r="AJ48">
        <f>ABS(100*((AVERAGE(AD48:AD49))-9)/9)</f>
        <v>0.75124361017845986</v>
      </c>
      <c r="AK48">
        <f>ABS(100*(AD48-AD49)/(AVERAGE(AD48:AD49)))</f>
        <v>0.77559028864858948</v>
      </c>
      <c r="AP48">
        <f>ABS(100*((AVERAGE(AE48:AE49))-18)/18)</f>
        <v>1.4644257671171463</v>
      </c>
      <c r="AQ48">
        <f>ABS(100*(AE48-AE49)/(AVERAGE(AE48:AE49)))</f>
        <v>1.0399184578983762</v>
      </c>
      <c r="AV48">
        <f>ABS(100*((AVERAGE(AF48:AF49))-9)/9)</f>
        <v>2.1776079240558328</v>
      </c>
      <c r="AW48">
        <f>ABS(100*(AF48-AF49)/(AVERAGE(AF48:AF49)))</f>
        <v>2.8300833258772355</v>
      </c>
      <c r="BB48">
        <f>ABS(100*((AVERAGE(AG48:AG49))-0.9)/0.9)</f>
        <v>2.7472802021194509</v>
      </c>
      <c r="BC48">
        <f>ABS(100*(AG48-AG49)/(AVERAGE(AG48:AG49)))</f>
        <v>1.0839443619652074</v>
      </c>
      <c r="BG48" s="3">
        <f>AVERAGE(AD48:AD49)</f>
        <v>9.0676119249160614</v>
      </c>
      <c r="BH48" s="3">
        <f>AVERAGE(AE48:AE49)</f>
        <v>18.263596638081086</v>
      </c>
      <c r="BI48" s="3">
        <f>AVERAGE(AF48:AF49)</f>
        <v>9.195984713165025</v>
      </c>
      <c r="BJ48" s="3">
        <f>AVERAGE(AG48:AG49)</f>
        <v>0.92472552181907508</v>
      </c>
      <c r="BK48" t="s">
        <v>63</v>
      </c>
    </row>
    <row r="49" spans="1:63" x14ac:dyDescent="0.3">
      <c r="A49">
        <v>25</v>
      </c>
      <c r="B49">
        <v>8</v>
      </c>
      <c r="C49" t="s">
        <v>63</v>
      </c>
      <c r="D49" t="s">
        <v>27</v>
      </c>
      <c r="G49">
        <v>0.6</v>
      </c>
      <c r="H49">
        <v>0.6</v>
      </c>
      <c r="I49">
        <v>10411</v>
      </c>
      <c r="J49">
        <v>21052</v>
      </c>
      <c r="L49">
        <v>10156</v>
      </c>
      <c r="M49">
        <v>7.0019999999999998</v>
      </c>
      <c r="N49">
        <v>15.095000000000001</v>
      </c>
      <c r="O49">
        <v>8.093</v>
      </c>
      <c r="Q49">
        <v>0.78800000000000003</v>
      </c>
      <c r="R49">
        <v>1</v>
      </c>
      <c r="S49">
        <v>0</v>
      </c>
      <c r="T49">
        <v>0</v>
      </c>
      <c r="V49">
        <v>0</v>
      </c>
      <c r="Y49" s="1">
        <v>45319</v>
      </c>
      <c r="Z49" s="6">
        <v>1.7407407407407406E-2</v>
      </c>
      <c r="AB49">
        <v>1</v>
      </c>
      <c r="AD49" s="3">
        <f t="shared" si="4"/>
        <v>9.0324481661650662</v>
      </c>
      <c r="AE49" s="3">
        <f t="shared" si="5"/>
        <v>18.358559894338843</v>
      </c>
      <c r="AF49" s="3">
        <f t="shared" si="6"/>
        <v>9.3261117281737764</v>
      </c>
      <c r="AG49" s="3">
        <f t="shared" si="7"/>
        <v>0.91971376674036953</v>
      </c>
      <c r="AH49" s="3"/>
      <c r="BK49" t="s">
        <v>63</v>
      </c>
    </row>
    <row r="50" spans="1:63" x14ac:dyDescent="0.3">
      <c r="A50">
        <v>26</v>
      </c>
      <c r="B50">
        <v>1</v>
      </c>
      <c r="C50" t="s">
        <v>69</v>
      </c>
      <c r="D50" t="s">
        <v>27</v>
      </c>
      <c r="G50">
        <v>0.3</v>
      </c>
      <c r="H50">
        <v>0.3</v>
      </c>
      <c r="I50">
        <v>4348</v>
      </c>
      <c r="J50">
        <v>10178</v>
      </c>
      <c r="L50">
        <v>5831</v>
      </c>
      <c r="M50">
        <v>6.2510000000000003</v>
      </c>
      <c r="N50">
        <v>14.835000000000001</v>
      </c>
      <c r="O50">
        <v>8.5839999999999996</v>
      </c>
      <c r="Q50">
        <v>0.82299999999999995</v>
      </c>
      <c r="R50">
        <v>1</v>
      </c>
      <c r="S50">
        <v>0</v>
      </c>
      <c r="T50">
        <v>0</v>
      </c>
      <c r="V50">
        <v>0</v>
      </c>
      <c r="Y50" s="1">
        <v>45319</v>
      </c>
      <c r="Z50" s="6">
        <v>3.0578703703703702E-2</v>
      </c>
      <c r="AB50">
        <v>1</v>
      </c>
      <c r="AD50" s="3">
        <f t="shared" si="4"/>
        <v>7.5366064899949272</v>
      </c>
      <c r="AE50" s="3">
        <f t="shared" si="5"/>
        <v>18.026975923576419</v>
      </c>
      <c r="AF50" s="3">
        <f t="shared" si="6"/>
        <v>10.490369433581492</v>
      </c>
      <c r="AG50" s="3">
        <f t="shared" si="7"/>
        <v>1.0652903650735335</v>
      </c>
      <c r="AH50" s="3"/>
      <c r="BG50" s="3"/>
      <c r="BH50" s="3"/>
      <c r="BI50" s="3"/>
      <c r="BJ50" s="3"/>
      <c r="BK50" t="s">
        <v>69</v>
      </c>
    </row>
    <row r="51" spans="1:63" x14ac:dyDescent="0.3">
      <c r="A51">
        <v>27</v>
      </c>
      <c r="B51">
        <v>1</v>
      </c>
      <c r="C51" t="s">
        <v>69</v>
      </c>
      <c r="D51" t="s">
        <v>27</v>
      </c>
      <c r="G51">
        <v>0.3</v>
      </c>
      <c r="H51">
        <v>0.3</v>
      </c>
      <c r="I51">
        <v>4085</v>
      </c>
      <c r="J51">
        <v>10228</v>
      </c>
      <c r="L51">
        <v>5863</v>
      </c>
      <c r="M51">
        <v>5.915</v>
      </c>
      <c r="N51">
        <v>14.906000000000001</v>
      </c>
      <c r="O51">
        <v>8.9909999999999997</v>
      </c>
      <c r="Q51">
        <v>0.82899999999999996</v>
      </c>
      <c r="R51">
        <v>1</v>
      </c>
      <c r="S51">
        <v>0</v>
      </c>
      <c r="T51">
        <v>0</v>
      </c>
      <c r="V51">
        <v>0</v>
      </c>
      <c r="Y51" s="1">
        <v>45319</v>
      </c>
      <c r="Z51" s="6">
        <v>3.7743055555555557E-2</v>
      </c>
      <c r="AB51">
        <v>1</v>
      </c>
      <c r="AD51" s="3">
        <f t="shared" si="4"/>
        <v>7.0799117467103878</v>
      </c>
      <c r="AE51" s="3">
        <f t="shared" si="5"/>
        <v>18.112915521999728</v>
      </c>
      <c r="AF51" s="3">
        <f t="shared" si="6"/>
        <v>11.033003775289341</v>
      </c>
      <c r="AG51" s="3">
        <f t="shared" si="7"/>
        <v>1.071018085163483</v>
      </c>
      <c r="AH51" s="3"/>
      <c r="AI51">
        <f>100*(AVERAGE(I51:I52))/(AVERAGE(I$51:I$52))</f>
        <v>100</v>
      </c>
      <c r="AK51">
        <f>ABS(100*(AD51-AD52)/(AVERAGE(AD51:AD52)))</f>
        <v>0.51639449774634794</v>
      </c>
      <c r="AO51">
        <f>100*(AVERAGE(J51:J52))/(AVERAGE(J$51:J$52))</f>
        <v>100</v>
      </c>
      <c r="AQ51">
        <f>ABS(100*(AE51-AE52)/(AVERAGE(AE51:AE52)))</f>
        <v>0.4946649314426706</v>
      </c>
      <c r="AU51">
        <f>100*(((AVERAGE(J51:J52))-(AVERAGE(I51:I52)))/((AVERAGE(J$51:J$52))-(AVERAGE($I$51:I52))))</f>
        <v>100</v>
      </c>
      <c r="AW51">
        <f>ABS(100*(AF51-AF52)/(AVERAGE(AF51:AF52)))</f>
        <v>0.48072348387604991</v>
      </c>
      <c r="BA51">
        <f>100*(AVERAGE(L51:L52))/(AVERAGE(L$51:L$52))</f>
        <v>100</v>
      </c>
      <c r="BC51">
        <f>ABS(100*(AG51-AG52)/(AVERAGE(AG51:AG52)))</f>
        <v>1.481572855119867</v>
      </c>
      <c r="BG51" s="3">
        <f>AVERAGE(AD51:AD52)</f>
        <v>7.0616786866172792</v>
      </c>
      <c r="BH51" s="3">
        <f>AVERAGE(AE51:AE52)</f>
        <v>18.068226930819606</v>
      </c>
      <c r="BI51" s="3">
        <f>AVERAGE(AF51:AF52)</f>
        <v>11.006548244202328</v>
      </c>
      <c r="BJ51" s="3">
        <f>AVERAGE(AG51:AG52)</f>
        <v>1.0631424700398027</v>
      </c>
      <c r="BK51" t="s">
        <v>69</v>
      </c>
    </row>
    <row r="52" spans="1:63" x14ac:dyDescent="0.3">
      <c r="A52">
        <v>28</v>
      </c>
      <c r="B52">
        <v>1</v>
      </c>
      <c r="C52" t="s">
        <v>69</v>
      </c>
      <c r="D52" t="s">
        <v>27</v>
      </c>
      <c r="G52">
        <v>0.3</v>
      </c>
      <c r="H52">
        <v>0.3</v>
      </c>
      <c r="I52">
        <v>4064</v>
      </c>
      <c r="J52">
        <v>10176</v>
      </c>
      <c r="L52">
        <v>5775</v>
      </c>
      <c r="M52">
        <v>5.8879999999999999</v>
      </c>
      <c r="N52">
        <v>14.833</v>
      </c>
      <c r="O52">
        <v>8.9450000000000003</v>
      </c>
      <c r="Q52">
        <v>0.81299999999999994</v>
      </c>
      <c r="R52">
        <v>1</v>
      </c>
      <c r="S52">
        <v>0</v>
      </c>
      <c r="T52">
        <v>0</v>
      </c>
      <c r="V52">
        <v>0</v>
      </c>
      <c r="Y52" s="1">
        <v>45319</v>
      </c>
      <c r="Z52" s="6">
        <v>4.5312499999999999E-2</v>
      </c>
      <c r="AB52">
        <v>1</v>
      </c>
      <c r="AD52" s="3">
        <f t="shared" si="4"/>
        <v>7.0434456265241696</v>
      </c>
      <c r="AE52" s="3">
        <f t="shared" si="5"/>
        <v>18.023538339639483</v>
      </c>
      <c r="AF52" s="3">
        <f t="shared" si="6"/>
        <v>10.980092713115313</v>
      </c>
      <c r="AG52" s="3">
        <f t="shared" si="7"/>
        <v>1.0552668549161224</v>
      </c>
      <c r="AH52" s="3"/>
      <c r="BG52" s="3"/>
      <c r="BH52" s="3"/>
      <c r="BI52" s="3"/>
      <c r="BJ52" s="3"/>
      <c r="BK52" t="s">
        <v>69</v>
      </c>
    </row>
    <row r="53" spans="1:63" x14ac:dyDescent="0.3">
      <c r="A53">
        <v>29</v>
      </c>
      <c r="B53">
        <v>2</v>
      </c>
      <c r="C53" t="s">
        <v>68</v>
      </c>
      <c r="D53" t="s">
        <v>27</v>
      </c>
      <c r="G53">
        <v>0.5</v>
      </c>
      <c r="H53">
        <v>0.5</v>
      </c>
      <c r="I53">
        <v>3944</v>
      </c>
      <c r="J53">
        <v>6687</v>
      </c>
      <c r="L53">
        <v>3093</v>
      </c>
      <c r="M53">
        <v>3.4409999999999998</v>
      </c>
      <c r="N53">
        <v>5.944</v>
      </c>
      <c r="O53">
        <v>2.5030000000000001</v>
      </c>
      <c r="Q53">
        <v>0.20799999999999999</v>
      </c>
      <c r="R53">
        <v>1</v>
      </c>
      <c r="S53">
        <v>0</v>
      </c>
      <c r="T53">
        <v>0</v>
      </c>
      <c r="V53">
        <v>0</v>
      </c>
      <c r="Y53" s="1">
        <v>45319</v>
      </c>
      <c r="Z53" s="6">
        <v>5.8333333333333327E-2</v>
      </c>
      <c r="AB53">
        <v>1</v>
      </c>
      <c r="AD53" s="3">
        <f t="shared" si="4"/>
        <v>4.1010406781331836</v>
      </c>
      <c r="AE53" s="3">
        <f t="shared" si="5"/>
        <v>7.2160038969965852</v>
      </c>
      <c r="AF53" s="3">
        <f t="shared" si="6"/>
        <v>3.1149632188634016</v>
      </c>
      <c r="AG53" s="3">
        <f t="shared" si="7"/>
        <v>0.34512738892634948</v>
      </c>
      <c r="AH53" s="3"/>
      <c r="BK53" t="s">
        <v>68</v>
      </c>
    </row>
    <row r="54" spans="1:63" x14ac:dyDescent="0.3">
      <c r="A54">
        <v>30</v>
      </c>
      <c r="B54">
        <v>2</v>
      </c>
      <c r="C54" t="s">
        <v>68</v>
      </c>
      <c r="D54" t="s">
        <v>27</v>
      </c>
      <c r="G54">
        <v>0.5</v>
      </c>
      <c r="H54">
        <v>0.5</v>
      </c>
      <c r="I54">
        <v>3296</v>
      </c>
      <c r="J54">
        <v>6747</v>
      </c>
      <c r="L54">
        <v>3124</v>
      </c>
      <c r="M54">
        <v>2.9430000000000001</v>
      </c>
      <c r="N54">
        <v>5.9939999999999998</v>
      </c>
      <c r="O54">
        <v>3.0510000000000002</v>
      </c>
      <c r="Q54">
        <v>0.21099999999999999</v>
      </c>
      <c r="R54">
        <v>1</v>
      </c>
      <c r="S54">
        <v>0</v>
      </c>
      <c r="T54">
        <v>0</v>
      </c>
      <c r="V54">
        <v>0</v>
      </c>
      <c r="Y54" s="1">
        <v>45319</v>
      </c>
      <c r="Z54" s="6">
        <v>6.5578703703703708E-2</v>
      </c>
      <c r="AB54">
        <v>1</v>
      </c>
      <c r="AD54" s="3">
        <f t="shared" si="4"/>
        <v>3.4258965101140628</v>
      </c>
      <c r="AE54" s="3">
        <f t="shared" si="5"/>
        <v>7.2778804078613675</v>
      </c>
      <c r="AF54" s="3">
        <f t="shared" si="6"/>
        <v>3.8519838977473047</v>
      </c>
      <c r="AG54" s="3">
        <f t="shared" si="7"/>
        <v>0.34845662622863249</v>
      </c>
      <c r="AH54" s="3"/>
      <c r="AK54">
        <f>ABS(100*(AD54-AD55)/(AVERAGE(AD54:AD55)))</f>
        <v>1.1316166998219923</v>
      </c>
      <c r="AQ54">
        <f>ABS(100*(AE54-AE55)/(AVERAGE(AE54:AE55)))</f>
        <v>1.8447898882907119</v>
      </c>
      <c r="AW54">
        <f>ABS(100*(AF54-AF55)/(AVERAGE(AF54:AF55)))</f>
        <v>2.4833381570806385</v>
      </c>
      <c r="BC54">
        <f>ABS(100*(AG54-AG55)/(AVERAGE(AG54:AG55)))</f>
        <v>3.1547333045267694</v>
      </c>
      <c r="BG54" s="3">
        <f>AVERAGE(AD54:AD55)</f>
        <v>3.4066215608727761</v>
      </c>
      <c r="BH54" s="3">
        <f>AVERAGE(AE54:AE55)</f>
        <v>7.2113631586817259</v>
      </c>
      <c r="BI54" s="3">
        <f>AVERAGE(AF54:AF55)</f>
        <v>3.8047415978089498</v>
      </c>
      <c r="BJ54" s="3">
        <f>AVERAGE(AG54:AG55)</f>
        <v>0.35404115331633301</v>
      </c>
      <c r="BK54" t="s">
        <v>68</v>
      </c>
    </row>
    <row r="55" spans="1:63" x14ac:dyDescent="0.3">
      <c r="A55">
        <v>31</v>
      </c>
      <c r="B55">
        <v>2</v>
      </c>
      <c r="C55" t="s">
        <v>68</v>
      </c>
      <c r="D55" t="s">
        <v>27</v>
      </c>
      <c r="G55">
        <v>0.5</v>
      </c>
      <c r="H55">
        <v>0.5</v>
      </c>
      <c r="I55">
        <v>3259</v>
      </c>
      <c r="J55">
        <v>6618</v>
      </c>
      <c r="L55">
        <v>3228</v>
      </c>
      <c r="M55">
        <v>2.915</v>
      </c>
      <c r="N55">
        <v>5.8849999999999998</v>
      </c>
      <c r="O55">
        <v>2.97</v>
      </c>
      <c r="Q55">
        <v>0.222</v>
      </c>
      <c r="R55">
        <v>1</v>
      </c>
      <c r="S55">
        <v>0</v>
      </c>
      <c r="T55">
        <v>0</v>
      </c>
      <c r="V55">
        <v>0</v>
      </c>
      <c r="Y55" s="1">
        <v>45319</v>
      </c>
      <c r="Z55" s="6">
        <v>7.3055555555555554E-2</v>
      </c>
      <c r="AB55">
        <v>1</v>
      </c>
      <c r="AD55" s="3">
        <f t="shared" si="4"/>
        <v>3.3873466116314899</v>
      </c>
      <c r="AE55" s="3">
        <f t="shared" si="5"/>
        <v>7.1448459095020853</v>
      </c>
      <c r="AF55" s="3">
        <f t="shared" si="6"/>
        <v>3.7574992978705954</v>
      </c>
      <c r="AG55" s="3">
        <f t="shared" si="7"/>
        <v>0.35962568040403353</v>
      </c>
      <c r="AH55" s="3"/>
      <c r="BG55" s="3"/>
      <c r="BH55" s="3"/>
      <c r="BI55" s="3"/>
      <c r="BJ55" s="3"/>
      <c r="BK55" t="s">
        <v>68</v>
      </c>
    </row>
    <row r="56" spans="1:63" x14ac:dyDescent="0.3">
      <c r="A56">
        <v>32</v>
      </c>
      <c r="B56">
        <v>3</v>
      </c>
      <c r="D56" t="s">
        <v>85</v>
      </c>
      <c r="Y56" s="1">
        <v>45319</v>
      </c>
      <c r="Z56" s="6">
        <v>7.7256944444444434E-2</v>
      </c>
      <c r="AB56">
        <v>1</v>
      </c>
      <c r="AD56" s="3"/>
      <c r="AE56" s="3"/>
      <c r="AF56" s="3"/>
      <c r="AG56" s="3"/>
      <c r="AH56" s="3"/>
      <c r="BG56" s="3"/>
      <c r="BH56" s="3"/>
      <c r="BI56" s="3"/>
      <c r="BJ56" s="3"/>
    </row>
    <row r="57" spans="1:63" x14ac:dyDescent="0.3">
      <c r="A57">
        <v>33</v>
      </c>
      <c r="B57">
        <v>9</v>
      </c>
      <c r="C57" t="s">
        <v>219</v>
      </c>
      <c r="D57" t="s">
        <v>27</v>
      </c>
      <c r="G57">
        <v>0.5</v>
      </c>
      <c r="H57">
        <v>0.5</v>
      </c>
      <c r="I57">
        <v>7325</v>
      </c>
      <c r="J57">
        <v>11343</v>
      </c>
      <c r="L57">
        <v>2386</v>
      </c>
      <c r="M57">
        <v>6.0350000000000001</v>
      </c>
      <c r="N57">
        <v>9.8879999999999999</v>
      </c>
      <c r="O57">
        <v>3.8530000000000002</v>
      </c>
      <c r="Q57">
        <v>0.13400000000000001</v>
      </c>
      <c r="R57">
        <v>1</v>
      </c>
      <c r="S57">
        <v>0</v>
      </c>
      <c r="T57">
        <v>0</v>
      </c>
      <c r="V57">
        <v>0</v>
      </c>
      <c r="Y57" s="1">
        <v>45319</v>
      </c>
      <c r="Z57" s="6">
        <v>9.043981481481482E-2</v>
      </c>
      <c r="AB57">
        <v>1</v>
      </c>
      <c r="AD57" s="3">
        <f t="shared" si="4"/>
        <v>7.6236678881218349</v>
      </c>
      <c r="AE57" s="3">
        <f t="shared" si="5"/>
        <v>12.017621140103712</v>
      </c>
      <c r="AF57" s="3">
        <f t="shared" si="6"/>
        <v>4.3939532519818769</v>
      </c>
      <c r="AG57" s="3">
        <f t="shared" si="7"/>
        <v>0.26919929948395954</v>
      </c>
      <c r="AH57" s="3"/>
      <c r="BG57" s="3"/>
      <c r="BH57" s="3"/>
      <c r="BI57" s="3"/>
      <c r="BJ57" s="3"/>
      <c r="BK57" t="s">
        <v>219</v>
      </c>
    </row>
    <row r="58" spans="1:63" x14ac:dyDescent="0.3">
      <c r="A58">
        <v>34</v>
      </c>
      <c r="B58">
        <v>9</v>
      </c>
      <c r="C58" t="s">
        <v>219</v>
      </c>
      <c r="D58" t="s">
        <v>27</v>
      </c>
      <c r="G58">
        <v>0.5</v>
      </c>
      <c r="H58">
        <v>0.5</v>
      </c>
      <c r="I58">
        <v>9244</v>
      </c>
      <c r="J58">
        <v>11346</v>
      </c>
      <c r="L58">
        <v>2439</v>
      </c>
      <c r="M58">
        <v>7.5069999999999997</v>
      </c>
      <c r="N58">
        <v>9.891</v>
      </c>
      <c r="O58">
        <v>2.3839999999999999</v>
      </c>
      <c r="Q58">
        <v>0.13900000000000001</v>
      </c>
      <c r="R58">
        <v>1</v>
      </c>
      <c r="S58">
        <v>0</v>
      </c>
      <c r="T58">
        <v>0</v>
      </c>
      <c r="V58">
        <v>0</v>
      </c>
      <c r="Y58" s="1">
        <v>45319</v>
      </c>
      <c r="Z58" s="6">
        <v>9.7627314814814806E-2</v>
      </c>
      <c r="AB58">
        <v>1</v>
      </c>
      <c r="AD58" s="3">
        <f t="shared" si="4"/>
        <v>9.6230531634747543</v>
      </c>
      <c r="AE58" s="3">
        <f t="shared" si="5"/>
        <v>12.020714965646951</v>
      </c>
      <c r="AF58" s="3">
        <f t="shared" si="6"/>
        <v>2.3976618021721965</v>
      </c>
      <c r="AG58" s="3">
        <f t="shared" si="7"/>
        <v>0.27489122132334665</v>
      </c>
      <c r="AH58" s="3"/>
      <c r="AK58">
        <f>ABS(100*(AD58-AD59)/(AVERAGE(AD58:AD59)))</f>
        <v>1.6109703459186149</v>
      </c>
      <c r="AQ58">
        <f>ABS(100*(AE58-AE59)/(AVERAGE(AE58:AE59)))</f>
        <v>1.3209852455942124</v>
      </c>
      <c r="AW58">
        <f>ABS(100*(AF58-AF59)/(AVERAGE(AF58:AF59)))</f>
        <v>0.1485461184334563</v>
      </c>
      <c r="BC58">
        <f>ABS(100*(AG58-AG59)/(AVERAGE(AG58:AG59)))</f>
        <v>1.1265926261223269</v>
      </c>
      <c r="BG58" s="3">
        <f>AVERAGE(AD58:AD59)</f>
        <v>9.7011948495880773</v>
      </c>
      <c r="BH58" s="3">
        <f>AVERAGE(AE58:AE59)</f>
        <v>12.100638792180629</v>
      </c>
      <c r="BI58" s="3">
        <f>AVERAGE(AF58:AF59)</f>
        <v>2.3994439425925504</v>
      </c>
      <c r="BJ58" s="3">
        <f>AVERAGE(AG58:AG59)</f>
        <v>0.2764484452228016</v>
      </c>
      <c r="BK58" t="s">
        <v>315</v>
      </c>
    </row>
    <row r="59" spans="1:63" x14ac:dyDescent="0.3">
      <c r="A59">
        <v>35</v>
      </c>
      <c r="B59">
        <v>9</v>
      </c>
      <c r="C59" t="s">
        <v>219</v>
      </c>
      <c r="D59" t="s">
        <v>27</v>
      </c>
      <c r="G59">
        <v>0.5</v>
      </c>
      <c r="H59">
        <v>0.5</v>
      </c>
      <c r="I59">
        <v>9394</v>
      </c>
      <c r="J59">
        <v>11501</v>
      </c>
      <c r="L59">
        <v>2468</v>
      </c>
      <c r="M59">
        <v>7.6210000000000004</v>
      </c>
      <c r="N59">
        <v>10.022</v>
      </c>
      <c r="O59">
        <v>2.4009999999999998</v>
      </c>
      <c r="Q59">
        <v>0.14199999999999999</v>
      </c>
      <c r="R59">
        <v>1</v>
      </c>
      <c r="S59">
        <v>0</v>
      </c>
      <c r="T59">
        <v>0</v>
      </c>
      <c r="V59">
        <v>0</v>
      </c>
      <c r="Y59" s="1">
        <v>45319</v>
      </c>
      <c r="Z59" s="6">
        <v>0.10543981481481481</v>
      </c>
      <c r="AB59">
        <v>1</v>
      </c>
      <c r="AD59" s="3">
        <f t="shared" si="4"/>
        <v>9.7793365357014022</v>
      </c>
      <c r="AE59" s="3">
        <f t="shared" si="5"/>
        <v>12.180562618714307</v>
      </c>
      <c r="AF59" s="3">
        <f t="shared" si="6"/>
        <v>2.4012260830129044</v>
      </c>
      <c r="AG59" s="3">
        <f t="shared" si="7"/>
        <v>0.27800566912225655</v>
      </c>
      <c r="AH59" s="3"/>
      <c r="BG59" s="3"/>
      <c r="BH59" s="3"/>
      <c r="BI59" s="3"/>
      <c r="BJ59" s="3"/>
      <c r="BK59" t="s">
        <v>219</v>
      </c>
    </row>
    <row r="60" spans="1:63" x14ac:dyDescent="0.3">
      <c r="A60">
        <v>36</v>
      </c>
      <c r="B60">
        <v>10</v>
      </c>
      <c r="C60" t="s">
        <v>220</v>
      </c>
      <c r="D60" t="s">
        <v>27</v>
      </c>
      <c r="G60">
        <v>0.5</v>
      </c>
      <c r="H60">
        <v>0.5</v>
      </c>
      <c r="I60">
        <v>7522</v>
      </c>
      <c r="J60">
        <v>9719</v>
      </c>
      <c r="L60">
        <v>1747</v>
      </c>
      <c r="M60">
        <v>6.1859999999999999</v>
      </c>
      <c r="N60">
        <v>8.5129999999999999</v>
      </c>
      <c r="O60">
        <v>2.327</v>
      </c>
      <c r="Q60">
        <v>6.7000000000000004E-2</v>
      </c>
      <c r="R60">
        <v>1</v>
      </c>
      <c r="S60">
        <v>0</v>
      </c>
      <c r="T60">
        <v>0</v>
      </c>
      <c r="V60">
        <v>0</v>
      </c>
      <c r="Y60" s="1">
        <v>45319</v>
      </c>
      <c r="Z60" s="6">
        <v>0.11861111111111111</v>
      </c>
      <c r="AB60">
        <v>1</v>
      </c>
      <c r="AD60" s="3">
        <f t="shared" si="4"/>
        <v>7.8289200503128331</v>
      </c>
      <c r="AE60" s="3">
        <f t="shared" si="5"/>
        <v>10.342830246030262</v>
      </c>
      <c r="AF60" s="3">
        <f t="shared" si="6"/>
        <v>2.513910195717429</v>
      </c>
      <c r="AG60" s="3">
        <f t="shared" si="7"/>
        <v>0.20057405315625487</v>
      </c>
      <c r="AH60" s="3"/>
      <c r="BG60" s="3"/>
      <c r="BH60" s="3"/>
      <c r="BI60" s="3"/>
      <c r="BJ60" s="3"/>
      <c r="BK60" t="s">
        <v>220</v>
      </c>
    </row>
    <row r="61" spans="1:63" x14ac:dyDescent="0.3">
      <c r="A61">
        <v>37</v>
      </c>
      <c r="B61">
        <v>10</v>
      </c>
      <c r="C61" t="s">
        <v>220</v>
      </c>
      <c r="D61" t="s">
        <v>27</v>
      </c>
      <c r="G61">
        <v>0.5</v>
      </c>
      <c r="H61">
        <v>0.5</v>
      </c>
      <c r="I61">
        <v>7068</v>
      </c>
      <c r="J61">
        <v>9788</v>
      </c>
      <c r="L61">
        <v>1730</v>
      </c>
      <c r="M61">
        <v>5.8380000000000001</v>
      </c>
      <c r="N61">
        <v>8.57</v>
      </c>
      <c r="O61">
        <v>2.7330000000000001</v>
      </c>
      <c r="Q61">
        <v>6.5000000000000002E-2</v>
      </c>
      <c r="R61">
        <v>1</v>
      </c>
      <c r="S61">
        <v>0</v>
      </c>
      <c r="T61">
        <v>0</v>
      </c>
      <c r="V61">
        <v>0</v>
      </c>
      <c r="Y61" s="1">
        <v>45319</v>
      </c>
      <c r="Z61" s="6">
        <v>0.12586805555555555</v>
      </c>
      <c r="AB61">
        <v>1</v>
      </c>
      <c r="AD61" s="3">
        <f t="shared" si="4"/>
        <v>7.3559023770401772</v>
      </c>
      <c r="AE61" s="3">
        <f t="shared" si="5"/>
        <v>10.413988233524764</v>
      </c>
      <c r="AF61" s="3">
        <f t="shared" si="6"/>
        <v>3.0580858564845865</v>
      </c>
      <c r="AG61" s="3">
        <f t="shared" si="7"/>
        <v>0.19874834237758354</v>
      </c>
      <c r="AH61" s="3"/>
      <c r="AK61">
        <f>ABS(100*(AD61-AD62)/(AVERAGE(AD61:AD62)))</f>
        <v>2.3515716140988063</v>
      </c>
      <c r="AQ61">
        <f>ABS(100*(AE61-AE62)/(AVERAGE(AE61:AE62)))</f>
        <v>0.70557840435666541</v>
      </c>
      <c r="AW61">
        <f>ABS(100*(AF61-AF62)/(AVERAGE(AF61:AF62)))</f>
        <v>8.4615392552586357</v>
      </c>
      <c r="BC61">
        <f>ABS(100*(AG61-AG62)/(AVERAGE(AG61:AG62)))</f>
        <v>1.1412214480166698</v>
      </c>
      <c r="BG61" s="3">
        <f>AVERAGE(AD61:AD62)</f>
        <v>7.4434210654871</v>
      </c>
      <c r="BH61" s="3">
        <f>AVERAGE(AE61:AE62)</f>
        <v>10.377377964596434</v>
      </c>
      <c r="BI61" s="3">
        <f>AVERAGE(AF61:AF62)</f>
        <v>2.9339568991093339</v>
      </c>
      <c r="BJ61" s="3">
        <f>AVERAGE(AG61:AG62)</f>
        <v>0.19762069748487476</v>
      </c>
      <c r="BK61" t="s">
        <v>316</v>
      </c>
    </row>
    <row r="62" spans="1:63" x14ac:dyDescent="0.3">
      <c r="A62">
        <v>38</v>
      </c>
      <c r="B62">
        <v>10</v>
      </c>
      <c r="C62" t="s">
        <v>220</v>
      </c>
      <c r="D62" t="s">
        <v>27</v>
      </c>
      <c r="G62">
        <v>0.5</v>
      </c>
      <c r="H62">
        <v>0.5</v>
      </c>
      <c r="I62">
        <v>7236</v>
      </c>
      <c r="J62">
        <v>9717</v>
      </c>
      <c r="L62">
        <v>1709</v>
      </c>
      <c r="M62">
        <v>5.9660000000000002</v>
      </c>
      <c r="N62">
        <v>8.51</v>
      </c>
      <c r="O62">
        <v>2.544</v>
      </c>
      <c r="Q62">
        <v>6.3E-2</v>
      </c>
      <c r="R62">
        <v>1</v>
      </c>
      <c r="S62">
        <v>0</v>
      </c>
      <c r="T62">
        <v>0</v>
      </c>
      <c r="V62">
        <v>0</v>
      </c>
      <c r="Y62" s="1">
        <v>45319</v>
      </c>
      <c r="Z62" s="6">
        <v>0.1335763888888889</v>
      </c>
      <c r="AB62">
        <v>1</v>
      </c>
      <c r="AD62" s="3">
        <f t="shared" si="4"/>
        <v>7.5309397539340228</v>
      </c>
      <c r="AE62" s="3">
        <f t="shared" si="5"/>
        <v>10.340767695668104</v>
      </c>
      <c r="AF62" s="3">
        <f t="shared" si="6"/>
        <v>2.8098279417340812</v>
      </c>
      <c r="AG62" s="3">
        <f t="shared" si="7"/>
        <v>0.19649305259216601</v>
      </c>
      <c r="AH62" s="3"/>
      <c r="BG62" s="3"/>
      <c r="BH62" s="3"/>
      <c r="BI62" s="3"/>
      <c r="BJ62" s="3"/>
      <c r="BK62" t="s">
        <v>220</v>
      </c>
    </row>
    <row r="63" spans="1:63" x14ac:dyDescent="0.3">
      <c r="A63">
        <v>39</v>
      </c>
      <c r="B63">
        <v>11</v>
      </c>
      <c r="C63" t="s">
        <v>221</v>
      </c>
      <c r="D63" t="s">
        <v>27</v>
      </c>
      <c r="G63">
        <v>0.5</v>
      </c>
      <c r="H63">
        <v>0.5</v>
      </c>
      <c r="I63">
        <v>5466</v>
      </c>
      <c r="J63">
        <v>8994</v>
      </c>
      <c r="L63">
        <v>4042</v>
      </c>
      <c r="M63">
        <v>4.6079999999999997</v>
      </c>
      <c r="N63">
        <v>7.8979999999999997</v>
      </c>
      <c r="O63">
        <v>3.29</v>
      </c>
      <c r="Q63">
        <v>0.307</v>
      </c>
      <c r="R63">
        <v>1</v>
      </c>
      <c r="S63">
        <v>0</v>
      </c>
      <c r="T63">
        <v>0</v>
      </c>
      <c r="V63">
        <v>0</v>
      </c>
      <c r="Y63" s="1">
        <v>45319</v>
      </c>
      <c r="Z63" s="6">
        <v>0.14658564814814815</v>
      </c>
      <c r="AB63">
        <v>1</v>
      </c>
      <c r="AD63" s="3">
        <f t="shared" si="4"/>
        <v>5.6867959616595734</v>
      </c>
      <c r="AE63" s="3">
        <f t="shared" si="5"/>
        <v>9.595155739747474</v>
      </c>
      <c r="AF63" s="3">
        <f t="shared" si="6"/>
        <v>3.9083597780879007</v>
      </c>
      <c r="AG63" s="3">
        <f t="shared" si="7"/>
        <v>0.44704500827688426</v>
      </c>
      <c r="AH63" s="3"/>
      <c r="BG63" s="3"/>
      <c r="BH63" s="3"/>
      <c r="BI63" s="3"/>
      <c r="BJ63" s="3"/>
      <c r="BK63" t="s">
        <v>221</v>
      </c>
    </row>
    <row r="64" spans="1:63" x14ac:dyDescent="0.3">
      <c r="A64">
        <v>40</v>
      </c>
      <c r="B64">
        <v>11</v>
      </c>
      <c r="C64" t="s">
        <v>221</v>
      </c>
      <c r="D64" t="s">
        <v>27</v>
      </c>
      <c r="G64">
        <v>0.5</v>
      </c>
      <c r="H64">
        <v>0.5</v>
      </c>
      <c r="I64">
        <v>5172</v>
      </c>
      <c r="J64">
        <v>9121</v>
      </c>
      <c r="L64">
        <v>4092</v>
      </c>
      <c r="M64">
        <v>4.383</v>
      </c>
      <c r="N64">
        <v>8.0060000000000002</v>
      </c>
      <c r="O64">
        <v>3.6230000000000002</v>
      </c>
      <c r="Q64">
        <v>0.312</v>
      </c>
      <c r="R64">
        <v>1</v>
      </c>
      <c r="S64">
        <v>0</v>
      </c>
      <c r="T64">
        <v>0</v>
      </c>
      <c r="V64">
        <v>0</v>
      </c>
      <c r="Y64" s="1">
        <v>45319</v>
      </c>
      <c r="Z64" s="6">
        <v>0.15385416666666665</v>
      </c>
      <c r="AB64">
        <v>1</v>
      </c>
      <c r="AD64" s="3">
        <f t="shared" si="4"/>
        <v>5.3804805520953431</v>
      </c>
      <c r="AE64" s="3">
        <f t="shared" si="5"/>
        <v>9.7261276877445972</v>
      </c>
      <c r="AF64" s="3">
        <f t="shared" si="6"/>
        <v>4.3456471356492541</v>
      </c>
      <c r="AG64" s="3">
        <f t="shared" si="7"/>
        <v>0.45241474586121172</v>
      </c>
      <c r="AH64" s="3"/>
      <c r="AK64">
        <f>ABS(100*(AD64-AD65)/(AVERAGE(AD64:AD65)))</f>
        <v>0.75806783055950033</v>
      </c>
      <c r="AQ64">
        <f>ABS(100*(AE64-AE65)/(AVERAGE(AE64:AE65)))</f>
        <v>0.91604683663646524</v>
      </c>
      <c r="AW64">
        <f>ABS(100*(AF64-AF65)/(AVERAGE(AF64:AF65)))</f>
        <v>1.1119903726639573</v>
      </c>
      <c r="BC64">
        <f>ABS(100*(AG64-AG65)/(AVERAGE(AG64:AG65)))</f>
        <v>0.26077883933201518</v>
      </c>
      <c r="BG64" s="3">
        <f>AVERAGE(AD64:AD65)</f>
        <v>5.3601637137058793</v>
      </c>
      <c r="BH64" s="3">
        <f>AVERAGE(AE64:AE65)</f>
        <v>9.6817828549581684</v>
      </c>
      <c r="BI64" s="3">
        <f>AVERAGE(AF64:AF65)</f>
        <v>4.32161914125229</v>
      </c>
      <c r="BJ64" s="3">
        <f>AVERAGE(AG64:AG65)</f>
        <v>0.45300541699548769</v>
      </c>
      <c r="BK64" t="s">
        <v>317</v>
      </c>
    </row>
    <row r="65" spans="1:63" x14ac:dyDescent="0.3">
      <c r="A65">
        <v>41</v>
      </c>
      <c r="B65">
        <v>11</v>
      </c>
      <c r="C65" t="s">
        <v>221</v>
      </c>
      <c r="D65" t="s">
        <v>27</v>
      </c>
      <c r="G65">
        <v>0.5</v>
      </c>
      <c r="H65">
        <v>0.5</v>
      </c>
      <c r="I65">
        <v>5133</v>
      </c>
      <c r="J65">
        <v>9035</v>
      </c>
      <c r="L65">
        <v>4103</v>
      </c>
      <c r="M65">
        <v>4.3529999999999998</v>
      </c>
      <c r="N65">
        <v>7.9329999999999998</v>
      </c>
      <c r="O65">
        <v>3.58</v>
      </c>
      <c r="Q65">
        <v>0.313</v>
      </c>
      <c r="R65">
        <v>1</v>
      </c>
      <c r="S65">
        <v>0</v>
      </c>
      <c r="T65">
        <v>0</v>
      </c>
      <c r="V65">
        <v>0</v>
      </c>
      <c r="Y65" s="1">
        <v>45319</v>
      </c>
      <c r="Z65" s="6">
        <v>0.16133101851851853</v>
      </c>
      <c r="AB65">
        <v>1</v>
      </c>
      <c r="AD65" s="3">
        <f t="shared" si="4"/>
        <v>5.3398468753164154</v>
      </c>
      <c r="AE65" s="3">
        <f t="shared" si="5"/>
        <v>9.6374380221717413</v>
      </c>
      <c r="AF65" s="3">
        <f t="shared" si="6"/>
        <v>4.2975911468553258</v>
      </c>
      <c r="AG65" s="3">
        <f t="shared" si="7"/>
        <v>0.45359608812976371</v>
      </c>
      <c r="AH65" s="3"/>
      <c r="BG65" s="3"/>
      <c r="BH65" s="3"/>
      <c r="BI65" s="3"/>
      <c r="BJ65" s="3"/>
      <c r="BK65" t="s">
        <v>221</v>
      </c>
    </row>
    <row r="66" spans="1:63" x14ac:dyDescent="0.3">
      <c r="A66">
        <v>42</v>
      </c>
      <c r="B66">
        <v>12</v>
      </c>
      <c r="C66" t="s">
        <v>222</v>
      </c>
      <c r="D66" t="s">
        <v>27</v>
      </c>
      <c r="G66">
        <v>0.5</v>
      </c>
      <c r="H66">
        <v>0.5</v>
      </c>
      <c r="I66">
        <v>4929</v>
      </c>
      <c r="J66">
        <v>8797</v>
      </c>
      <c r="L66">
        <v>3990</v>
      </c>
      <c r="M66">
        <v>4.1959999999999997</v>
      </c>
      <c r="N66">
        <v>7.7309999999999999</v>
      </c>
      <c r="O66">
        <v>3.5350000000000001</v>
      </c>
      <c r="Q66">
        <v>0.30099999999999999</v>
      </c>
      <c r="R66">
        <v>1</v>
      </c>
      <c r="S66">
        <v>0</v>
      </c>
      <c r="T66">
        <v>0</v>
      </c>
      <c r="V66">
        <v>0</v>
      </c>
      <c r="Y66" s="1">
        <v>45319</v>
      </c>
      <c r="Z66" s="6">
        <v>0.1744212962962963</v>
      </c>
      <c r="AB66">
        <v>1</v>
      </c>
      <c r="AD66" s="3">
        <f t="shared" si="4"/>
        <v>5.1273014890881736</v>
      </c>
      <c r="AE66" s="3">
        <f t="shared" si="5"/>
        <v>9.3919945290747702</v>
      </c>
      <c r="AF66" s="3">
        <f t="shared" si="6"/>
        <v>4.2646930399865965</v>
      </c>
      <c r="AG66" s="3">
        <f t="shared" si="7"/>
        <v>0.44146048118918374</v>
      </c>
      <c r="AH66" s="3"/>
      <c r="BG66" s="3"/>
      <c r="BH66" s="3"/>
      <c r="BI66" s="3"/>
      <c r="BJ66" s="3"/>
      <c r="BK66" t="s">
        <v>222</v>
      </c>
    </row>
    <row r="67" spans="1:63" x14ac:dyDescent="0.3">
      <c r="A67">
        <v>43</v>
      </c>
      <c r="B67">
        <v>12</v>
      </c>
      <c r="C67" t="s">
        <v>222</v>
      </c>
      <c r="D67" t="s">
        <v>27</v>
      </c>
      <c r="G67">
        <v>0.5</v>
      </c>
      <c r="H67">
        <v>0.5</v>
      </c>
      <c r="I67">
        <v>4836</v>
      </c>
      <c r="J67">
        <v>8814</v>
      </c>
      <c r="L67">
        <v>4045</v>
      </c>
      <c r="M67">
        <v>4.125</v>
      </c>
      <c r="N67">
        <v>7.7450000000000001</v>
      </c>
      <c r="O67">
        <v>3.62</v>
      </c>
      <c r="Q67">
        <v>0.307</v>
      </c>
      <c r="R67">
        <v>1</v>
      </c>
      <c r="S67">
        <v>0</v>
      </c>
      <c r="T67">
        <v>0</v>
      </c>
      <c r="V67">
        <v>0</v>
      </c>
      <c r="Y67" s="1">
        <v>45319</v>
      </c>
      <c r="Z67" s="6">
        <v>0.18145833333333336</v>
      </c>
      <c r="AB67">
        <v>1</v>
      </c>
      <c r="AD67" s="3">
        <f t="shared" si="4"/>
        <v>5.030405798307652</v>
      </c>
      <c r="AE67" s="3">
        <f t="shared" si="5"/>
        <v>9.4095262071531263</v>
      </c>
      <c r="AF67" s="3">
        <f t="shared" si="6"/>
        <v>4.3791204088454743</v>
      </c>
      <c r="AG67" s="3">
        <f t="shared" si="7"/>
        <v>0.4473671925319439</v>
      </c>
      <c r="AH67" s="3"/>
      <c r="AK67">
        <f>ABS(100*(AD67-AD68)/(AVERAGE(AD67:AD68)))</f>
        <v>0.14508799341606615</v>
      </c>
      <c r="AQ67">
        <f>ABS(100*(AE67-AE68)/(AVERAGE(AE67:AE68)))</f>
        <v>0.65976361455808086</v>
      </c>
      <c r="AW67">
        <f>ABS(100*(AF67-AF68)/(AVERAGE(AF67:AF68)))</f>
        <v>1.2542609043148361</v>
      </c>
      <c r="BC67">
        <f>ABS(100*(AG67-AG68)/(AVERAGE(AG67:AG68)))</f>
        <v>2.061538795717091</v>
      </c>
      <c r="BG67" s="3">
        <f>AVERAGE(AD67:AD68)</f>
        <v>5.0267591862890297</v>
      </c>
      <c r="BH67" s="3">
        <f>AVERAGE(AE67:AE68)</f>
        <v>9.3785879517207356</v>
      </c>
      <c r="BI67" s="3">
        <f>AVERAGE(AF67:AF68)</f>
        <v>4.3518287654317058</v>
      </c>
      <c r="BJ67" s="3">
        <f>AVERAGE(AG67:AG68)</f>
        <v>0.44280291558526558</v>
      </c>
      <c r="BK67" t="s">
        <v>318</v>
      </c>
    </row>
    <row r="68" spans="1:63" x14ac:dyDescent="0.3">
      <c r="A68">
        <v>44</v>
      </c>
      <c r="B68">
        <v>12</v>
      </c>
      <c r="C68" t="s">
        <v>222</v>
      </c>
      <c r="D68" t="s">
        <v>27</v>
      </c>
      <c r="G68">
        <v>0.5</v>
      </c>
      <c r="H68">
        <v>0.5</v>
      </c>
      <c r="I68">
        <v>4829</v>
      </c>
      <c r="J68">
        <v>8754</v>
      </c>
      <c r="L68">
        <v>3960</v>
      </c>
      <c r="M68">
        <v>4.12</v>
      </c>
      <c r="N68">
        <v>7.6950000000000003</v>
      </c>
      <c r="O68">
        <v>3.5750000000000002</v>
      </c>
      <c r="Q68">
        <v>0.29799999999999999</v>
      </c>
      <c r="R68">
        <v>1</v>
      </c>
      <c r="S68">
        <v>0</v>
      </c>
      <c r="T68">
        <v>0</v>
      </c>
      <c r="V68">
        <v>0</v>
      </c>
      <c r="Y68" s="1">
        <v>45319</v>
      </c>
      <c r="Z68" s="6">
        <v>0.18902777777777779</v>
      </c>
      <c r="AB68">
        <v>1</v>
      </c>
      <c r="AD68" s="3">
        <f t="shared" si="4"/>
        <v>5.0231125742704075</v>
      </c>
      <c r="AE68" s="3">
        <f t="shared" si="5"/>
        <v>9.3476496962883449</v>
      </c>
      <c r="AF68" s="3">
        <f t="shared" si="6"/>
        <v>4.3245371220179374</v>
      </c>
      <c r="AG68" s="3">
        <f t="shared" si="7"/>
        <v>0.43823863863858725</v>
      </c>
      <c r="AH68" s="3"/>
      <c r="BG68" s="3"/>
      <c r="BH68" s="3"/>
      <c r="BI68" s="3"/>
      <c r="BJ68" s="3"/>
      <c r="BK68" t="s">
        <v>222</v>
      </c>
    </row>
    <row r="69" spans="1:63" x14ac:dyDescent="0.3">
      <c r="A69">
        <v>45</v>
      </c>
      <c r="B69">
        <v>13</v>
      </c>
      <c r="C69" t="s">
        <v>223</v>
      </c>
      <c r="D69" t="s">
        <v>27</v>
      </c>
      <c r="G69">
        <v>0.5</v>
      </c>
      <c r="H69">
        <v>0.5</v>
      </c>
      <c r="I69">
        <v>4586</v>
      </c>
      <c r="J69">
        <v>7019</v>
      </c>
      <c r="L69">
        <v>1969</v>
      </c>
      <c r="M69">
        <v>3.9329999999999998</v>
      </c>
      <c r="N69">
        <v>6.2249999999999996</v>
      </c>
      <c r="O69">
        <v>2.2919999999999998</v>
      </c>
      <c r="Q69">
        <v>0.09</v>
      </c>
      <c r="R69">
        <v>1</v>
      </c>
      <c r="S69">
        <v>0</v>
      </c>
      <c r="T69">
        <v>0</v>
      </c>
      <c r="V69">
        <v>0</v>
      </c>
      <c r="Y69" s="1">
        <v>45319</v>
      </c>
      <c r="Z69" s="6">
        <v>0.20184027777777777</v>
      </c>
      <c r="AB69">
        <v>1</v>
      </c>
      <c r="AD69" s="3">
        <f t="shared" si="4"/>
        <v>4.7699335112632379</v>
      </c>
      <c r="AE69" s="3">
        <f t="shared" si="5"/>
        <v>7.558387257115049</v>
      </c>
      <c r="AF69" s="3">
        <f t="shared" si="6"/>
        <v>2.788453745851811</v>
      </c>
      <c r="AG69" s="3">
        <f t="shared" si="7"/>
        <v>0.22441568803066869</v>
      </c>
      <c r="AH69" s="3"/>
      <c r="BG69" s="3"/>
      <c r="BH69" s="3"/>
      <c r="BI69" s="3"/>
      <c r="BJ69" s="3"/>
      <c r="BK69" t="s">
        <v>223</v>
      </c>
    </row>
    <row r="70" spans="1:63" x14ac:dyDescent="0.3">
      <c r="A70">
        <v>46</v>
      </c>
      <c r="B70">
        <v>13</v>
      </c>
      <c r="C70" t="s">
        <v>223</v>
      </c>
      <c r="D70" t="s">
        <v>27</v>
      </c>
      <c r="G70">
        <v>0.5</v>
      </c>
      <c r="H70">
        <v>0.5</v>
      </c>
      <c r="I70">
        <v>4519</v>
      </c>
      <c r="J70">
        <v>6924</v>
      </c>
      <c r="L70">
        <v>1958</v>
      </c>
      <c r="M70">
        <v>3.8820000000000001</v>
      </c>
      <c r="N70">
        <v>6.1440000000000001</v>
      </c>
      <c r="O70">
        <v>2.262</v>
      </c>
      <c r="Q70">
        <v>8.8999999999999996E-2</v>
      </c>
      <c r="R70">
        <v>1</v>
      </c>
      <c r="S70">
        <v>0</v>
      </c>
      <c r="T70">
        <v>0</v>
      </c>
      <c r="V70">
        <v>0</v>
      </c>
      <c r="Y70" s="1">
        <v>45319</v>
      </c>
      <c r="Z70" s="6">
        <v>0.20886574074074074</v>
      </c>
      <c r="AB70">
        <v>1</v>
      </c>
      <c r="AD70" s="3">
        <f t="shared" si="4"/>
        <v>4.7001269383353348</v>
      </c>
      <c r="AE70" s="3">
        <f t="shared" si="5"/>
        <v>7.4604161149124755</v>
      </c>
      <c r="AF70" s="3">
        <f t="shared" si="6"/>
        <v>2.7602891765771407</v>
      </c>
      <c r="AG70" s="3">
        <f t="shared" si="7"/>
        <v>0.22323434576211668</v>
      </c>
      <c r="AH70" s="3"/>
      <c r="AK70">
        <f>ABS(100*(AD70-AD71)/(AVERAGE(AD70:AD71)))</f>
        <v>0.19930648617730087</v>
      </c>
      <c r="AQ70">
        <f>ABS(100*(AE70-AE71)/(AVERAGE(AE70:AE71)))</f>
        <v>0.20713464928030628</v>
      </c>
      <c r="AW70">
        <f>ABS(100*(AF70-AF71)/(AVERAGE(AF70:AF71)))</f>
        <v>0.22046276890422534</v>
      </c>
      <c r="BC70">
        <f>ABS(100*(AG70-AG71)/(AVERAGE(AG70:AG71)))</f>
        <v>2.2869558761539879</v>
      </c>
      <c r="BG70" s="3">
        <f>AVERAGE(AD70:AD71)</f>
        <v>4.7048154395021342</v>
      </c>
      <c r="BH70" s="3">
        <f>AVERAGE(AE70:AE71)</f>
        <v>7.4681506787705736</v>
      </c>
      <c r="BI70" s="3">
        <f>AVERAGE(AF70:AF71)</f>
        <v>2.7633352392684394</v>
      </c>
      <c r="BJ70" s="3">
        <f>AVERAGE(AG70:AG71)</f>
        <v>0.22071056909748277</v>
      </c>
      <c r="BK70" t="s">
        <v>319</v>
      </c>
    </row>
    <row r="71" spans="1:63" x14ac:dyDescent="0.3">
      <c r="A71">
        <v>47</v>
      </c>
      <c r="B71">
        <v>13</v>
      </c>
      <c r="C71" t="s">
        <v>223</v>
      </c>
      <c r="D71" t="s">
        <v>27</v>
      </c>
      <c r="G71">
        <v>0.5</v>
      </c>
      <c r="H71">
        <v>0.5</v>
      </c>
      <c r="I71">
        <v>4528</v>
      </c>
      <c r="J71">
        <v>6939</v>
      </c>
      <c r="L71">
        <v>1911</v>
      </c>
      <c r="M71">
        <v>3.8879999999999999</v>
      </c>
      <c r="N71">
        <v>6.157</v>
      </c>
      <c r="O71">
        <v>2.2690000000000001</v>
      </c>
      <c r="Q71">
        <v>8.4000000000000005E-2</v>
      </c>
      <c r="R71">
        <v>1</v>
      </c>
      <c r="S71">
        <v>0</v>
      </c>
      <c r="T71">
        <v>0</v>
      </c>
      <c r="V71">
        <v>0</v>
      </c>
      <c r="Y71" s="1">
        <v>45319</v>
      </c>
      <c r="Z71" s="6">
        <v>0.21645833333333334</v>
      </c>
      <c r="AB71">
        <v>1</v>
      </c>
      <c r="AD71" s="3">
        <f t="shared" si="4"/>
        <v>4.7095039406689336</v>
      </c>
      <c r="AE71" s="3">
        <f t="shared" si="5"/>
        <v>7.4758852426286717</v>
      </c>
      <c r="AF71" s="3">
        <f t="shared" si="6"/>
        <v>2.7663813019597381</v>
      </c>
      <c r="AG71" s="3">
        <f t="shared" si="7"/>
        <v>0.21818679243284889</v>
      </c>
      <c r="AH71" s="3"/>
      <c r="BG71" s="3"/>
      <c r="BH71" s="3"/>
      <c r="BI71" s="3"/>
      <c r="BJ71" s="3"/>
      <c r="BK71" t="s">
        <v>223</v>
      </c>
    </row>
    <row r="72" spans="1:63" x14ac:dyDescent="0.3">
      <c r="A72">
        <v>48</v>
      </c>
      <c r="B72">
        <v>14</v>
      </c>
      <c r="C72" t="s">
        <v>224</v>
      </c>
      <c r="D72" t="s">
        <v>27</v>
      </c>
      <c r="G72">
        <v>0.5</v>
      </c>
      <c r="H72">
        <v>0.5</v>
      </c>
      <c r="I72">
        <v>6599</v>
      </c>
      <c r="J72">
        <v>9707</v>
      </c>
      <c r="L72">
        <v>1616</v>
      </c>
      <c r="M72">
        <v>5.4779999999999998</v>
      </c>
      <c r="N72">
        <v>8.5020000000000007</v>
      </c>
      <c r="O72">
        <v>3.024</v>
      </c>
      <c r="Q72">
        <v>5.2999999999999999E-2</v>
      </c>
      <c r="R72">
        <v>1</v>
      </c>
      <c r="S72">
        <v>0</v>
      </c>
      <c r="T72">
        <v>0</v>
      </c>
      <c r="V72">
        <v>0</v>
      </c>
      <c r="Y72" s="1">
        <v>45319</v>
      </c>
      <c r="Z72" s="6">
        <v>0.22956018518518517</v>
      </c>
      <c r="AB72">
        <v>1</v>
      </c>
      <c r="AD72" s="3">
        <f t="shared" si="4"/>
        <v>6.8672563665448569</v>
      </c>
      <c r="AE72" s="3">
        <f t="shared" si="5"/>
        <v>10.330454943857308</v>
      </c>
      <c r="AF72" s="3">
        <f t="shared" si="6"/>
        <v>3.4631985773124514</v>
      </c>
      <c r="AG72" s="3">
        <f t="shared" si="7"/>
        <v>0.18650534068531699</v>
      </c>
      <c r="AH72" s="3"/>
      <c r="BG72" s="3"/>
      <c r="BH72" s="3"/>
      <c r="BI72" s="3"/>
      <c r="BJ72" s="3"/>
      <c r="BK72" t="s">
        <v>224</v>
      </c>
    </row>
    <row r="73" spans="1:63" x14ac:dyDescent="0.3">
      <c r="A73">
        <v>49</v>
      </c>
      <c r="B73">
        <v>14</v>
      </c>
      <c r="C73" t="s">
        <v>224</v>
      </c>
      <c r="D73" t="s">
        <v>27</v>
      </c>
      <c r="G73">
        <v>0.5</v>
      </c>
      <c r="H73">
        <v>0.5</v>
      </c>
      <c r="I73">
        <v>7204</v>
      </c>
      <c r="J73">
        <v>9837</v>
      </c>
      <c r="L73">
        <v>1693</v>
      </c>
      <c r="M73">
        <v>5.9409999999999998</v>
      </c>
      <c r="N73">
        <v>8.6129999999999995</v>
      </c>
      <c r="O73">
        <v>2.6709999999999998</v>
      </c>
      <c r="Q73">
        <v>6.0999999999999999E-2</v>
      </c>
      <c r="R73">
        <v>1</v>
      </c>
      <c r="S73">
        <v>0</v>
      </c>
      <c r="T73">
        <v>0</v>
      </c>
      <c r="V73">
        <v>0</v>
      </c>
      <c r="Y73" s="1">
        <v>45319</v>
      </c>
      <c r="Z73" s="6">
        <v>0.23677083333333335</v>
      </c>
      <c r="AB73">
        <v>1</v>
      </c>
      <c r="AD73" s="3">
        <f t="shared" si="4"/>
        <v>7.4975993011923379</v>
      </c>
      <c r="AE73" s="3">
        <f t="shared" si="5"/>
        <v>10.464520717397669</v>
      </c>
      <c r="AF73" s="3">
        <f t="shared" si="6"/>
        <v>2.9669214162053308</v>
      </c>
      <c r="AG73" s="3">
        <f t="shared" si="7"/>
        <v>0.19477473656518124</v>
      </c>
      <c r="AH73" s="3"/>
      <c r="AK73">
        <f>ABS(100*(AD73-AD74)/(AVERAGE(AD73:AD74)))</f>
        <v>0.18048891610357909</v>
      </c>
      <c r="AQ73">
        <f>ABS(100*(AE73-AE74)/(AVERAGE(AE73:AE74)))</f>
        <v>0.13806479743522218</v>
      </c>
      <c r="AW73">
        <f>ABS(100*(AF73-AF74)/(AVERAGE(AF73:AF74)))</f>
        <v>0.9476150625627624</v>
      </c>
      <c r="BC73">
        <f>ABS(100*(AG73-AG74)/(AVERAGE(AG73:AG74)))</f>
        <v>1.9486300368181253</v>
      </c>
      <c r="BG73" s="3">
        <f>AVERAGE(AD73:AD74)</f>
        <v>7.5043715806554925</v>
      </c>
      <c r="BH73" s="3">
        <f>AVERAGE(AE73:AE74)</f>
        <v>10.457301791130112</v>
      </c>
      <c r="BI73" s="3">
        <f>AVERAGE(AF73:AF74)</f>
        <v>2.9529302104746189</v>
      </c>
      <c r="BJ73" s="3">
        <f>AVERAGE(AG73:AG74)</f>
        <v>0.19289532841066664</v>
      </c>
      <c r="BK73" t="s">
        <v>320</v>
      </c>
    </row>
    <row r="74" spans="1:63" x14ac:dyDescent="0.3">
      <c r="A74">
        <v>50</v>
      </c>
      <c r="B74">
        <v>14</v>
      </c>
      <c r="C74" t="s">
        <v>224</v>
      </c>
      <c r="D74" t="s">
        <v>27</v>
      </c>
      <c r="G74">
        <v>0.5</v>
      </c>
      <c r="H74">
        <v>0.5</v>
      </c>
      <c r="I74">
        <v>7217</v>
      </c>
      <c r="J74">
        <v>9823</v>
      </c>
      <c r="L74">
        <v>1658</v>
      </c>
      <c r="M74">
        <v>5.952</v>
      </c>
      <c r="N74">
        <v>8.6010000000000009</v>
      </c>
      <c r="O74">
        <v>2.649</v>
      </c>
      <c r="Q74">
        <v>5.7000000000000002E-2</v>
      </c>
      <c r="R74">
        <v>1</v>
      </c>
      <c r="S74">
        <v>0</v>
      </c>
      <c r="T74">
        <v>0</v>
      </c>
      <c r="V74">
        <v>0</v>
      </c>
      <c r="Y74" s="1">
        <v>45319</v>
      </c>
      <c r="Z74" s="6">
        <v>0.24435185185185185</v>
      </c>
      <c r="AB74">
        <v>1</v>
      </c>
      <c r="AD74" s="3">
        <f t="shared" si="4"/>
        <v>7.511143860118648</v>
      </c>
      <c r="AE74" s="3">
        <f t="shared" si="5"/>
        <v>10.450082864862555</v>
      </c>
      <c r="AF74" s="3">
        <f t="shared" si="6"/>
        <v>2.938939004743907</v>
      </c>
      <c r="AG74" s="3">
        <f t="shared" si="7"/>
        <v>0.19101592025615202</v>
      </c>
      <c r="AH74" s="3"/>
      <c r="BG74" s="3"/>
      <c r="BH74" s="3"/>
      <c r="BI74" s="3"/>
      <c r="BJ74" s="3"/>
      <c r="BK74" t="s">
        <v>224</v>
      </c>
    </row>
    <row r="75" spans="1:63" x14ac:dyDescent="0.3">
      <c r="A75">
        <v>51</v>
      </c>
      <c r="B75">
        <v>15</v>
      </c>
      <c r="C75" t="s">
        <v>225</v>
      </c>
      <c r="D75" t="s">
        <v>27</v>
      </c>
      <c r="G75">
        <v>0.5</v>
      </c>
      <c r="H75">
        <v>0.5</v>
      </c>
      <c r="I75">
        <v>7179</v>
      </c>
      <c r="J75">
        <v>10025</v>
      </c>
      <c r="L75">
        <v>1644</v>
      </c>
      <c r="M75">
        <v>5.9219999999999997</v>
      </c>
      <c r="N75">
        <v>8.7720000000000002</v>
      </c>
      <c r="O75">
        <v>2.85</v>
      </c>
      <c r="Q75">
        <v>5.6000000000000001E-2</v>
      </c>
      <c r="R75">
        <v>1</v>
      </c>
      <c r="S75">
        <v>0</v>
      </c>
      <c r="T75">
        <v>0</v>
      </c>
      <c r="V75">
        <v>0</v>
      </c>
      <c r="Y75" s="1">
        <v>45319</v>
      </c>
      <c r="Z75" s="6">
        <v>0.25763888888888892</v>
      </c>
      <c r="AB75">
        <v>1</v>
      </c>
      <c r="AD75" s="3">
        <f t="shared" si="4"/>
        <v>7.4715520724878974</v>
      </c>
      <c r="AE75" s="3">
        <f t="shared" si="5"/>
        <v>10.658400451440654</v>
      </c>
      <c r="AF75" s="3">
        <f t="shared" si="6"/>
        <v>3.1868483789527566</v>
      </c>
      <c r="AG75" s="3">
        <f t="shared" si="7"/>
        <v>0.18951239373254036</v>
      </c>
      <c r="AH75" s="3"/>
      <c r="BG75" s="3"/>
      <c r="BH75" s="3"/>
      <c r="BI75" s="3"/>
      <c r="BJ75" s="3"/>
      <c r="BK75" t="s">
        <v>225</v>
      </c>
    </row>
    <row r="76" spans="1:63" x14ac:dyDescent="0.3">
      <c r="A76">
        <v>52</v>
      </c>
      <c r="B76">
        <v>15</v>
      </c>
      <c r="C76" t="s">
        <v>225</v>
      </c>
      <c r="D76" t="s">
        <v>27</v>
      </c>
      <c r="G76">
        <v>0.5</v>
      </c>
      <c r="H76">
        <v>0.5</v>
      </c>
      <c r="I76">
        <v>7232</v>
      </c>
      <c r="J76">
        <v>10791</v>
      </c>
      <c r="L76">
        <v>1738</v>
      </c>
      <c r="M76">
        <v>5.9640000000000004</v>
      </c>
      <c r="N76">
        <v>9.42</v>
      </c>
      <c r="O76">
        <v>3.4569999999999999</v>
      </c>
      <c r="Q76">
        <v>6.6000000000000003E-2</v>
      </c>
      <c r="R76">
        <v>1</v>
      </c>
      <c r="S76">
        <v>0</v>
      </c>
      <c r="T76">
        <v>0</v>
      </c>
      <c r="V76">
        <v>0</v>
      </c>
      <c r="X76" t="s">
        <v>100</v>
      </c>
      <c r="Y76" s="1">
        <v>45319</v>
      </c>
      <c r="Z76" s="6">
        <v>0.26866898148148149</v>
      </c>
      <c r="AB76">
        <v>1</v>
      </c>
      <c r="AD76" s="3">
        <f t="shared" si="4"/>
        <v>7.5267721973413124</v>
      </c>
      <c r="AE76" s="3">
        <f t="shared" si="5"/>
        <v>11.448357240147711</v>
      </c>
      <c r="AF76" s="3">
        <f t="shared" si="6"/>
        <v>3.9215850428063987</v>
      </c>
      <c r="AG76" s="3">
        <f t="shared" si="7"/>
        <v>0.19960750039107594</v>
      </c>
      <c r="AH76" s="3"/>
      <c r="AK76">
        <f>ABS(100*(AD76-AD77)/(AVERAGE(AD76:AD77)))</f>
        <v>1.1149870512074846</v>
      </c>
      <c r="AQ76">
        <f>ABS(100*(AE76-AE77)/(AVERAGE(AE76:AE77)))</f>
        <v>7.6019202524980676</v>
      </c>
      <c r="AW76">
        <f>ABS(100*(AF76-AF77)/(AVERAGE(AF76:AF77)))</f>
        <v>26.669740621864001</v>
      </c>
      <c r="BC76">
        <f>ABS(100*(AG76-AG77)/(AVERAGE(AG76:AG77)))</f>
        <v>3.0036037893731744</v>
      </c>
      <c r="BG76" s="3">
        <f>AVERAGE(AD76:AD77)</f>
        <v>7.5689687078425081</v>
      </c>
      <c r="BH76" s="3">
        <f>AVERAGE(AE76:AE77)</f>
        <v>11.029143879038809</v>
      </c>
      <c r="BI76" s="3">
        <f>AVERAGE(AF76:AF77)</f>
        <v>3.4601751711963025</v>
      </c>
      <c r="BJ76" s="3">
        <f>AVERAGE(AG76:AG77)</f>
        <v>0.19665414471969583</v>
      </c>
      <c r="BK76" t="s">
        <v>323</v>
      </c>
    </row>
    <row r="77" spans="1:63" x14ac:dyDescent="0.3">
      <c r="A77">
        <v>53</v>
      </c>
      <c r="B77">
        <v>15</v>
      </c>
      <c r="C77" t="s">
        <v>225</v>
      </c>
      <c r="D77" t="s">
        <v>27</v>
      </c>
      <c r="G77">
        <v>0.5</v>
      </c>
      <c r="H77">
        <v>0.5</v>
      </c>
      <c r="I77">
        <v>7313</v>
      </c>
      <c r="J77">
        <v>9978</v>
      </c>
      <c r="L77">
        <v>1683</v>
      </c>
      <c r="M77">
        <v>6.0250000000000004</v>
      </c>
      <c r="N77">
        <v>8.7319999999999993</v>
      </c>
      <c r="O77">
        <v>2.7069999999999999</v>
      </c>
      <c r="Q77">
        <v>0.06</v>
      </c>
      <c r="R77">
        <v>1</v>
      </c>
      <c r="S77">
        <v>0</v>
      </c>
      <c r="T77">
        <v>0</v>
      </c>
      <c r="V77">
        <v>0</v>
      </c>
      <c r="Y77" s="1">
        <v>45319</v>
      </c>
      <c r="Z77" s="6">
        <v>0.27644675925925927</v>
      </c>
      <c r="AB77">
        <v>1</v>
      </c>
      <c r="AD77" s="3">
        <f t="shared" si="4"/>
        <v>7.6111652183437029</v>
      </c>
      <c r="AE77" s="3">
        <f t="shared" si="5"/>
        <v>10.609930517929909</v>
      </c>
      <c r="AF77" s="3">
        <f t="shared" si="6"/>
        <v>2.9987652995862062</v>
      </c>
      <c r="AG77" s="3">
        <f t="shared" si="7"/>
        <v>0.19370078904831575</v>
      </c>
      <c r="AH77" s="3"/>
      <c r="BG77" s="3"/>
      <c r="BH77" s="3"/>
      <c r="BI77" s="3"/>
      <c r="BJ77" s="3"/>
      <c r="BK77" t="s">
        <v>225</v>
      </c>
    </row>
    <row r="78" spans="1:63" x14ac:dyDescent="0.3">
      <c r="A78">
        <v>54</v>
      </c>
      <c r="B78">
        <v>16</v>
      </c>
      <c r="C78" t="s">
        <v>226</v>
      </c>
      <c r="D78" t="s">
        <v>27</v>
      </c>
      <c r="G78">
        <v>0.5</v>
      </c>
      <c r="H78">
        <v>0.5</v>
      </c>
      <c r="I78">
        <v>7772</v>
      </c>
      <c r="J78">
        <v>10148</v>
      </c>
      <c r="L78">
        <v>1517</v>
      </c>
      <c r="M78">
        <v>6.3780000000000001</v>
      </c>
      <c r="N78">
        <v>8.8759999999999994</v>
      </c>
      <c r="O78">
        <v>2.4980000000000002</v>
      </c>
      <c r="Q78">
        <v>4.2999999999999997E-2</v>
      </c>
      <c r="R78">
        <v>1</v>
      </c>
      <c r="S78">
        <v>0</v>
      </c>
      <c r="T78">
        <v>0</v>
      </c>
      <c r="V78">
        <v>0</v>
      </c>
      <c r="Y78" s="1">
        <v>45319</v>
      </c>
      <c r="Z78" s="6">
        <v>0.28988425925925926</v>
      </c>
      <c r="AB78">
        <v>1</v>
      </c>
      <c r="AD78" s="3">
        <f t="shared" si="4"/>
        <v>8.0893923373572463</v>
      </c>
      <c r="AE78" s="3">
        <f t="shared" si="5"/>
        <v>10.785247298713459</v>
      </c>
      <c r="AF78" s="3">
        <f t="shared" si="6"/>
        <v>2.6958549613562131</v>
      </c>
      <c r="AG78" s="3">
        <f t="shared" si="7"/>
        <v>0.17587326026834865</v>
      </c>
      <c r="AH78" s="3"/>
      <c r="BG78" s="3"/>
      <c r="BH78" s="3"/>
      <c r="BI78" s="3"/>
      <c r="BJ78" s="3"/>
      <c r="BK78" t="s">
        <v>226</v>
      </c>
    </row>
    <row r="79" spans="1:63" x14ac:dyDescent="0.3">
      <c r="A79">
        <v>55</v>
      </c>
      <c r="B79">
        <v>16</v>
      </c>
      <c r="C79" t="s">
        <v>226</v>
      </c>
      <c r="D79" t="s">
        <v>27</v>
      </c>
      <c r="G79">
        <v>0.5</v>
      </c>
      <c r="H79">
        <v>0.5</v>
      </c>
      <c r="I79">
        <v>7912</v>
      </c>
      <c r="J79">
        <v>10261</v>
      </c>
      <c r="L79">
        <v>1544</v>
      </c>
      <c r="M79">
        <v>6.4850000000000003</v>
      </c>
      <c r="N79">
        <v>8.9710000000000001</v>
      </c>
      <c r="O79">
        <v>2.4860000000000002</v>
      </c>
      <c r="Q79">
        <v>4.4999999999999998E-2</v>
      </c>
      <c r="R79">
        <v>1</v>
      </c>
      <c r="S79">
        <v>0</v>
      </c>
      <c r="T79">
        <v>0</v>
      </c>
      <c r="V79">
        <v>0</v>
      </c>
      <c r="Y79" s="1">
        <v>45319</v>
      </c>
      <c r="Z79" s="6">
        <v>0.29726851851851849</v>
      </c>
      <c r="AB79">
        <v>1</v>
      </c>
      <c r="AD79" s="3">
        <f t="shared" si="4"/>
        <v>8.2352568181021173</v>
      </c>
      <c r="AE79" s="3">
        <f t="shared" si="5"/>
        <v>10.901781394175465</v>
      </c>
      <c r="AF79" s="3">
        <f t="shared" si="6"/>
        <v>2.666524576073348</v>
      </c>
      <c r="AG79" s="3">
        <f t="shared" si="7"/>
        <v>0.17877291856388547</v>
      </c>
      <c r="AH79" s="3"/>
      <c r="AK79">
        <f>ABS(100*(AD79-AD80)/(AVERAGE(AD79:AD80)))</f>
        <v>0.22798782728682224</v>
      </c>
      <c r="AQ79">
        <f>ABS(100*(AE79-AE80)/(AVERAGE(AE79:AE80)))</f>
        <v>0.17989585677766651</v>
      </c>
      <c r="AW79">
        <f>ABS(100*(AF79-AF80)/(AVERAGE(AF79:AF80)))</f>
        <v>3.1515035686142438E-2</v>
      </c>
      <c r="BC79">
        <f>ABS(100*(AG79-AG80)/(AVERAGE(AG79:AG80)))</f>
        <v>1.0160574977664232</v>
      </c>
      <c r="BG79" s="3">
        <f>AVERAGE(AD79:AD80)</f>
        <v>8.2258798157685185</v>
      </c>
      <c r="BH79" s="3">
        <f>AVERAGE(AE79:AE80)</f>
        <v>10.891984279955208</v>
      </c>
      <c r="BI79" s="3">
        <f>AVERAGE(AF79:AF80)</f>
        <v>2.6661044641866889</v>
      </c>
      <c r="BJ79" s="3">
        <f>AVERAGE(AG79:AG80)</f>
        <v>0.17968577395322113</v>
      </c>
      <c r="BK79" t="s">
        <v>324</v>
      </c>
    </row>
    <row r="80" spans="1:63" x14ac:dyDescent="0.3">
      <c r="A80">
        <v>56</v>
      </c>
      <c r="B80">
        <v>16</v>
      </c>
      <c r="C80" t="s">
        <v>226</v>
      </c>
      <c r="D80" t="s">
        <v>27</v>
      </c>
      <c r="G80">
        <v>0.5</v>
      </c>
      <c r="H80">
        <v>0.5</v>
      </c>
      <c r="I80">
        <v>7894</v>
      </c>
      <c r="J80">
        <v>10242</v>
      </c>
      <c r="L80">
        <v>1561</v>
      </c>
      <c r="M80">
        <v>6.4710000000000001</v>
      </c>
      <c r="N80">
        <v>8.9559999999999995</v>
      </c>
      <c r="O80">
        <v>2.4849999999999999</v>
      </c>
      <c r="Q80">
        <v>4.7E-2</v>
      </c>
      <c r="R80">
        <v>1</v>
      </c>
      <c r="S80">
        <v>0</v>
      </c>
      <c r="T80">
        <v>0</v>
      </c>
      <c r="V80">
        <v>0</v>
      </c>
      <c r="Y80" s="1">
        <v>45319</v>
      </c>
      <c r="Z80" s="6">
        <v>0.30496527777777777</v>
      </c>
      <c r="AB80">
        <v>1</v>
      </c>
      <c r="AD80" s="3">
        <f t="shared" si="4"/>
        <v>8.2165028134349214</v>
      </c>
      <c r="AE80" s="3">
        <f t="shared" si="5"/>
        <v>10.882187165734951</v>
      </c>
      <c r="AF80" s="3">
        <f t="shared" si="6"/>
        <v>2.6656843523000298</v>
      </c>
      <c r="AG80" s="3">
        <f t="shared" si="7"/>
        <v>0.1805986293425568</v>
      </c>
      <c r="AH80" s="3"/>
      <c r="BG80" s="3"/>
      <c r="BH80" s="3"/>
      <c r="BI80" s="3"/>
      <c r="BJ80" s="3"/>
      <c r="BK80" t="s">
        <v>226</v>
      </c>
    </row>
    <row r="81" spans="1:63" x14ac:dyDescent="0.3">
      <c r="A81">
        <v>57</v>
      </c>
      <c r="B81">
        <v>17</v>
      </c>
      <c r="C81" t="s">
        <v>227</v>
      </c>
      <c r="D81" t="s">
        <v>27</v>
      </c>
      <c r="G81">
        <v>0.5</v>
      </c>
      <c r="H81">
        <v>0.5</v>
      </c>
      <c r="I81">
        <v>7984</v>
      </c>
      <c r="J81">
        <v>10210</v>
      </c>
      <c r="L81">
        <v>1860</v>
      </c>
      <c r="M81">
        <v>6.54</v>
      </c>
      <c r="N81">
        <v>8.9290000000000003</v>
      </c>
      <c r="O81">
        <v>2.3879999999999999</v>
      </c>
      <c r="Q81">
        <v>7.9000000000000001E-2</v>
      </c>
      <c r="R81">
        <v>1</v>
      </c>
      <c r="S81">
        <v>0</v>
      </c>
      <c r="T81">
        <v>0</v>
      </c>
      <c r="V81">
        <v>0</v>
      </c>
      <c r="Y81" s="1">
        <v>45319</v>
      </c>
      <c r="Z81" s="6">
        <v>0.3181134259259259</v>
      </c>
      <c r="AB81">
        <v>1</v>
      </c>
      <c r="AD81" s="3">
        <f t="shared" si="4"/>
        <v>8.3102728367709098</v>
      </c>
      <c r="AE81" s="3">
        <f t="shared" si="5"/>
        <v>10.849186359940401</v>
      </c>
      <c r="AF81" s="3">
        <f t="shared" si="6"/>
        <v>2.5389135231694908</v>
      </c>
      <c r="AG81" s="3">
        <f t="shared" si="7"/>
        <v>0.2127096600968349</v>
      </c>
      <c r="AH81" s="3"/>
      <c r="BG81" s="3"/>
      <c r="BH81" s="3"/>
      <c r="BI81" s="3"/>
      <c r="BJ81" s="3"/>
      <c r="BK81" t="s">
        <v>227</v>
      </c>
    </row>
    <row r="82" spans="1:63" x14ac:dyDescent="0.3">
      <c r="A82">
        <v>58</v>
      </c>
      <c r="B82">
        <v>17</v>
      </c>
      <c r="C82" t="s">
        <v>227</v>
      </c>
      <c r="D82" t="s">
        <v>27</v>
      </c>
      <c r="G82">
        <v>0.5</v>
      </c>
      <c r="H82">
        <v>0.5</v>
      </c>
      <c r="I82">
        <v>8065</v>
      </c>
      <c r="J82">
        <v>10446</v>
      </c>
      <c r="L82">
        <v>1873</v>
      </c>
      <c r="M82">
        <v>6.6020000000000003</v>
      </c>
      <c r="N82">
        <v>9.1280000000000001</v>
      </c>
      <c r="O82">
        <v>2.5259999999999998</v>
      </c>
      <c r="Q82">
        <v>0.08</v>
      </c>
      <c r="R82">
        <v>1</v>
      </c>
      <c r="S82">
        <v>0</v>
      </c>
      <c r="T82">
        <v>0</v>
      </c>
      <c r="V82">
        <v>0</v>
      </c>
      <c r="Y82" s="1">
        <v>45319</v>
      </c>
      <c r="Z82" s="6">
        <v>0.32537037037037037</v>
      </c>
      <c r="AB82">
        <v>1</v>
      </c>
      <c r="AD82" s="3">
        <f t="shared" si="4"/>
        <v>8.3946658577732993</v>
      </c>
      <c r="AE82" s="3">
        <f t="shared" si="5"/>
        <v>11.092567302675212</v>
      </c>
      <c r="AF82" s="3">
        <f t="shared" si="6"/>
        <v>2.6979014449019125</v>
      </c>
      <c r="AG82" s="3">
        <f t="shared" si="7"/>
        <v>0.21410579186876003</v>
      </c>
      <c r="AH82" s="3"/>
      <c r="AK82">
        <f>ABS(100*(AD82-AD83)/(AVERAGE(AD82:AD83)))</f>
        <v>0.84042354624551929</v>
      </c>
      <c r="AQ82">
        <f>ABS(100*(AE82-AE83)/(AVERAGE(AE82:AE83)))</f>
        <v>0.60248411121224921</v>
      </c>
      <c r="AW82">
        <f>ABS(100*(AF82-AF83)/(AVERAGE(AF82:AF83)))</f>
        <v>0.14152760692292779</v>
      </c>
      <c r="BC82">
        <f>ABS(100*(AG82-AG83)/(AVERAGE(AG82:AG83)))</f>
        <v>1.8388440457852877</v>
      </c>
      <c r="BG82" s="3">
        <f>AVERAGE(AD82:AD83)</f>
        <v>8.4300900888113404</v>
      </c>
      <c r="BH82" s="3">
        <f>AVERAGE(AE82:AE83)</f>
        <v>11.126083746060303</v>
      </c>
      <c r="BI82" s="3">
        <f>AVERAGE(AF82:AF83)</f>
        <v>2.6959936572489633</v>
      </c>
      <c r="BJ82" s="3">
        <f>AVERAGE(AG82:AG83)</f>
        <v>0.21609259477496118</v>
      </c>
      <c r="BK82" t="s">
        <v>321</v>
      </c>
    </row>
    <row r="83" spans="1:63" x14ac:dyDescent="0.3">
      <c r="A83">
        <v>59</v>
      </c>
      <c r="B83">
        <v>17</v>
      </c>
      <c r="C83" t="s">
        <v>227</v>
      </c>
      <c r="D83" t="s">
        <v>27</v>
      </c>
      <c r="G83">
        <v>0.5</v>
      </c>
      <c r="H83">
        <v>0.5</v>
      </c>
      <c r="I83">
        <v>8133</v>
      </c>
      <c r="J83">
        <v>10511</v>
      </c>
      <c r="L83">
        <v>1910</v>
      </c>
      <c r="M83">
        <v>6.6550000000000002</v>
      </c>
      <c r="N83">
        <v>9.1829999999999998</v>
      </c>
      <c r="O83">
        <v>2.528</v>
      </c>
      <c r="Q83">
        <v>8.4000000000000005E-2</v>
      </c>
      <c r="R83">
        <v>1</v>
      </c>
      <c r="S83">
        <v>0</v>
      </c>
      <c r="T83">
        <v>0</v>
      </c>
      <c r="V83">
        <v>0</v>
      </c>
      <c r="Y83" s="1">
        <v>45319</v>
      </c>
      <c r="Z83" s="6">
        <v>0.33305555555555555</v>
      </c>
      <c r="AB83">
        <v>1</v>
      </c>
      <c r="AD83" s="3">
        <f t="shared" si="4"/>
        <v>8.4655143198493796</v>
      </c>
      <c r="AE83" s="3">
        <f t="shared" si="5"/>
        <v>11.159600189445394</v>
      </c>
      <c r="AF83" s="3">
        <f t="shared" si="6"/>
        <v>2.6940858695960141</v>
      </c>
      <c r="AG83" s="3">
        <f t="shared" si="7"/>
        <v>0.21807939768116233</v>
      </c>
      <c r="AH83" s="3"/>
      <c r="BG83" s="3"/>
      <c r="BH83" s="3"/>
      <c r="BI83" s="3"/>
      <c r="BJ83" s="3"/>
      <c r="BK83" t="s">
        <v>227</v>
      </c>
    </row>
    <row r="84" spans="1:63" x14ac:dyDescent="0.3">
      <c r="A84">
        <v>60</v>
      </c>
      <c r="B84">
        <v>18</v>
      </c>
      <c r="C84" t="s">
        <v>228</v>
      </c>
      <c r="D84" t="s">
        <v>27</v>
      </c>
      <c r="G84">
        <v>0.5</v>
      </c>
      <c r="H84">
        <v>0.5</v>
      </c>
      <c r="I84">
        <v>7312</v>
      </c>
      <c r="J84">
        <v>9660</v>
      </c>
      <c r="L84">
        <v>1618</v>
      </c>
      <c r="M84">
        <v>6.0250000000000004</v>
      </c>
      <c r="N84">
        <v>8.4629999999999992</v>
      </c>
      <c r="O84">
        <v>2.4380000000000002</v>
      </c>
      <c r="Q84">
        <v>5.2999999999999999E-2</v>
      </c>
      <c r="R84">
        <v>1</v>
      </c>
      <c r="S84">
        <v>0</v>
      </c>
      <c r="T84">
        <v>0</v>
      </c>
      <c r="V84">
        <v>0</v>
      </c>
      <c r="Y84" s="1">
        <v>45319</v>
      </c>
      <c r="Z84" s="6">
        <v>0.34620370370370374</v>
      </c>
      <c r="AB84">
        <v>1</v>
      </c>
      <c r="AD84" s="3">
        <f t="shared" si="4"/>
        <v>7.6101233291955248</v>
      </c>
      <c r="AE84" s="3">
        <f t="shared" si="5"/>
        <v>10.281985010346562</v>
      </c>
      <c r="AF84" s="3">
        <f t="shared" si="6"/>
        <v>2.6718616811510367</v>
      </c>
      <c r="AG84" s="3">
        <f t="shared" si="7"/>
        <v>0.18672013018869008</v>
      </c>
      <c r="AH84" s="3"/>
      <c r="BG84" s="3"/>
      <c r="BH84" s="3"/>
      <c r="BI84" s="3"/>
      <c r="BJ84" s="3"/>
      <c r="BK84" t="s">
        <v>228</v>
      </c>
    </row>
    <row r="85" spans="1:63" x14ac:dyDescent="0.3">
      <c r="A85">
        <v>61</v>
      </c>
      <c r="B85">
        <v>18</v>
      </c>
      <c r="C85" t="s">
        <v>228</v>
      </c>
      <c r="D85" t="s">
        <v>27</v>
      </c>
      <c r="G85">
        <v>0.5</v>
      </c>
      <c r="H85">
        <v>0.5</v>
      </c>
      <c r="I85">
        <v>7227</v>
      </c>
      <c r="J85">
        <v>9728</v>
      </c>
      <c r="L85">
        <v>1599</v>
      </c>
      <c r="M85">
        <v>5.9589999999999996</v>
      </c>
      <c r="N85">
        <v>8.52</v>
      </c>
      <c r="O85">
        <v>2.56</v>
      </c>
      <c r="Q85">
        <v>5.0999999999999997E-2</v>
      </c>
      <c r="R85">
        <v>1</v>
      </c>
      <c r="S85">
        <v>0</v>
      </c>
      <c r="T85">
        <v>0</v>
      </c>
      <c r="V85">
        <v>0</v>
      </c>
      <c r="Y85" s="1">
        <v>45319</v>
      </c>
      <c r="Z85" s="6">
        <v>0.35337962962962965</v>
      </c>
      <c r="AB85">
        <v>1</v>
      </c>
      <c r="AD85" s="3">
        <f t="shared" si="4"/>
        <v>7.521562751600424</v>
      </c>
      <c r="AE85" s="3">
        <f t="shared" si="5"/>
        <v>10.352111722659981</v>
      </c>
      <c r="AF85" s="3">
        <f t="shared" si="6"/>
        <v>2.8305489710595566</v>
      </c>
      <c r="AG85" s="3">
        <f t="shared" si="7"/>
        <v>0.18467962990664566</v>
      </c>
      <c r="AH85" s="3"/>
      <c r="AK85">
        <f>ABS(100*(AD85-AD86)/(AVERAGE(AD85:AD86)))</f>
        <v>0.19411664727997402</v>
      </c>
      <c r="AQ85">
        <f>ABS(100*(AE85-AE86)/(AVERAGE(AE85:AE86)))</f>
        <v>0.2487397289386109</v>
      </c>
      <c r="AW85">
        <f>ABS(100*(AF85-AF86)/(AVERAGE(AF85:AF86)))</f>
        <v>1.4160682775891142</v>
      </c>
      <c r="BC85">
        <f>ABS(100*(AG85-AG86)/(AVERAGE(AG85:AG86)))</f>
        <v>0.46630001419058997</v>
      </c>
      <c r="BG85" s="3">
        <f>AVERAGE(AD85:AD86)</f>
        <v>7.5142695275631812</v>
      </c>
      <c r="BH85" s="3">
        <f>AVERAGE(AE85:AE86)</f>
        <v>10.365002662423477</v>
      </c>
      <c r="BI85" s="3">
        <f>AVERAGE(AF85:AF86)</f>
        <v>2.8507331348602958</v>
      </c>
      <c r="BJ85" s="3">
        <f>AVERAGE(AG85:AG86)</f>
        <v>0.18425005089989946</v>
      </c>
      <c r="BK85" t="s">
        <v>322</v>
      </c>
    </row>
    <row r="86" spans="1:63" x14ac:dyDescent="0.3">
      <c r="A86">
        <v>62</v>
      </c>
      <c r="B86">
        <v>18</v>
      </c>
      <c r="C86" t="s">
        <v>228</v>
      </c>
      <c r="D86" t="s">
        <v>27</v>
      </c>
      <c r="G86">
        <v>0.5</v>
      </c>
      <c r="H86">
        <v>0.5</v>
      </c>
      <c r="I86">
        <v>7213</v>
      </c>
      <c r="J86">
        <v>9753</v>
      </c>
      <c r="L86">
        <v>1591</v>
      </c>
      <c r="M86">
        <v>5.9489999999999998</v>
      </c>
      <c r="N86">
        <v>8.5410000000000004</v>
      </c>
      <c r="O86">
        <v>2.5920000000000001</v>
      </c>
      <c r="Q86">
        <v>0.05</v>
      </c>
      <c r="R86">
        <v>1</v>
      </c>
      <c r="S86">
        <v>0</v>
      </c>
      <c r="T86">
        <v>0</v>
      </c>
      <c r="V86">
        <v>0</v>
      </c>
      <c r="Y86" s="1">
        <v>45319</v>
      </c>
      <c r="Z86" s="6">
        <v>0.3611226851851852</v>
      </c>
      <c r="AB86">
        <v>1</v>
      </c>
      <c r="AD86" s="3">
        <f t="shared" si="4"/>
        <v>7.5069763035259376</v>
      </c>
      <c r="AE86" s="3">
        <f t="shared" si="5"/>
        <v>10.377893602186973</v>
      </c>
      <c r="AF86" s="3">
        <f t="shared" si="6"/>
        <v>2.870917298661035</v>
      </c>
      <c r="AG86" s="3">
        <f t="shared" si="7"/>
        <v>0.18382047189315326</v>
      </c>
      <c r="AH86" s="3"/>
      <c r="BK86" t="s">
        <v>228</v>
      </c>
    </row>
    <row r="87" spans="1:63" x14ac:dyDescent="0.3">
      <c r="A87">
        <v>63</v>
      </c>
      <c r="B87">
        <v>19</v>
      </c>
      <c r="C87" t="s">
        <v>177</v>
      </c>
      <c r="D87" t="s">
        <v>27</v>
      </c>
      <c r="G87">
        <v>0.5</v>
      </c>
      <c r="H87">
        <v>0.5</v>
      </c>
      <c r="I87">
        <v>8092</v>
      </c>
      <c r="J87">
        <v>13596</v>
      </c>
      <c r="L87">
        <v>5099</v>
      </c>
      <c r="M87">
        <v>6.6230000000000002</v>
      </c>
      <c r="N87">
        <v>11.797000000000001</v>
      </c>
      <c r="O87">
        <v>5.1740000000000004</v>
      </c>
      <c r="Q87">
        <v>0.41699999999999998</v>
      </c>
      <c r="R87">
        <v>1</v>
      </c>
      <c r="S87">
        <v>0</v>
      </c>
      <c r="T87">
        <v>0</v>
      </c>
      <c r="V87">
        <v>0</v>
      </c>
      <c r="Y87" s="1">
        <v>45319</v>
      </c>
      <c r="Z87" s="6">
        <v>0.37482638888888892</v>
      </c>
      <c r="AB87">
        <v>1</v>
      </c>
      <c r="AD87" s="3">
        <f t="shared" si="4"/>
        <v>8.4227968647740958</v>
      </c>
      <c r="AE87" s="3">
        <f t="shared" si="5"/>
        <v>14.341084123076298</v>
      </c>
      <c r="AF87" s="3">
        <f t="shared" si="6"/>
        <v>5.9182872583022021</v>
      </c>
      <c r="AG87" s="3">
        <f t="shared" si="7"/>
        <v>0.56056126080956625</v>
      </c>
      <c r="AH87" s="3"/>
      <c r="BG87" s="3"/>
      <c r="BH87" s="3"/>
      <c r="BI87" s="3"/>
      <c r="BJ87" s="3"/>
      <c r="BK87" t="s">
        <v>177</v>
      </c>
    </row>
    <row r="88" spans="1:63" x14ac:dyDescent="0.3">
      <c r="A88">
        <v>64</v>
      </c>
      <c r="B88">
        <v>19</v>
      </c>
      <c r="C88" t="s">
        <v>177</v>
      </c>
      <c r="D88" t="s">
        <v>27</v>
      </c>
      <c r="G88">
        <v>0.5</v>
      </c>
      <c r="H88">
        <v>0.5</v>
      </c>
      <c r="I88">
        <v>8326</v>
      </c>
      <c r="J88">
        <v>13706</v>
      </c>
      <c r="L88">
        <v>5050</v>
      </c>
      <c r="M88">
        <v>6.8029999999999999</v>
      </c>
      <c r="N88">
        <v>11.89</v>
      </c>
      <c r="O88">
        <v>5.0869999999999997</v>
      </c>
      <c r="Q88">
        <v>0.41199999999999998</v>
      </c>
      <c r="R88">
        <v>1</v>
      </c>
      <c r="S88">
        <v>0</v>
      </c>
      <c r="T88">
        <v>0</v>
      </c>
      <c r="V88">
        <v>0</v>
      </c>
      <c r="Y88" s="1">
        <v>45319</v>
      </c>
      <c r="Z88" s="6">
        <v>0.38230324074074074</v>
      </c>
      <c r="AB88">
        <v>1</v>
      </c>
      <c r="AD88" s="3">
        <f t="shared" si="4"/>
        <v>8.6665989254476674</v>
      </c>
      <c r="AE88" s="3">
        <f t="shared" si="5"/>
        <v>14.454524392995065</v>
      </c>
      <c r="AF88" s="3">
        <f t="shared" si="6"/>
        <v>5.7879254675473977</v>
      </c>
      <c r="AG88" s="3">
        <f t="shared" si="7"/>
        <v>0.55529891797692543</v>
      </c>
      <c r="AH88" s="3"/>
      <c r="AK88">
        <f>ABS(100*(AD88-AD89)/(AVERAGE(AD88:AD89)))</f>
        <v>0.13232830614463703</v>
      </c>
      <c r="AM88">
        <f>100*((AVERAGE(AD88:AD89)*25.24)-(AVERAGE(AD70:AD71)*25))/(1000*0.08)</f>
        <v>126.22491979899462</v>
      </c>
      <c r="AQ88">
        <f>ABS(100*(AE88-AE89)/(AVERAGE(AE88:AE89)))</f>
        <v>1.0471079332094171</v>
      </c>
      <c r="AS88">
        <f>100*((AVERAGE(AE88:AE89)*25.24)-(AVERAGE(AE70:AE71)*25))/(2000*0.08)</f>
        <v>110.14267722705509</v>
      </c>
      <c r="AW88">
        <f>ABS(100*(AF88-AF89)/(AVERAGE(AF88:AF89)))</f>
        <v>2.4326045434836754</v>
      </c>
      <c r="AY88">
        <f>100*((AVERAGE(AF88:AF89)*25.24)-(AVERAGE(AF70:AF71)*25))/(1000*0.08)</f>
        <v>94.060434655115472</v>
      </c>
      <c r="BC88">
        <f>ABS(100*(AG88-AG89)/(AVERAGE(AG88:AG89)))</f>
        <v>1.5789062306834896</v>
      </c>
      <c r="BE88">
        <f>100*((AVERAGE(AG88:AG89)*25.24)-(AVERAGE(AG70:AG71)*25))/(100*0.08)</f>
        <v>104.85249249039379</v>
      </c>
      <c r="BG88" s="3">
        <f>AVERAGE(AD88:AD89)</f>
        <v>8.6608685351326891</v>
      </c>
      <c r="BH88" s="3">
        <f>AVERAGE(AE88:AE89)</f>
        <v>14.379241304776247</v>
      </c>
      <c r="BI88" s="3">
        <f>AVERAGE(AF88:AF89)</f>
        <v>5.7183727696435565</v>
      </c>
      <c r="BJ88" s="3">
        <f>AVERAGE(AG88:AG89)</f>
        <v>0.55094943053362022</v>
      </c>
      <c r="BK88" t="s">
        <v>177</v>
      </c>
    </row>
    <row r="89" spans="1:63" x14ac:dyDescent="0.3">
      <c r="A89">
        <v>65</v>
      </c>
      <c r="B89">
        <v>19</v>
      </c>
      <c r="C89" t="s">
        <v>177</v>
      </c>
      <c r="D89" t="s">
        <v>27</v>
      </c>
      <c r="G89">
        <v>0.5</v>
      </c>
      <c r="H89">
        <v>0.5</v>
      </c>
      <c r="I89">
        <v>8315</v>
      </c>
      <c r="J89">
        <v>13560</v>
      </c>
      <c r="L89">
        <v>4969</v>
      </c>
      <c r="M89">
        <v>6.7939999999999996</v>
      </c>
      <c r="N89">
        <v>11.766</v>
      </c>
      <c r="O89">
        <v>4.9720000000000004</v>
      </c>
      <c r="Q89">
        <v>0.40400000000000003</v>
      </c>
      <c r="R89">
        <v>1</v>
      </c>
      <c r="S89">
        <v>0</v>
      </c>
      <c r="T89">
        <v>0</v>
      </c>
      <c r="V89">
        <v>0</v>
      </c>
      <c r="Y89" s="1">
        <v>45319</v>
      </c>
      <c r="Z89" s="6">
        <v>0.39003472222222224</v>
      </c>
      <c r="AB89">
        <v>1</v>
      </c>
      <c r="AD89" s="3">
        <f t="shared" si="4"/>
        <v>8.6551381448177125</v>
      </c>
      <c r="AE89" s="3">
        <f t="shared" si="5"/>
        <v>14.303958216557428</v>
      </c>
      <c r="AF89" s="3">
        <f t="shared" si="6"/>
        <v>5.6488200717397152</v>
      </c>
      <c r="AG89" s="3">
        <f t="shared" si="7"/>
        <v>0.5465999430903149</v>
      </c>
      <c r="AH89" s="3"/>
      <c r="BK89" t="s">
        <v>177</v>
      </c>
    </row>
    <row r="90" spans="1:63" x14ac:dyDescent="0.3">
      <c r="A90">
        <v>66</v>
      </c>
      <c r="B90">
        <v>20</v>
      </c>
      <c r="C90" t="s">
        <v>178</v>
      </c>
      <c r="D90" t="s">
        <v>27</v>
      </c>
      <c r="G90">
        <v>0.5</v>
      </c>
      <c r="H90">
        <v>0.5</v>
      </c>
      <c r="I90">
        <v>7530</v>
      </c>
      <c r="J90">
        <v>9902</v>
      </c>
      <c r="L90">
        <v>1567</v>
      </c>
      <c r="M90">
        <v>6.1920000000000002</v>
      </c>
      <c r="N90">
        <v>8.6679999999999993</v>
      </c>
      <c r="O90">
        <v>2.476</v>
      </c>
      <c r="Q90">
        <v>4.8000000000000001E-2</v>
      </c>
      <c r="R90">
        <v>1</v>
      </c>
      <c r="S90">
        <v>0</v>
      </c>
      <c r="T90">
        <v>0</v>
      </c>
      <c r="V90">
        <v>0</v>
      </c>
      <c r="Y90" s="1">
        <v>45319</v>
      </c>
      <c r="Z90" s="6">
        <v>0.40353009259259259</v>
      </c>
      <c r="AB90">
        <v>1</v>
      </c>
      <c r="AD90" s="3">
        <f t="shared" ref="AD90:AD136" si="8">((I90*$F$21)+$F$22)*1000/G90</f>
        <v>7.8372551634982548</v>
      </c>
      <c r="AE90" s="3">
        <f t="shared" ref="AE90:AE136" si="9">((J90*$H$21)+$H$22)*1000/H90</f>
        <v>10.531553604167851</v>
      </c>
      <c r="AF90" s="3">
        <f t="shared" ref="AF90:AF136" si="10">AE90-AD90</f>
        <v>2.6942984406695958</v>
      </c>
      <c r="AG90" s="3">
        <f t="shared" ref="AG90:AG136" si="11">((L90*$J$21)+$J$22)*1000/H90</f>
        <v>0.18124299785267609</v>
      </c>
      <c r="AH90" s="3"/>
      <c r="BG90" s="3"/>
      <c r="BH90" s="3"/>
      <c r="BI90" s="3"/>
      <c r="BJ90" s="3"/>
      <c r="BK90" t="s">
        <v>178</v>
      </c>
    </row>
    <row r="91" spans="1:63" x14ac:dyDescent="0.3">
      <c r="A91">
        <v>67</v>
      </c>
      <c r="B91">
        <v>20</v>
      </c>
      <c r="C91" t="s">
        <v>178</v>
      </c>
      <c r="D91" t="s">
        <v>27</v>
      </c>
      <c r="G91">
        <v>0.5</v>
      </c>
      <c r="H91">
        <v>0.5</v>
      </c>
      <c r="I91">
        <v>7293</v>
      </c>
      <c r="J91">
        <v>9876</v>
      </c>
      <c r="L91">
        <v>1586</v>
      </c>
      <c r="M91">
        <v>6.01</v>
      </c>
      <c r="N91">
        <v>8.6460000000000008</v>
      </c>
      <c r="O91">
        <v>2.6360000000000001</v>
      </c>
      <c r="Q91">
        <v>0.05</v>
      </c>
      <c r="R91">
        <v>1</v>
      </c>
      <c r="S91">
        <v>0</v>
      </c>
      <c r="T91">
        <v>0</v>
      </c>
      <c r="V91">
        <v>0</v>
      </c>
      <c r="Y91" s="1">
        <v>45319</v>
      </c>
      <c r="Z91" s="6">
        <v>0.41071759259259261</v>
      </c>
      <c r="AB91">
        <v>1</v>
      </c>
      <c r="AD91" s="3">
        <f t="shared" si="8"/>
        <v>7.5903274353801491</v>
      </c>
      <c r="AE91" s="3">
        <f t="shared" si="9"/>
        <v>10.504740449459778</v>
      </c>
      <c r="AF91" s="3">
        <f t="shared" si="10"/>
        <v>2.9144130140796287</v>
      </c>
      <c r="AG91" s="3">
        <f t="shared" si="11"/>
        <v>0.18328349813472053</v>
      </c>
      <c r="AH91" s="3"/>
      <c r="AK91">
        <f>ABS(100*(AD91-AD92)/(AVERAGE(AD91:AD92)))</f>
        <v>0.72486975469821469</v>
      </c>
      <c r="AL91">
        <f>ABS(100*((AVERAGE(AD91:AD92)-AVERAGE(AD85:AD86))/(AVERAGE(AD85:AD86,AD91:AD92))))</f>
        <v>1.3701632560256396</v>
      </c>
      <c r="AQ91">
        <f>ABS(100*(AE91-AE92)/(AVERAGE(AE91:AE92)))</f>
        <v>0.46034805472238916</v>
      </c>
      <c r="AR91">
        <f>ABS(100*((AVERAGE(AE91:AE92)-AVERAGE(AE85:AE86))/(AVERAGE(AE85:AE86,AE91:AE92))))</f>
        <v>1.5695695015523596</v>
      </c>
      <c r="AW91">
        <f>ABS(100*(AF91-AF92)/(AVERAGE(AF91:AF92)))</f>
        <v>0.23188263196385103</v>
      </c>
      <c r="AX91">
        <f>ABS(100*((AVERAGE(AF91:AF92)-AVERAGE(AF85:AF86))/(AVERAGE(AF85:AF86,AF91:AF92))))</f>
        <v>2.0932724674572856</v>
      </c>
      <c r="BC91">
        <f>ABS(100*(AG91-AG92)/(AVERAGE(AG91:AG92)))</f>
        <v>0.76464576320799393</v>
      </c>
      <c r="BD91">
        <f>ABS(100*((AVERAGE(AG91:AG92)-AVERAGE(AG85:AG86))/(AVERAGE(AG85:AG86,AG91:AG92))))</f>
        <v>0.90755596315470577</v>
      </c>
      <c r="BG91" s="3">
        <f>AVERAGE(AD91:AD92)</f>
        <v>7.6179374978068566</v>
      </c>
      <c r="BH91" s="3">
        <f>AVERAGE(AE91:AE92)</f>
        <v>10.52897541621515</v>
      </c>
      <c r="BI91" s="3">
        <f>AVERAGE(AF91:AF92)</f>
        <v>2.9110379184082933</v>
      </c>
      <c r="BJ91" s="3">
        <f>AVERAGE(AG91:AG92)</f>
        <v>0.18258543224875795</v>
      </c>
      <c r="BK91" t="s">
        <v>178</v>
      </c>
    </row>
    <row r="92" spans="1:63" x14ac:dyDescent="0.3">
      <c r="A92">
        <v>68</v>
      </c>
      <c r="B92">
        <v>20</v>
      </c>
      <c r="C92" t="s">
        <v>178</v>
      </c>
      <c r="D92" t="s">
        <v>27</v>
      </c>
      <c r="G92">
        <v>0.5</v>
      </c>
      <c r="H92">
        <v>0.5</v>
      </c>
      <c r="I92">
        <v>7346</v>
      </c>
      <c r="J92">
        <v>9923</v>
      </c>
      <c r="L92">
        <v>1573</v>
      </c>
      <c r="M92">
        <v>6.05</v>
      </c>
      <c r="N92">
        <v>8.6850000000000005</v>
      </c>
      <c r="O92">
        <v>2.6339999999999999</v>
      </c>
      <c r="Q92">
        <v>4.8000000000000001E-2</v>
      </c>
      <c r="R92">
        <v>1</v>
      </c>
      <c r="S92">
        <v>0</v>
      </c>
      <c r="T92">
        <v>0</v>
      </c>
      <c r="V92">
        <v>0</v>
      </c>
      <c r="Y92" s="1">
        <v>45319</v>
      </c>
      <c r="Z92" s="6">
        <v>0.41846064814814815</v>
      </c>
      <c r="AB92">
        <v>1</v>
      </c>
      <c r="AD92" s="3">
        <f t="shared" si="8"/>
        <v>7.645547560233565</v>
      </c>
      <c r="AE92" s="3">
        <f t="shared" si="9"/>
        <v>10.553210382970523</v>
      </c>
      <c r="AF92" s="3">
        <f t="shared" si="10"/>
        <v>2.9076628227369579</v>
      </c>
      <c r="AG92" s="3">
        <f t="shared" si="11"/>
        <v>0.1818873663627954</v>
      </c>
      <c r="AH92" s="3"/>
      <c r="BG92" s="3"/>
      <c r="BH92" s="3"/>
      <c r="BI92" s="3"/>
      <c r="BJ92" s="3"/>
      <c r="BK92" t="s">
        <v>178</v>
      </c>
    </row>
    <row r="93" spans="1:63" x14ac:dyDescent="0.3">
      <c r="A93">
        <v>69</v>
      </c>
      <c r="B93">
        <v>3</v>
      </c>
      <c r="C93" t="s">
        <v>28</v>
      </c>
      <c r="D93" t="s">
        <v>27</v>
      </c>
      <c r="G93">
        <v>0.5</v>
      </c>
      <c r="H93">
        <v>0.5</v>
      </c>
      <c r="I93">
        <v>1936</v>
      </c>
      <c r="J93">
        <v>616</v>
      </c>
      <c r="L93">
        <v>326</v>
      </c>
      <c r="M93">
        <v>1.9</v>
      </c>
      <c r="N93">
        <v>0.8</v>
      </c>
      <c r="O93">
        <v>0</v>
      </c>
      <c r="Q93">
        <v>0</v>
      </c>
      <c r="R93">
        <v>1</v>
      </c>
      <c r="S93">
        <v>0</v>
      </c>
      <c r="T93">
        <v>0</v>
      </c>
      <c r="V93">
        <v>0</v>
      </c>
      <c r="Y93" s="1">
        <v>45319</v>
      </c>
      <c r="Z93" s="6">
        <v>0.43082175925925931</v>
      </c>
      <c r="AB93">
        <v>1</v>
      </c>
      <c r="AD93" s="3">
        <f t="shared" si="8"/>
        <v>2.0089272685924522</v>
      </c>
      <c r="AE93" s="3">
        <f t="shared" si="9"/>
        <v>0.95513227266166867</v>
      </c>
      <c r="AF93" s="3">
        <f t="shared" si="10"/>
        <v>-1.0537949959307835</v>
      </c>
      <c r="AG93" s="3">
        <f t="shared" si="11"/>
        <v>4.7966111009669091E-2</v>
      </c>
      <c r="AH93" s="3"/>
      <c r="BK93" t="s">
        <v>28</v>
      </c>
    </row>
    <row r="94" spans="1:63" x14ac:dyDescent="0.3">
      <c r="A94">
        <v>70</v>
      </c>
      <c r="B94">
        <v>3</v>
      </c>
      <c r="C94" t="s">
        <v>28</v>
      </c>
      <c r="D94" t="s">
        <v>27</v>
      </c>
      <c r="G94">
        <v>0.5</v>
      </c>
      <c r="H94">
        <v>0.5</v>
      </c>
      <c r="I94">
        <v>397</v>
      </c>
      <c r="J94">
        <v>610</v>
      </c>
      <c r="L94">
        <v>325</v>
      </c>
      <c r="M94">
        <v>0.71899999999999997</v>
      </c>
      <c r="N94">
        <v>0.79600000000000004</v>
      </c>
      <c r="O94">
        <v>7.5999999999999998E-2</v>
      </c>
      <c r="Q94">
        <v>0</v>
      </c>
      <c r="R94">
        <v>1</v>
      </c>
      <c r="S94">
        <v>0</v>
      </c>
      <c r="T94">
        <v>0</v>
      </c>
      <c r="V94">
        <v>0</v>
      </c>
      <c r="Y94" s="1">
        <v>45319</v>
      </c>
      <c r="Z94" s="6">
        <v>0.43707175925925923</v>
      </c>
      <c r="AB94">
        <v>1</v>
      </c>
      <c r="AD94" s="3">
        <f t="shared" si="8"/>
        <v>0.40545986954704122</v>
      </c>
      <c r="AE94" s="3">
        <f t="shared" si="9"/>
        <v>0.94894462157519033</v>
      </c>
      <c r="AF94" s="3">
        <f t="shared" si="10"/>
        <v>0.54348475202814917</v>
      </c>
      <c r="AG94" s="3">
        <f t="shared" si="11"/>
        <v>4.7858716257982541E-2</v>
      </c>
      <c r="AH94" s="3"/>
      <c r="AK94">
        <f>ABS(100*(AD94-AD95)/(AVERAGE(AD94:AD95)))</f>
        <v>6.0901604708181507</v>
      </c>
      <c r="AQ94">
        <f>ABS(100*(AE94-AE95)/(AVERAGE(AE94:AE95)))</f>
        <v>3.7326713851057569</v>
      </c>
      <c r="AW94">
        <f>ABS(100*(AF94-AF95)/(AVERAGE(AF94:AF95)))</f>
        <v>10.471950716664614</v>
      </c>
      <c r="BC94">
        <f>ABS(100*(AG94-AG95)/(AVERAGE(AG94:AG95)))</f>
        <v>16.094631149088336</v>
      </c>
      <c r="BG94" s="3">
        <f>AVERAGE(AD94:AD95)</f>
        <v>0.39347814434299822</v>
      </c>
      <c r="BH94" s="3">
        <f>AVERAGE(AE94:AE95)</f>
        <v>0.96699193724408516</v>
      </c>
      <c r="BI94" s="3">
        <f>AVERAGE(AF94:AF95)</f>
        <v>0.57351379290108706</v>
      </c>
      <c r="BJ94" s="3">
        <f>AVERAGE(AG94:AG95)</f>
        <v>5.2047111573757944E-2</v>
      </c>
      <c r="BK94" t="s">
        <v>28</v>
      </c>
    </row>
    <row r="95" spans="1:63" x14ac:dyDescent="0.3">
      <c r="A95">
        <v>71</v>
      </c>
      <c r="B95">
        <v>3</v>
      </c>
      <c r="C95" t="s">
        <v>28</v>
      </c>
      <c r="D95" t="s">
        <v>27</v>
      </c>
      <c r="G95">
        <v>0.5</v>
      </c>
      <c r="H95">
        <v>0.5</v>
      </c>
      <c r="I95">
        <v>374</v>
      </c>
      <c r="J95">
        <v>645</v>
      </c>
      <c r="L95">
        <v>403</v>
      </c>
      <c r="M95">
        <v>0.70199999999999996</v>
      </c>
      <c r="N95">
        <v>0.82499999999999996</v>
      </c>
      <c r="O95">
        <v>0.123</v>
      </c>
      <c r="Q95">
        <v>0</v>
      </c>
      <c r="R95">
        <v>1</v>
      </c>
      <c r="S95">
        <v>0</v>
      </c>
      <c r="T95">
        <v>0</v>
      </c>
      <c r="V95">
        <v>0</v>
      </c>
      <c r="Y95" s="1">
        <v>45319</v>
      </c>
      <c r="Z95" s="6">
        <v>0.44372685185185184</v>
      </c>
      <c r="AB95">
        <v>1</v>
      </c>
      <c r="AD95" s="3">
        <f t="shared" si="8"/>
        <v>0.38149641913895516</v>
      </c>
      <c r="AE95" s="3">
        <f t="shared" si="9"/>
        <v>0.98503925291298011</v>
      </c>
      <c r="AF95" s="3">
        <f t="shared" si="10"/>
        <v>0.60354283377402496</v>
      </c>
      <c r="AG95" s="3">
        <f t="shared" si="11"/>
        <v>5.6235506889533347E-2</v>
      </c>
      <c r="AH95" s="3"/>
      <c r="BG95" s="3"/>
      <c r="BH95" s="3"/>
      <c r="BI95" s="3"/>
      <c r="BJ95" s="3"/>
      <c r="BK95" t="s">
        <v>28</v>
      </c>
    </row>
    <row r="96" spans="1:63" x14ac:dyDescent="0.3">
      <c r="A96">
        <v>72</v>
      </c>
      <c r="B96">
        <v>1</v>
      </c>
      <c r="C96" t="s">
        <v>69</v>
      </c>
      <c r="D96" t="s">
        <v>27</v>
      </c>
      <c r="G96">
        <v>0.3</v>
      </c>
      <c r="H96">
        <v>0.3</v>
      </c>
      <c r="I96">
        <v>2750</v>
      </c>
      <c r="J96">
        <v>9271</v>
      </c>
      <c r="L96">
        <v>5277</v>
      </c>
      <c r="M96">
        <v>4.2069999999999999</v>
      </c>
      <c r="N96">
        <v>13.554</v>
      </c>
      <c r="O96">
        <v>9.3469999999999995</v>
      </c>
      <c r="Q96">
        <v>0.72599999999999998</v>
      </c>
      <c r="R96">
        <v>1</v>
      </c>
      <c r="S96">
        <v>0</v>
      </c>
      <c r="T96">
        <v>0</v>
      </c>
      <c r="V96">
        <v>0</v>
      </c>
      <c r="Y96" s="1">
        <v>45319</v>
      </c>
      <c r="Z96" s="6">
        <v>0.45612268518518517</v>
      </c>
      <c r="AB96">
        <v>1</v>
      </c>
      <c r="AD96" s="3">
        <f t="shared" si="8"/>
        <v>4.7617083920151053</v>
      </c>
      <c r="AE96" s="3">
        <f t="shared" si="9"/>
        <v>16.46803160817759</v>
      </c>
      <c r="AF96" s="3">
        <f t="shared" si="10"/>
        <v>11.706323216162485</v>
      </c>
      <c r="AG96" s="3">
        <f t="shared" si="11"/>
        <v>0.96612921101628657</v>
      </c>
      <c r="AH96" s="3"/>
      <c r="BK96" t="s">
        <v>69</v>
      </c>
    </row>
    <row r="97" spans="1:63" x14ac:dyDescent="0.3">
      <c r="A97">
        <v>73</v>
      </c>
      <c r="B97">
        <v>1</v>
      </c>
      <c r="C97" t="s">
        <v>69</v>
      </c>
      <c r="D97" t="s">
        <v>27</v>
      </c>
      <c r="G97">
        <v>0.3</v>
      </c>
      <c r="H97">
        <v>0.3</v>
      </c>
      <c r="I97">
        <v>3833</v>
      </c>
      <c r="J97">
        <v>9290</v>
      </c>
      <c r="L97">
        <v>5354</v>
      </c>
      <c r="M97">
        <v>5.593</v>
      </c>
      <c r="N97">
        <v>13.582000000000001</v>
      </c>
      <c r="O97">
        <v>7.9889999999999999</v>
      </c>
      <c r="Q97">
        <v>0.74</v>
      </c>
      <c r="R97">
        <v>1</v>
      </c>
      <c r="S97">
        <v>0</v>
      </c>
      <c r="T97">
        <v>0</v>
      </c>
      <c r="V97">
        <v>0</v>
      </c>
      <c r="Y97" s="1">
        <v>45319</v>
      </c>
      <c r="Z97" s="6">
        <v>0.46309027777777773</v>
      </c>
      <c r="AB97">
        <v>1</v>
      </c>
      <c r="AD97" s="3">
        <f t="shared" si="8"/>
        <v>6.642318304475773</v>
      </c>
      <c r="AE97" s="3">
        <f t="shared" si="9"/>
        <v>16.500688655578447</v>
      </c>
      <c r="AF97" s="3">
        <f t="shared" si="10"/>
        <v>9.8583703511026748</v>
      </c>
      <c r="AG97" s="3">
        <f t="shared" si="11"/>
        <v>0.97991153748272686</v>
      </c>
      <c r="AH97" s="3"/>
      <c r="AI97">
        <f>100*(AVERAGE(I97:I98))/(AVERAGE(I$51:I$52))</f>
        <v>96.159037918763033</v>
      </c>
      <c r="AK97">
        <f>ABS(100*(AD97-AD98)/(AVERAGE(AD97:AD98)))</f>
        <v>4.3476500044100508</v>
      </c>
      <c r="AO97">
        <f>100*(AVERAGE(J97:J98))/(AVERAGE(J$51:J$52))</f>
        <v>91.290923348363066</v>
      </c>
      <c r="AQ97">
        <f>ABS(100*(AE97-AE98)/(AVERAGE(AE97:AE98)))</f>
        <v>0.4883793634680027</v>
      </c>
      <c r="AU97">
        <f>100*(((AVERAGE(J97:J98))-(AVERAGE(I97:I98)))/((AVERAGE(J$51:J$52))-(AVERAGE($I$51:I52))))</f>
        <v>88.053855569155445</v>
      </c>
      <c r="AW97">
        <f>ABS(100*(AF97-AF98)/(AVERAGE(AF97:AF98)))</f>
        <v>2.1989043438583176</v>
      </c>
      <c r="BA97">
        <f>100*(AVERAGE(L97:L98))/(AVERAGE(L$51:L$52))</f>
        <v>91.080941742567447</v>
      </c>
      <c r="BC97">
        <f>ABS(100*(AG97-AG98)/(AVERAGE(AG97:AG98)))</f>
        <v>1.9923869933716059</v>
      </c>
      <c r="BG97" s="3">
        <f>AVERAGE(AD97:AD98)</f>
        <v>6.7899192671342741</v>
      </c>
      <c r="BH97" s="3">
        <f>AVERAGE(AE97:AE98)</f>
        <v>16.541080266837405</v>
      </c>
      <c r="BI97" s="3">
        <f>AVERAGE(AF97:AF98)</f>
        <v>9.7511609997031297</v>
      </c>
      <c r="BJ97" s="3">
        <f>AVERAGE(AG97:AG98)</f>
        <v>0.97024600983093756</v>
      </c>
      <c r="BK97" t="s">
        <v>69</v>
      </c>
    </row>
    <row r="98" spans="1:63" x14ac:dyDescent="0.3">
      <c r="A98">
        <v>74</v>
      </c>
      <c r="B98">
        <v>1</v>
      </c>
      <c r="C98" t="s">
        <v>69</v>
      </c>
      <c r="D98" t="s">
        <v>27</v>
      </c>
      <c r="G98">
        <v>0.3</v>
      </c>
      <c r="H98">
        <v>0.3</v>
      </c>
      <c r="I98">
        <v>4003</v>
      </c>
      <c r="J98">
        <v>9337</v>
      </c>
      <c r="L98">
        <v>5246</v>
      </c>
      <c r="M98">
        <v>5.81</v>
      </c>
      <c r="N98">
        <v>13.647</v>
      </c>
      <c r="O98">
        <v>7.8369999999999997</v>
      </c>
      <c r="Q98">
        <v>0.72099999999999997</v>
      </c>
      <c r="R98">
        <v>1</v>
      </c>
      <c r="S98">
        <v>0</v>
      </c>
      <c r="T98">
        <v>0</v>
      </c>
      <c r="V98">
        <v>0</v>
      </c>
      <c r="Y98" s="1">
        <v>45319</v>
      </c>
      <c r="Z98" s="6">
        <v>0.4704976851851852</v>
      </c>
      <c r="AB98">
        <v>1</v>
      </c>
      <c r="AD98" s="3">
        <f t="shared" si="8"/>
        <v>6.9375202297927752</v>
      </c>
      <c r="AE98" s="3">
        <f t="shared" si="9"/>
        <v>16.581471878096359</v>
      </c>
      <c r="AF98" s="3">
        <f t="shared" si="10"/>
        <v>9.6439516483035845</v>
      </c>
      <c r="AG98" s="3">
        <f t="shared" si="11"/>
        <v>0.96058048217914827</v>
      </c>
      <c r="AH98" s="3"/>
      <c r="BK98" t="s">
        <v>69</v>
      </c>
    </row>
    <row r="99" spans="1:63" x14ac:dyDescent="0.3">
      <c r="A99">
        <v>75</v>
      </c>
      <c r="B99">
        <v>3</v>
      </c>
      <c r="D99" t="s">
        <v>85</v>
      </c>
      <c r="Y99" s="1">
        <v>45319</v>
      </c>
      <c r="Z99" s="6">
        <v>0.47483796296296293</v>
      </c>
      <c r="AB99">
        <v>1</v>
      </c>
      <c r="AD99" s="3"/>
      <c r="AE99" s="3"/>
      <c r="AF99" s="3"/>
      <c r="AG99" s="3"/>
      <c r="AH99" s="3"/>
    </row>
    <row r="100" spans="1:63" x14ac:dyDescent="0.3">
      <c r="A100">
        <v>76</v>
      </c>
      <c r="B100">
        <v>21</v>
      </c>
      <c r="C100" t="s">
        <v>229</v>
      </c>
      <c r="D100" t="s">
        <v>27</v>
      </c>
      <c r="G100">
        <v>0.5</v>
      </c>
      <c r="H100">
        <v>0.5</v>
      </c>
      <c r="I100">
        <v>6442</v>
      </c>
      <c r="J100">
        <v>10090</v>
      </c>
      <c r="L100">
        <v>1504</v>
      </c>
      <c r="M100">
        <v>5.3570000000000002</v>
      </c>
      <c r="N100">
        <v>8.827</v>
      </c>
      <c r="O100">
        <v>3.47</v>
      </c>
      <c r="Q100">
        <v>4.1000000000000002E-2</v>
      </c>
      <c r="R100">
        <v>1</v>
      </c>
      <c r="S100">
        <v>0</v>
      </c>
      <c r="T100">
        <v>0</v>
      </c>
      <c r="V100">
        <v>0</v>
      </c>
      <c r="Y100" s="1">
        <v>45319</v>
      </c>
      <c r="Z100" s="6">
        <v>0.48796296296296293</v>
      </c>
      <c r="AB100">
        <v>1</v>
      </c>
      <c r="AD100" s="3">
        <f t="shared" si="8"/>
        <v>6.7036797702809654</v>
      </c>
      <c r="AE100" s="3">
        <f t="shared" si="9"/>
        <v>10.725433338210836</v>
      </c>
      <c r="AF100" s="3">
        <f t="shared" si="10"/>
        <v>4.0217535679298706</v>
      </c>
      <c r="AG100" s="3">
        <f t="shared" si="11"/>
        <v>0.17447712849642352</v>
      </c>
      <c r="AH100" s="3"/>
      <c r="BK100" t="s">
        <v>229</v>
      </c>
    </row>
    <row r="101" spans="1:63" x14ac:dyDescent="0.3">
      <c r="A101">
        <v>77</v>
      </c>
      <c r="B101">
        <v>21</v>
      </c>
      <c r="C101" t="s">
        <v>229</v>
      </c>
      <c r="D101" t="s">
        <v>27</v>
      </c>
      <c r="G101">
        <v>0.5</v>
      </c>
      <c r="H101">
        <v>0.5</v>
      </c>
      <c r="I101">
        <v>7982</v>
      </c>
      <c r="J101">
        <v>10162</v>
      </c>
      <c r="L101">
        <v>1485</v>
      </c>
      <c r="M101">
        <v>6.5380000000000003</v>
      </c>
      <c r="N101">
        <v>8.8879999999999999</v>
      </c>
      <c r="O101">
        <v>2.3490000000000002</v>
      </c>
      <c r="Q101">
        <v>3.9E-2</v>
      </c>
      <c r="R101">
        <v>1</v>
      </c>
      <c r="S101">
        <v>0</v>
      </c>
      <c r="T101">
        <v>0</v>
      </c>
      <c r="V101">
        <v>0</v>
      </c>
      <c r="Y101" s="1">
        <v>45319</v>
      </c>
      <c r="Z101" s="6">
        <v>0.49516203703703704</v>
      </c>
      <c r="AB101">
        <v>1</v>
      </c>
      <c r="AD101" s="3">
        <f t="shared" si="8"/>
        <v>8.3081890584745555</v>
      </c>
      <c r="AE101" s="3">
        <f t="shared" si="9"/>
        <v>10.799685151248575</v>
      </c>
      <c r="AF101" s="3">
        <f t="shared" si="10"/>
        <v>2.4914960927740193</v>
      </c>
      <c r="AG101" s="3">
        <f t="shared" si="11"/>
        <v>0.17243662821437911</v>
      </c>
      <c r="AH101" s="3"/>
      <c r="AK101">
        <f>ABS(100*(AD101-AD102)/(AVERAGE(AD101:AD102)))</f>
        <v>3.1960873543240336</v>
      </c>
      <c r="AQ101">
        <f>ABS(100*(AE101-AE102)/(AVERAGE(AE101:AE102)))</f>
        <v>0.42878924308052663</v>
      </c>
      <c r="AW101">
        <f>ABS(100*(AF101-AF102)/(AVERAGE(AF101:AF102)))</f>
        <v>9.3892024715163451</v>
      </c>
      <c r="BC101">
        <f>ABS(100*(AG101-AG102)/(AVERAGE(AG101:AG102)))</f>
        <v>3.2472830687327185</v>
      </c>
      <c r="BG101" s="3">
        <f>AVERAGE(AD101:AD102)</f>
        <v>8.4431137031635615</v>
      </c>
      <c r="BH101" s="3">
        <f>AVERAGE(AE101:AE102)</f>
        <v>10.822888842822868</v>
      </c>
      <c r="BI101" s="3">
        <f>AVERAGE(AF101:AF102)</f>
        <v>2.3797751396593076</v>
      </c>
      <c r="BJ101" s="3">
        <f>AVERAGE(AG101:AG102)</f>
        <v>0.17528258913407263</v>
      </c>
      <c r="BK101" t="s">
        <v>325</v>
      </c>
    </row>
    <row r="102" spans="1:63" x14ac:dyDescent="0.3">
      <c r="A102">
        <v>78</v>
      </c>
      <c r="B102">
        <v>21</v>
      </c>
      <c r="C102" t="s">
        <v>229</v>
      </c>
      <c r="D102" t="s">
        <v>27</v>
      </c>
      <c r="G102">
        <v>0.5</v>
      </c>
      <c r="H102">
        <v>0.5</v>
      </c>
      <c r="I102">
        <v>8241</v>
      </c>
      <c r="J102">
        <v>10207</v>
      </c>
      <c r="L102">
        <v>1538</v>
      </c>
      <c r="M102">
        <v>6.7370000000000001</v>
      </c>
      <c r="N102">
        <v>8.9250000000000007</v>
      </c>
      <c r="O102">
        <v>2.1880000000000002</v>
      </c>
      <c r="Q102">
        <v>4.4999999999999998E-2</v>
      </c>
      <c r="R102">
        <v>1</v>
      </c>
      <c r="S102">
        <v>0</v>
      </c>
      <c r="T102">
        <v>0</v>
      </c>
      <c r="V102">
        <v>0</v>
      </c>
      <c r="Y102" s="1">
        <v>45319</v>
      </c>
      <c r="Z102" s="6">
        <v>0.50322916666666673</v>
      </c>
      <c r="AB102">
        <v>1</v>
      </c>
      <c r="AD102" s="3">
        <f t="shared" si="8"/>
        <v>8.5780383478525657</v>
      </c>
      <c r="AE102" s="3">
        <f t="shared" si="9"/>
        <v>10.846092534397162</v>
      </c>
      <c r="AF102" s="3">
        <f t="shared" si="10"/>
        <v>2.268054186544596</v>
      </c>
      <c r="AG102" s="3">
        <f t="shared" si="11"/>
        <v>0.17812855005376618</v>
      </c>
      <c r="AH102" s="3"/>
      <c r="BG102" s="3"/>
      <c r="BH102" s="3"/>
      <c r="BI102" s="3"/>
      <c r="BJ102" s="3"/>
      <c r="BK102" t="s">
        <v>229</v>
      </c>
    </row>
    <row r="103" spans="1:63" x14ac:dyDescent="0.3">
      <c r="A103">
        <v>79</v>
      </c>
      <c r="B103">
        <v>22</v>
      </c>
      <c r="C103" t="s">
        <v>230</v>
      </c>
      <c r="D103" t="s">
        <v>27</v>
      </c>
      <c r="G103">
        <v>0.5</v>
      </c>
      <c r="H103">
        <v>0.5</v>
      </c>
      <c r="I103">
        <v>7286</v>
      </c>
      <c r="J103">
        <v>9886</v>
      </c>
      <c r="L103">
        <v>1769</v>
      </c>
      <c r="M103">
        <v>6.0049999999999999</v>
      </c>
      <c r="N103">
        <v>8.6539999999999999</v>
      </c>
      <c r="O103">
        <v>2.649</v>
      </c>
      <c r="Q103">
        <v>6.9000000000000006E-2</v>
      </c>
      <c r="R103">
        <v>1</v>
      </c>
      <c r="S103">
        <v>0</v>
      </c>
      <c r="T103">
        <v>0</v>
      </c>
      <c r="V103">
        <v>0</v>
      </c>
      <c r="Y103" s="1">
        <v>45319</v>
      </c>
      <c r="Z103" s="6">
        <v>0.51637731481481486</v>
      </c>
      <c r="AB103">
        <v>1</v>
      </c>
      <c r="AD103" s="3">
        <f t="shared" si="8"/>
        <v>7.5830342113429063</v>
      </c>
      <c r="AE103" s="3">
        <f t="shared" si="9"/>
        <v>10.515053201270575</v>
      </c>
      <c r="AF103" s="3">
        <f t="shared" si="10"/>
        <v>2.932018989927669</v>
      </c>
      <c r="AG103" s="3">
        <f t="shared" si="11"/>
        <v>0.20293673769335896</v>
      </c>
      <c r="AH103" s="3"/>
      <c r="BG103" s="3"/>
      <c r="BH103" s="3"/>
      <c r="BI103" s="3"/>
      <c r="BJ103" s="3"/>
      <c r="BK103" t="s">
        <v>230</v>
      </c>
    </row>
    <row r="104" spans="1:63" x14ac:dyDescent="0.3">
      <c r="A104">
        <v>80</v>
      </c>
      <c r="B104">
        <v>22</v>
      </c>
      <c r="C104" t="s">
        <v>230</v>
      </c>
      <c r="D104" t="s">
        <v>27</v>
      </c>
      <c r="G104">
        <v>0.5</v>
      </c>
      <c r="H104">
        <v>0.5</v>
      </c>
      <c r="I104">
        <v>7167</v>
      </c>
      <c r="J104">
        <v>10012</v>
      </c>
      <c r="L104">
        <v>1659</v>
      </c>
      <c r="M104">
        <v>5.9130000000000003</v>
      </c>
      <c r="N104">
        <v>8.76</v>
      </c>
      <c r="O104">
        <v>2.847</v>
      </c>
      <c r="Q104">
        <v>5.7000000000000002E-2</v>
      </c>
      <c r="R104">
        <v>1</v>
      </c>
      <c r="S104">
        <v>0</v>
      </c>
      <c r="T104">
        <v>0</v>
      </c>
      <c r="V104">
        <v>0</v>
      </c>
      <c r="Y104" s="1">
        <v>45319</v>
      </c>
      <c r="Z104" s="6">
        <v>0.5236574074074074</v>
      </c>
      <c r="AB104">
        <v>1</v>
      </c>
      <c r="AD104" s="3">
        <f t="shared" si="8"/>
        <v>7.4590494027097654</v>
      </c>
      <c r="AE104" s="3">
        <f t="shared" si="9"/>
        <v>10.644993874086619</v>
      </c>
      <c r="AF104" s="3">
        <f t="shared" si="10"/>
        <v>3.1859444713768541</v>
      </c>
      <c r="AG104" s="3">
        <f t="shared" si="11"/>
        <v>0.19112331500783858</v>
      </c>
      <c r="AH104" s="3"/>
      <c r="AK104">
        <f>ABS(100*(AD104-AD105)/(AVERAGE(AD104:AD105)))</f>
        <v>5.5888102515401251E-2</v>
      </c>
      <c r="AQ104">
        <f>ABS(100*(AE104-AE105)/(AVERAGE(AE104:AE105)))</f>
        <v>0.32993160088473816</v>
      </c>
      <c r="AW104">
        <f>ABS(100*(AF104-AF105)/(AVERAGE(AF104:AF105)))</f>
        <v>0.97447825179191117</v>
      </c>
      <c r="BC104">
        <f>ABS(100*(AG104-AG105)/(AVERAGE(AG104:AG105)))</f>
        <v>3.0434937502216068</v>
      </c>
      <c r="BG104" s="3">
        <f>AVERAGE(AD104:AD105)</f>
        <v>7.4569656244134102</v>
      </c>
      <c r="BH104" s="3">
        <f>AVERAGE(AE104:AE105)</f>
        <v>10.627462196008263</v>
      </c>
      <c r="BI104" s="3">
        <f>AVERAGE(AF104:AF105)</f>
        <v>3.1704965715948541</v>
      </c>
      <c r="BJ104" s="3">
        <f>AVERAGE(AG104:AG105)</f>
        <v>0.19407667067921869</v>
      </c>
      <c r="BK104" t="s">
        <v>326</v>
      </c>
    </row>
    <row r="105" spans="1:63" x14ac:dyDescent="0.3">
      <c r="A105">
        <v>81</v>
      </c>
      <c r="B105">
        <v>22</v>
      </c>
      <c r="C105" t="s">
        <v>230</v>
      </c>
      <c r="D105" t="s">
        <v>27</v>
      </c>
      <c r="G105">
        <v>0.5</v>
      </c>
      <c r="H105">
        <v>0.5</v>
      </c>
      <c r="I105">
        <v>7163</v>
      </c>
      <c r="J105">
        <v>9978</v>
      </c>
      <c r="L105">
        <v>1714</v>
      </c>
      <c r="M105">
        <v>5.91</v>
      </c>
      <c r="N105">
        <v>8.7309999999999999</v>
      </c>
      <c r="O105">
        <v>2.8210000000000002</v>
      </c>
      <c r="Q105">
        <v>6.3E-2</v>
      </c>
      <c r="R105">
        <v>1</v>
      </c>
      <c r="S105">
        <v>0</v>
      </c>
      <c r="T105">
        <v>0</v>
      </c>
      <c r="V105">
        <v>0</v>
      </c>
      <c r="Y105" s="1">
        <v>45319</v>
      </c>
      <c r="Z105" s="6">
        <v>0.53133101851851849</v>
      </c>
      <c r="AB105">
        <v>1</v>
      </c>
      <c r="AD105" s="3">
        <f t="shared" si="8"/>
        <v>7.454881846117055</v>
      </c>
      <c r="AE105" s="3">
        <f t="shared" si="9"/>
        <v>10.609930517929909</v>
      </c>
      <c r="AF105" s="3">
        <f t="shared" si="10"/>
        <v>3.1550486718128541</v>
      </c>
      <c r="AG105" s="3">
        <f t="shared" si="11"/>
        <v>0.19703002635059877</v>
      </c>
      <c r="AH105" s="3"/>
      <c r="BG105" s="3"/>
      <c r="BH105" s="3"/>
      <c r="BI105" s="3"/>
      <c r="BJ105" s="3"/>
      <c r="BK105" t="s">
        <v>230</v>
      </c>
    </row>
    <row r="106" spans="1:63" x14ac:dyDescent="0.3">
      <c r="A106">
        <v>82</v>
      </c>
      <c r="B106">
        <v>23</v>
      </c>
      <c r="C106" t="s">
        <v>231</v>
      </c>
      <c r="D106" t="s">
        <v>27</v>
      </c>
      <c r="G106">
        <v>0.5</v>
      </c>
      <c r="H106">
        <v>0.5</v>
      </c>
      <c r="I106">
        <v>7113</v>
      </c>
      <c r="J106">
        <v>9735</v>
      </c>
      <c r="L106">
        <v>1701</v>
      </c>
      <c r="M106">
        <v>5.8719999999999999</v>
      </c>
      <c r="N106">
        <v>8.5259999999999998</v>
      </c>
      <c r="O106">
        <v>2.6539999999999999</v>
      </c>
      <c r="Q106">
        <v>6.2E-2</v>
      </c>
      <c r="R106">
        <v>1</v>
      </c>
      <c r="S106">
        <v>0</v>
      </c>
      <c r="T106">
        <v>0</v>
      </c>
      <c r="V106">
        <v>0</v>
      </c>
      <c r="Y106" s="1">
        <v>45319</v>
      </c>
      <c r="Z106" s="6">
        <v>0.54440972222222228</v>
      </c>
      <c r="AB106">
        <v>1</v>
      </c>
      <c r="AD106" s="3">
        <f t="shared" si="8"/>
        <v>7.4027873887081714</v>
      </c>
      <c r="AE106" s="3">
        <f t="shared" si="9"/>
        <v>10.359330648927539</v>
      </c>
      <c r="AF106" s="3">
        <f t="shared" si="10"/>
        <v>2.9565432602193678</v>
      </c>
      <c r="AG106" s="3">
        <f t="shared" si="11"/>
        <v>0.19563389457867364</v>
      </c>
      <c r="AH106" s="3"/>
      <c r="BG106" s="3"/>
      <c r="BH106" s="3"/>
      <c r="BI106" s="3"/>
      <c r="BJ106" s="3"/>
      <c r="BK106" t="s">
        <v>231</v>
      </c>
    </row>
    <row r="107" spans="1:63" x14ac:dyDescent="0.3">
      <c r="A107">
        <v>83</v>
      </c>
      <c r="B107">
        <v>23</v>
      </c>
      <c r="C107" t="s">
        <v>231</v>
      </c>
      <c r="D107" t="s">
        <v>27</v>
      </c>
      <c r="G107">
        <v>0.5</v>
      </c>
      <c r="H107">
        <v>0.5</v>
      </c>
      <c r="I107">
        <v>7135</v>
      </c>
      <c r="J107">
        <v>9810</v>
      </c>
      <c r="L107">
        <v>1687</v>
      </c>
      <c r="M107">
        <v>5.8890000000000002</v>
      </c>
      <c r="N107">
        <v>8.5890000000000004</v>
      </c>
      <c r="O107">
        <v>2.7</v>
      </c>
      <c r="Q107">
        <v>0.06</v>
      </c>
      <c r="R107">
        <v>1</v>
      </c>
      <c r="S107">
        <v>0</v>
      </c>
      <c r="T107">
        <v>0</v>
      </c>
      <c r="V107">
        <v>0</v>
      </c>
      <c r="Y107" s="1">
        <v>45319</v>
      </c>
      <c r="Z107" s="6">
        <v>0.55171296296296302</v>
      </c>
      <c r="AB107">
        <v>1</v>
      </c>
      <c r="AD107" s="3">
        <f t="shared" si="8"/>
        <v>7.4257089499680804</v>
      </c>
      <c r="AE107" s="3">
        <f t="shared" si="9"/>
        <v>10.436676287508517</v>
      </c>
      <c r="AF107" s="3">
        <f t="shared" si="10"/>
        <v>3.0109673375404364</v>
      </c>
      <c r="AG107" s="3">
        <f t="shared" si="11"/>
        <v>0.19413036805506195</v>
      </c>
      <c r="AH107" s="3"/>
      <c r="AK107">
        <f>ABS(100*(AD107-AD108)/(AVERAGE(AD107:AD108)))</f>
        <v>7.0178803658335343E-2</v>
      </c>
      <c r="AQ107">
        <f>ABS(100*(AE107-AE108)/(AVERAGE(AE107:AE108)))</f>
        <v>9.8807724192637916E-3</v>
      </c>
      <c r="AW107">
        <f>ABS(100*(AF107-AF108)/(AVERAGE(AF107:AF108)))</f>
        <v>0.20705173662024992</v>
      </c>
      <c r="BC107">
        <f>ABS(100*(AG107-AG108)/(AVERAGE(AG107:AG108)))</f>
        <v>0.88906983436135711</v>
      </c>
      <c r="BG107" s="3">
        <f>AVERAGE(AD107:AD108)</f>
        <v>7.4231042270976362</v>
      </c>
      <c r="BH107" s="3">
        <f>AVERAGE(AE107:AE108)</f>
        <v>10.437191925099057</v>
      </c>
      <c r="BI107" s="3">
        <f>AVERAGE(AF107:AF108)</f>
        <v>3.0140876980014211</v>
      </c>
      <c r="BJ107" s="3">
        <f>AVERAGE(AG107:AG108)</f>
        <v>0.19327121004156955</v>
      </c>
      <c r="BK107" t="s">
        <v>327</v>
      </c>
    </row>
    <row r="108" spans="1:63" x14ac:dyDescent="0.3">
      <c r="A108">
        <v>84</v>
      </c>
      <c r="B108">
        <v>23</v>
      </c>
      <c r="C108" t="s">
        <v>231</v>
      </c>
      <c r="D108" t="s">
        <v>27</v>
      </c>
      <c r="G108">
        <v>0.5</v>
      </c>
      <c r="H108">
        <v>0.5</v>
      </c>
      <c r="I108">
        <v>7130</v>
      </c>
      <c r="J108">
        <v>9811</v>
      </c>
      <c r="L108">
        <v>1671</v>
      </c>
      <c r="M108">
        <v>5.8849999999999998</v>
      </c>
      <c r="N108">
        <v>8.59</v>
      </c>
      <c r="O108">
        <v>2.7050000000000001</v>
      </c>
      <c r="Q108">
        <v>5.8999999999999997E-2</v>
      </c>
      <c r="R108">
        <v>1</v>
      </c>
      <c r="S108">
        <v>0</v>
      </c>
      <c r="T108">
        <v>0</v>
      </c>
      <c r="V108">
        <v>0</v>
      </c>
      <c r="Y108" s="1">
        <v>45319</v>
      </c>
      <c r="Z108" s="6">
        <v>0.55966435185185182</v>
      </c>
      <c r="AB108">
        <v>1</v>
      </c>
      <c r="AD108" s="3">
        <f t="shared" si="8"/>
        <v>7.420499504227192</v>
      </c>
      <c r="AE108" s="3">
        <f t="shared" si="9"/>
        <v>10.437707562689598</v>
      </c>
      <c r="AF108" s="3">
        <f t="shared" si="10"/>
        <v>3.0172080584624057</v>
      </c>
      <c r="AG108" s="3">
        <f t="shared" si="11"/>
        <v>0.19241205202807718</v>
      </c>
      <c r="AH108" s="3"/>
      <c r="BG108" s="3"/>
      <c r="BH108" s="3"/>
      <c r="BI108" s="3"/>
      <c r="BJ108" s="3"/>
      <c r="BK108" t="s">
        <v>231</v>
      </c>
    </row>
    <row r="109" spans="1:63" x14ac:dyDescent="0.3">
      <c r="A109">
        <v>85</v>
      </c>
      <c r="B109">
        <v>24</v>
      </c>
      <c r="C109" t="s">
        <v>232</v>
      </c>
      <c r="D109" t="s">
        <v>27</v>
      </c>
      <c r="G109">
        <v>0.5</v>
      </c>
      <c r="H109">
        <v>0.5</v>
      </c>
      <c r="I109">
        <v>7123</v>
      </c>
      <c r="J109">
        <v>9781</v>
      </c>
      <c r="L109">
        <v>1686</v>
      </c>
      <c r="M109">
        <v>5.8789999999999996</v>
      </c>
      <c r="N109">
        <v>8.5649999999999995</v>
      </c>
      <c r="O109">
        <v>2.6850000000000001</v>
      </c>
      <c r="Q109">
        <v>0.06</v>
      </c>
      <c r="R109">
        <v>1</v>
      </c>
      <c r="S109">
        <v>0</v>
      </c>
      <c r="T109">
        <v>0</v>
      </c>
      <c r="V109">
        <v>0</v>
      </c>
      <c r="Y109" s="1">
        <v>45319</v>
      </c>
      <c r="Z109" s="6">
        <v>0.57270833333333326</v>
      </c>
      <c r="AB109">
        <v>1</v>
      </c>
      <c r="AD109" s="3">
        <f t="shared" si="8"/>
        <v>7.4132062801899483</v>
      </c>
      <c r="AE109" s="3">
        <f t="shared" si="9"/>
        <v>10.406769307257205</v>
      </c>
      <c r="AF109" s="3">
        <f t="shared" si="10"/>
        <v>2.9935630270672569</v>
      </c>
      <c r="AG109" s="3">
        <f t="shared" si="11"/>
        <v>0.1940229733033754</v>
      </c>
      <c r="AH109" s="3"/>
      <c r="BG109" s="3"/>
      <c r="BH109" s="3"/>
      <c r="BI109" s="3"/>
      <c r="BJ109" s="3"/>
      <c r="BK109" t="s">
        <v>232</v>
      </c>
    </row>
    <row r="110" spans="1:63" x14ac:dyDescent="0.3">
      <c r="A110">
        <v>86</v>
      </c>
      <c r="B110">
        <v>24</v>
      </c>
      <c r="C110" t="s">
        <v>232</v>
      </c>
      <c r="D110" t="s">
        <v>27</v>
      </c>
      <c r="G110">
        <v>0.5</v>
      </c>
      <c r="H110">
        <v>0.5</v>
      </c>
      <c r="I110">
        <v>7301</v>
      </c>
      <c r="J110">
        <v>9905</v>
      </c>
      <c r="L110">
        <v>1656</v>
      </c>
      <c r="M110">
        <v>6.016</v>
      </c>
      <c r="N110">
        <v>8.67</v>
      </c>
      <c r="O110">
        <v>2.6539999999999999</v>
      </c>
      <c r="Q110">
        <v>5.7000000000000002E-2</v>
      </c>
      <c r="R110">
        <v>1</v>
      </c>
      <c r="S110">
        <v>0</v>
      </c>
      <c r="T110">
        <v>0</v>
      </c>
      <c r="V110">
        <v>0</v>
      </c>
      <c r="Y110" s="1">
        <v>45319</v>
      </c>
      <c r="Z110" s="6">
        <v>0.58019675925925929</v>
      </c>
      <c r="AB110">
        <v>1</v>
      </c>
      <c r="AD110" s="3">
        <f t="shared" si="8"/>
        <v>7.5986625485655708</v>
      </c>
      <c r="AE110" s="3">
        <f t="shared" si="9"/>
        <v>10.534647429711089</v>
      </c>
      <c r="AF110" s="3">
        <f t="shared" si="10"/>
        <v>2.9359848811455187</v>
      </c>
      <c r="AG110" s="3">
        <f t="shared" si="11"/>
        <v>0.19080113075277894</v>
      </c>
      <c r="AH110" s="3"/>
      <c r="AK110">
        <f>ABS(100*(AD110-AD111)/(AVERAGE(AD110:AD111)))</f>
        <v>9.6026448109857193E-2</v>
      </c>
      <c r="AQ110">
        <f>ABS(100*(AE110-AE111)/(AVERAGE(AE110:AE111)))</f>
        <v>0.34321578215752846</v>
      </c>
      <c r="AW110">
        <f>ABS(100*(AF110-AF111)/(AVERAGE(AF110:AF111)))</f>
        <v>0.98581473443075829</v>
      </c>
      <c r="BC110">
        <f>ABS(100*(AG110-AG111)/(AVERAGE(AG110:AG111)))</f>
        <v>6.8491897457760551</v>
      </c>
      <c r="BG110" s="3">
        <f>AVERAGE(AD110:AD111)</f>
        <v>7.5950159365469485</v>
      </c>
      <c r="BH110" s="3">
        <f>AVERAGE(AE110:AE111)</f>
        <v>10.516600114042195</v>
      </c>
      <c r="BI110" s="3">
        <f>AVERAGE(AF110:AF111)</f>
        <v>2.9215841774952458</v>
      </c>
      <c r="BJ110" s="3">
        <f>AVERAGE(AG110:AG111)</f>
        <v>0.1975670001090315</v>
      </c>
      <c r="BK110" t="s">
        <v>328</v>
      </c>
    </row>
    <row r="111" spans="1:63" x14ac:dyDescent="0.3">
      <c r="A111">
        <v>87</v>
      </c>
      <c r="B111">
        <v>24</v>
      </c>
      <c r="C111" t="s">
        <v>232</v>
      </c>
      <c r="D111" t="s">
        <v>27</v>
      </c>
      <c r="G111">
        <v>0.5</v>
      </c>
      <c r="H111">
        <v>0.5</v>
      </c>
      <c r="I111">
        <v>7294</v>
      </c>
      <c r="J111">
        <v>9870</v>
      </c>
      <c r="L111">
        <v>1782</v>
      </c>
      <c r="M111">
        <v>6.0110000000000001</v>
      </c>
      <c r="N111">
        <v>8.641</v>
      </c>
      <c r="O111">
        <v>2.63</v>
      </c>
      <c r="Q111">
        <v>7.0000000000000007E-2</v>
      </c>
      <c r="R111">
        <v>1</v>
      </c>
      <c r="S111">
        <v>0</v>
      </c>
      <c r="T111">
        <v>0</v>
      </c>
      <c r="V111">
        <v>0</v>
      </c>
      <c r="Y111" s="1">
        <v>45319</v>
      </c>
      <c r="Z111" s="6">
        <v>0.58781249999999996</v>
      </c>
      <c r="AB111">
        <v>1</v>
      </c>
      <c r="AD111" s="3">
        <f t="shared" si="8"/>
        <v>7.5913693245283271</v>
      </c>
      <c r="AE111" s="3">
        <f t="shared" si="9"/>
        <v>10.4985527983733</v>
      </c>
      <c r="AF111" s="3">
        <f t="shared" si="10"/>
        <v>2.9071834738449729</v>
      </c>
      <c r="AG111" s="3">
        <f t="shared" si="11"/>
        <v>0.20433286946528409</v>
      </c>
      <c r="AH111" s="3"/>
      <c r="BG111" s="3"/>
      <c r="BH111" s="3"/>
      <c r="BI111" s="3"/>
      <c r="BJ111" s="3"/>
      <c r="BK111" t="s">
        <v>232</v>
      </c>
    </row>
    <row r="112" spans="1:63" x14ac:dyDescent="0.3">
      <c r="A112">
        <v>88</v>
      </c>
      <c r="B112">
        <v>25</v>
      </c>
      <c r="C112" t="s">
        <v>233</v>
      </c>
      <c r="D112" t="s">
        <v>27</v>
      </c>
      <c r="G112">
        <v>0.5</v>
      </c>
      <c r="H112">
        <v>0.5</v>
      </c>
      <c r="I112">
        <v>5581</v>
      </c>
      <c r="J112">
        <v>8637</v>
      </c>
      <c r="L112">
        <v>4464</v>
      </c>
      <c r="M112">
        <v>4.6959999999999997</v>
      </c>
      <c r="N112">
        <v>7.5949999999999998</v>
      </c>
      <c r="O112">
        <v>2.899</v>
      </c>
      <c r="Q112">
        <v>0.35099999999999998</v>
      </c>
      <c r="R112">
        <v>1</v>
      </c>
      <c r="S112">
        <v>0</v>
      </c>
      <c r="T112">
        <v>0</v>
      </c>
      <c r="V112">
        <v>0</v>
      </c>
      <c r="Y112" s="1">
        <v>45319</v>
      </c>
      <c r="Z112" s="6">
        <v>0.6010416666666667</v>
      </c>
      <c r="AB112">
        <v>1</v>
      </c>
      <c r="AD112" s="3">
        <f t="shared" si="8"/>
        <v>5.8066132137000039</v>
      </c>
      <c r="AE112" s="3">
        <f t="shared" si="9"/>
        <v>9.2269905001020174</v>
      </c>
      <c r="AF112" s="3">
        <f t="shared" si="10"/>
        <v>3.4203772864020134</v>
      </c>
      <c r="AG112" s="3">
        <f t="shared" si="11"/>
        <v>0.49236559348860792</v>
      </c>
      <c r="BK112" t="s">
        <v>233</v>
      </c>
    </row>
    <row r="113" spans="1:63" x14ac:dyDescent="0.3">
      <c r="A113">
        <v>89</v>
      </c>
      <c r="B113">
        <v>25</v>
      </c>
      <c r="C113" t="s">
        <v>233</v>
      </c>
      <c r="D113" t="s">
        <v>27</v>
      </c>
      <c r="G113">
        <v>0.5</v>
      </c>
      <c r="H113">
        <v>0.5</v>
      </c>
      <c r="I113">
        <v>5368</v>
      </c>
      <c r="J113">
        <v>8727</v>
      </c>
      <c r="L113">
        <v>4502</v>
      </c>
      <c r="M113">
        <v>4.5330000000000004</v>
      </c>
      <c r="N113">
        <v>7.6719999999999997</v>
      </c>
      <c r="O113">
        <v>3.1389999999999998</v>
      </c>
      <c r="Q113">
        <v>0.35499999999999998</v>
      </c>
      <c r="R113">
        <v>1</v>
      </c>
      <c r="S113">
        <v>0</v>
      </c>
      <c r="T113">
        <v>0</v>
      </c>
      <c r="V113">
        <v>0</v>
      </c>
      <c r="Y113" s="1">
        <v>45319</v>
      </c>
      <c r="Z113" s="6">
        <v>0.60833333333333328</v>
      </c>
      <c r="AB113">
        <v>1</v>
      </c>
      <c r="AD113" s="3">
        <f t="shared" si="8"/>
        <v>5.5846908251381642</v>
      </c>
      <c r="AE113" s="3">
        <f t="shared" si="9"/>
        <v>9.3198052663991913</v>
      </c>
      <c r="AF113" s="3">
        <f t="shared" si="10"/>
        <v>3.7351144412610271</v>
      </c>
      <c r="AG113" s="3">
        <f t="shared" si="11"/>
        <v>0.4964465940526967</v>
      </c>
      <c r="AH113" s="3"/>
      <c r="AK113">
        <f>ABS(100*(AD113-AD114)/(AVERAGE(AD113:AD114)))</f>
        <v>2.1306048086850584</v>
      </c>
      <c r="AQ113">
        <f>ABS(100*(AE113-AE114)/(AVERAGE(AE113:AE114)))</f>
        <v>8.8562523636619025E-2</v>
      </c>
      <c r="AW113">
        <f>ABS(100*(AF113-AF114)/(AVERAGE(AF113:AF114)))</f>
        <v>2.8888503958782308</v>
      </c>
      <c r="BC113">
        <f>ABS(100*(AG113-AG114)/(AVERAGE(AG113:AG114)))</f>
        <v>0.92589927741391209</v>
      </c>
      <c r="BG113" s="3">
        <f>AVERAGE(AD113:AD114)</f>
        <v>5.5258240882661269</v>
      </c>
      <c r="BH113" s="3">
        <f>AVERAGE(AE113:AE114)</f>
        <v>9.3156801656748733</v>
      </c>
      <c r="BI113" s="3">
        <f>AVERAGE(AF113:AF114)</f>
        <v>3.789856077408746</v>
      </c>
      <c r="BJ113" s="3">
        <f>AVERAGE(AG113:AG114)</f>
        <v>0.49875558121395747</v>
      </c>
      <c r="BK113" t="s">
        <v>329</v>
      </c>
    </row>
    <row r="114" spans="1:63" x14ac:dyDescent="0.3">
      <c r="A114">
        <v>90</v>
      </c>
      <c r="B114">
        <v>25</v>
      </c>
      <c r="C114" t="s">
        <v>233</v>
      </c>
      <c r="D114" t="s">
        <v>27</v>
      </c>
      <c r="G114">
        <v>0.5</v>
      </c>
      <c r="H114">
        <v>0.5</v>
      </c>
      <c r="I114">
        <v>5255</v>
      </c>
      <c r="J114">
        <v>8719</v>
      </c>
      <c r="L114">
        <v>4545</v>
      </c>
      <c r="M114">
        <v>4.4459999999999997</v>
      </c>
      <c r="N114">
        <v>7.665</v>
      </c>
      <c r="O114">
        <v>3.2189999999999999</v>
      </c>
      <c r="Q114">
        <v>0.35899999999999999</v>
      </c>
      <c r="R114">
        <v>1</v>
      </c>
      <c r="S114">
        <v>0</v>
      </c>
      <c r="T114">
        <v>0</v>
      </c>
      <c r="V114">
        <v>0</v>
      </c>
      <c r="Y114" s="1">
        <v>45319</v>
      </c>
      <c r="Z114" s="6">
        <v>0.61606481481481479</v>
      </c>
      <c r="AB114">
        <v>1</v>
      </c>
      <c r="AD114" s="3">
        <f t="shared" si="8"/>
        <v>5.4669573513940888</v>
      </c>
      <c r="AE114" s="3">
        <f t="shared" si="9"/>
        <v>9.3115550649505536</v>
      </c>
      <c r="AF114" s="3">
        <f t="shared" si="10"/>
        <v>3.8445977135564648</v>
      </c>
      <c r="AG114" s="3">
        <f t="shared" si="11"/>
        <v>0.50106456837521829</v>
      </c>
      <c r="BK114" t="s">
        <v>233</v>
      </c>
    </row>
    <row r="115" spans="1:63" x14ac:dyDescent="0.3">
      <c r="A115">
        <v>91</v>
      </c>
      <c r="B115">
        <v>26</v>
      </c>
      <c r="C115" t="s">
        <v>234</v>
      </c>
      <c r="D115" t="s">
        <v>27</v>
      </c>
      <c r="G115">
        <v>0.5</v>
      </c>
      <c r="H115">
        <v>0.5</v>
      </c>
      <c r="I115">
        <v>4078</v>
      </c>
      <c r="J115">
        <v>7211</v>
      </c>
      <c r="L115">
        <v>2403</v>
      </c>
      <c r="M115">
        <v>3.5430000000000001</v>
      </c>
      <c r="N115">
        <v>6.3879999999999999</v>
      </c>
      <c r="O115">
        <v>2.8439999999999999</v>
      </c>
      <c r="Q115">
        <v>0.13500000000000001</v>
      </c>
      <c r="R115">
        <v>1</v>
      </c>
      <c r="S115">
        <v>0</v>
      </c>
      <c r="T115">
        <v>0</v>
      </c>
      <c r="V115">
        <v>0</v>
      </c>
      <c r="Y115" s="1">
        <v>45319</v>
      </c>
      <c r="Z115" s="6">
        <v>0.62893518518518521</v>
      </c>
      <c r="AB115">
        <v>1</v>
      </c>
      <c r="AD115" s="3">
        <f t="shared" si="8"/>
        <v>4.240653823988989</v>
      </c>
      <c r="AE115" s="3">
        <f t="shared" si="9"/>
        <v>7.7563920918823523</v>
      </c>
      <c r="AF115" s="3">
        <f t="shared" si="10"/>
        <v>3.5157382678933633</v>
      </c>
      <c r="AG115" s="3">
        <f t="shared" si="11"/>
        <v>0.27102501026263087</v>
      </c>
      <c r="BK115" t="s">
        <v>234</v>
      </c>
    </row>
    <row r="116" spans="1:63" x14ac:dyDescent="0.3">
      <c r="A116">
        <v>92</v>
      </c>
      <c r="B116">
        <v>26</v>
      </c>
      <c r="C116" t="s">
        <v>234</v>
      </c>
      <c r="D116" t="s">
        <v>27</v>
      </c>
      <c r="G116">
        <v>0.5</v>
      </c>
      <c r="H116">
        <v>0.5</v>
      </c>
      <c r="I116">
        <v>3905</v>
      </c>
      <c r="J116">
        <v>7293</v>
      </c>
      <c r="L116">
        <v>2512</v>
      </c>
      <c r="M116">
        <v>3.411</v>
      </c>
      <c r="N116">
        <v>6.4569999999999999</v>
      </c>
      <c r="O116">
        <v>3.0459999999999998</v>
      </c>
      <c r="Q116">
        <v>0.14699999999999999</v>
      </c>
      <c r="R116">
        <v>1</v>
      </c>
      <c r="S116">
        <v>0</v>
      </c>
      <c r="T116">
        <v>0</v>
      </c>
      <c r="V116">
        <v>0</v>
      </c>
      <c r="Y116" s="1">
        <v>45319</v>
      </c>
      <c r="Z116" s="6">
        <v>0.63603009259259258</v>
      </c>
      <c r="AB116">
        <v>1</v>
      </c>
      <c r="AD116" s="3">
        <f t="shared" si="8"/>
        <v>4.060407001354255</v>
      </c>
      <c r="AE116" s="3">
        <f t="shared" si="9"/>
        <v>7.8409566567308877</v>
      </c>
      <c r="AF116" s="3">
        <f t="shared" si="10"/>
        <v>3.7805496553766327</v>
      </c>
      <c r="AG116" s="3">
        <f t="shared" si="11"/>
        <v>0.28273103819646467</v>
      </c>
      <c r="AH116" s="3"/>
      <c r="AK116">
        <f>ABS(100*(AD116-AD117)/(AVERAGE(AD116:AD117)))</f>
        <v>1.5254708287869587</v>
      </c>
      <c r="AQ116">
        <f>ABS(100*(AE116-AE117)/(AVERAGE(AE116:AE117)))</f>
        <v>0.15770453157881914</v>
      </c>
      <c r="AW116">
        <f>ABS(100*(AF116-AF117)/(AVERAGE(AF116:AF117)))</f>
        <v>1.9344409564277907</v>
      </c>
      <c r="BC116">
        <f>ABS(100*(AG116-AG117)/(AVERAGE(AG116:AG117)))</f>
        <v>0.15182376437158335</v>
      </c>
      <c r="BG116" s="3">
        <f>AVERAGE(AD116:AD117)</f>
        <v>4.0296712714830143</v>
      </c>
      <c r="BH116" s="3">
        <f>AVERAGE(AE116:AE117)</f>
        <v>7.8471443078173664</v>
      </c>
      <c r="BI116" s="3">
        <f>AVERAGE(AF116:AF117)</f>
        <v>3.8174730363343521</v>
      </c>
      <c r="BJ116" s="3">
        <f>AVERAGE(AG116:AG117)</f>
        <v>0.28294582769983778</v>
      </c>
      <c r="BK116" t="s">
        <v>330</v>
      </c>
    </row>
    <row r="117" spans="1:63" x14ac:dyDescent="0.3">
      <c r="A117">
        <v>93</v>
      </c>
      <c r="B117">
        <v>26</v>
      </c>
      <c r="C117" t="s">
        <v>234</v>
      </c>
      <c r="D117" t="s">
        <v>27</v>
      </c>
      <c r="G117">
        <v>0.5</v>
      </c>
      <c r="H117">
        <v>0.5</v>
      </c>
      <c r="I117">
        <v>3846</v>
      </c>
      <c r="J117">
        <v>7305</v>
      </c>
      <c r="L117">
        <v>2516</v>
      </c>
      <c r="M117">
        <v>3.3650000000000002</v>
      </c>
      <c r="N117">
        <v>6.4669999999999996</v>
      </c>
      <c r="O117">
        <v>3.1019999999999999</v>
      </c>
      <c r="Q117">
        <v>0.14699999999999999</v>
      </c>
      <c r="R117">
        <v>1</v>
      </c>
      <c r="S117">
        <v>0</v>
      </c>
      <c r="T117">
        <v>0</v>
      </c>
      <c r="V117">
        <v>0</v>
      </c>
      <c r="Y117" s="1">
        <v>45319</v>
      </c>
      <c r="Z117" s="6">
        <v>0.64351851851851849</v>
      </c>
      <c r="AB117">
        <v>1</v>
      </c>
      <c r="AD117" s="3">
        <f t="shared" si="8"/>
        <v>3.9989355416117731</v>
      </c>
      <c r="AE117" s="3">
        <f t="shared" si="9"/>
        <v>7.8533319589038451</v>
      </c>
      <c r="AF117" s="3">
        <f t="shared" si="10"/>
        <v>3.8543964172920719</v>
      </c>
      <c r="AG117" s="3">
        <f t="shared" si="11"/>
        <v>0.2831606172032109</v>
      </c>
      <c r="BK117" t="s">
        <v>234</v>
      </c>
    </row>
    <row r="118" spans="1:63" x14ac:dyDescent="0.3">
      <c r="A118">
        <v>94</v>
      </c>
      <c r="B118">
        <v>27</v>
      </c>
      <c r="C118" t="s">
        <v>235</v>
      </c>
      <c r="D118" t="s">
        <v>27</v>
      </c>
      <c r="G118">
        <v>0.5</v>
      </c>
      <c r="H118">
        <v>0.5</v>
      </c>
      <c r="I118">
        <v>4503</v>
      </c>
      <c r="J118">
        <v>7043</v>
      </c>
      <c r="L118">
        <v>2145</v>
      </c>
      <c r="M118">
        <v>3.8690000000000002</v>
      </c>
      <c r="N118">
        <v>6.2450000000000001</v>
      </c>
      <c r="O118">
        <v>2.3759999999999999</v>
      </c>
      <c r="Q118">
        <v>0.108</v>
      </c>
      <c r="R118">
        <v>1</v>
      </c>
      <c r="S118">
        <v>0</v>
      </c>
      <c r="T118">
        <v>0</v>
      </c>
      <c r="V118">
        <v>0</v>
      </c>
      <c r="Y118" s="1">
        <v>45319</v>
      </c>
      <c r="Z118" s="6">
        <v>0.65637731481481476</v>
      </c>
      <c r="AB118">
        <v>1</v>
      </c>
      <c r="AD118" s="3">
        <f t="shared" si="8"/>
        <v>4.6834567119644923</v>
      </c>
      <c r="AE118" s="3">
        <f t="shared" si="9"/>
        <v>7.583137861460961</v>
      </c>
      <c r="AF118" s="3">
        <f t="shared" si="10"/>
        <v>2.8996811494964687</v>
      </c>
      <c r="AG118" s="3">
        <f t="shared" si="11"/>
        <v>0.24331716432750125</v>
      </c>
      <c r="BK118" t="s">
        <v>235</v>
      </c>
    </row>
    <row r="119" spans="1:63" x14ac:dyDescent="0.3">
      <c r="A119">
        <v>95</v>
      </c>
      <c r="B119">
        <v>27</v>
      </c>
      <c r="C119" t="s">
        <v>235</v>
      </c>
      <c r="D119" t="s">
        <v>27</v>
      </c>
      <c r="G119">
        <v>0.5</v>
      </c>
      <c r="H119">
        <v>0.5</v>
      </c>
      <c r="I119">
        <v>4802</v>
      </c>
      <c r="J119">
        <v>7076</v>
      </c>
      <c r="L119">
        <v>2124</v>
      </c>
      <c r="M119">
        <v>4.0990000000000002</v>
      </c>
      <c r="N119">
        <v>6.2729999999999997</v>
      </c>
      <c r="O119">
        <v>2.1749999999999998</v>
      </c>
      <c r="Q119">
        <v>0.106</v>
      </c>
      <c r="R119">
        <v>1</v>
      </c>
      <c r="S119">
        <v>0</v>
      </c>
      <c r="T119">
        <v>0</v>
      </c>
      <c r="V119">
        <v>0</v>
      </c>
      <c r="Y119" s="1">
        <v>45319</v>
      </c>
      <c r="Z119" s="6">
        <v>0.66365740740740742</v>
      </c>
      <c r="AB119">
        <v>1</v>
      </c>
      <c r="AD119" s="3">
        <f t="shared" si="8"/>
        <v>4.994981567269611</v>
      </c>
      <c r="AE119" s="3">
        <f t="shared" si="9"/>
        <v>7.6171699424365915</v>
      </c>
      <c r="AF119" s="3">
        <f t="shared" si="10"/>
        <v>2.6221883751669806</v>
      </c>
      <c r="AG119" s="3">
        <f t="shared" si="11"/>
        <v>0.24106187454208375</v>
      </c>
      <c r="AH119" s="3"/>
      <c r="AK119">
        <f>ABS(100*(AD119-AD120)/(AVERAGE(AD119:AD120)))</f>
        <v>0.71172017873335847</v>
      </c>
      <c r="AQ119">
        <f>ABS(100*(AE119-AE120)/(AVERAGE(AE119:AE120)))</f>
        <v>0.2439961277411602</v>
      </c>
      <c r="AW119">
        <f>ABS(100*(AF119-AF120)/(AVERAGE(AF119:AF120)))</f>
        <v>0.64096236241392379</v>
      </c>
      <c r="BC119">
        <f>ABS(100*(AG119-AG120)/(AVERAGE(AG119:AG120)))</f>
        <v>0.80514085657783774</v>
      </c>
      <c r="BG119" s="3">
        <f>AVERAGE(AD119:AD120)</f>
        <v>4.9772694517505904</v>
      </c>
      <c r="BH119" s="3">
        <f>AVERAGE(AE119:AE120)</f>
        <v>7.6078884658068739</v>
      </c>
      <c r="BI119" s="3">
        <f>AVERAGE(AF119:AF120)</f>
        <v>2.6306190140562831</v>
      </c>
      <c r="BJ119" s="3">
        <f>AVERAGE(AG119:AG120)</f>
        <v>0.24009532177690479</v>
      </c>
      <c r="BK119" t="s">
        <v>331</v>
      </c>
    </row>
    <row r="120" spans="1:63" x14ac:dyDescent="0.3">
      <c r="A120">
        <v>96</v>
      </c>
      <c r="B120">
        <v>27</v>
      </c>
      <c r="C120" t="s">
        <v>235</v>
      </c>
      <c r="D120" t="s">
        <v>27</v>
      </c>
      <c r="G120">
        <v>0.5</v>
      </c>
      <c r="H120">
        <v>0.5</v>
      </c>
      <c r="I120">
        <v>4768</v>
      </c>
      <c r="J120">
        <v>7058</v>
      </c>
      <c r="L120">
        <v>2106</v>
      </c>
      <c r="M120">
        <v>4.0730000000000004</v>
      </c>
      <c r="N120">
        <v>6.258</v>
      </c>
      <c r="O120">
        <v>2.1850000000000001</v>
      </c>
      <c r="Q120">
        <v>0.104</v>
      </c>
      <c r="R120">
        <v>1</v>
      </c>
      <c r="S120">
        <v>0</v>
      </c>
      <c r="T120">
        <v>0</v>
      </c>
      <c r="V120">
        <v>0</v>
      </c>
      <c r="Y120" s="1">
        <v>45319</v>
      </c>
      <c r="Z120" s="6">
        <v>0.67121527777777779</v>
      </c>
      <c r="AB120">
        <v>1</v>
      </c>
      <c r="AD120" s="3">
        <f t="shared" si="8"/>
        <v>4.9595573362315708</v>
      </c>
      <c r="AE120" s="3">
        <f t="shared" si="9"/>
        <v>7.5986069891771564</v>
      </c>
      <c r="AF120" s="3">
        <f t="shared" si="10"/>
        <v>2.6390496529455856</v>
      </c>
      <c r="AG120" s="3">
        <f t="shared" si="11"/>
        <v>0.23912876901172586</v>
      </c>
      <c r="BK120" t="s">
        <v>235</v>
      </c>
    </row>
    <row r="121" spans="1:63" x14ac:dyDescent="0.3">
      <c r="A121">
        <v>97</v>
      </c>
      <c r="B121">
        <v>28</v>
      </c>
      <c r="C121" t="s">
        <v>236</v>
      </c>
      <c r="D121" t="s">
        <v>27</v>
      </c>
      <c r="G121">
        <v>0.5</v>
      </c>
      <c r="H121">
        <v>0.5</v>
      </c>
      <c r="I121">
        <v>4890</v>
      </c>
      <c r="J121">
        <v>8603</v>
      </c>
      <c r="L121">
        <v>4030</v>
      </c>
      <c r="M121">
        <v>4.1660000000000004</v>
      </c>
      <c r="N121">
        <v>7.5670000000000002</v>
      </c>
      <c r="O121">
        <v>3.4009999999999998</v>
      </c>
      <c r="Q121">
        <v>0.30499999999999999</v>
      </c>
      <c r="R121">
        <v>1</v>
      </c>
      <c r="S121">
        <v>0</v>
      </c>
      <c r="T121">
        <v>0</v>
      </c>
      <c r="V121">
        <v>0</v>
      </c>
      <c r="Y121" s="1">
        <v>45319</v>
      </c>
      <c r="Z121" s="6">
        <v>0.68405092592592587</v>
      </c>
      <c r="AB121">
        <v>1</v>
      </c>
      <c r="AD121" s="3">
        <f t="shared" si="8"/>
        <v>5.086667812309245</v>
      </c>
      <c r="AE121" s="3">
        <f t="shared" si="9"/>
        <v>9.191927143945307</v>
      </c>
      <c r="AF121" s="3">
        <f t="shared" si="10"/>
        <v>4.1052593316360619</v>
      </c>
      <c r="AG121" s="3">
        <f t="shared" si="11"/>
        <v>0.44575627125664569</v>
      </c>
      <c r="BK121" t="s">
        <v>236</v>
      </c>
    </row>
    <row r="122" spans="1:63" x14ac:dyDescent="0.3">
      <c r="A122">
        <v>98</v>
      </c>
      <c r="B122">
        <v>28</v>
      </c>
      <c r="C122" t="s">
        <v>236</v>
      </c>
      <c r="D122" t="s">
        <v>27</v>
      </c>
      <c r="G122">
        <v>0.5</v>
      </c>
      <c r="H122">
        <v>0.5</v>
      </c>
      <c r="I122">
        <v>4918</v>
      </c>
      <c r="J122">
        <v>8619</v>
      </c>
      <c r="L122">
        <v>3947</v>
      </c>
      <c r="M122">
        <v>4.1879999999999997</v>
      </c>
      <c r="N122">
        <v>7.5810000000000004</v>
      </c>
      <c r="O122">
        <v>3.3929999999999998</v>
      </c>
      <c r="Q122">
        <v>0.29699999999999999</v>
      </c>
      <c r="R122">
        <v>1</v>
      </c>
      <c r="S122">
        <v>0</v>
      </c>
      <c r="T122">
        <v>0</v>
      </c>
      <c r="V122">
        <v>0</v>
      </c>
      <c r="Y122" s="1">
        <v>45319</v>
      </c>
      <c r="Z122" s="6">
        <v>0.69112268518518516</v>
      </c>
      <c r="AB122">
        <v>1</v>
      </c>
      <c r="AD122" s="3">
        <f t="shared" si="8"/>
        <v>5.1158407084582187</v>
      </c>
      <c r="AE122" s="3">
        <f t="shared" si="9"/>
        <v>9.208427546842584</v>
      </c>
      <c r="AF122" s="3">
        <f t="shared" si="10"/>
        <v>4.0925868383843653</v>
      </c>
      <c r="AG122" s="3">
        <f t="shared" si="11"/>
        <v>0.43684250686666215</v>
      </c>
      <c r="AH122" s="3"/>
      <c r="AK122">
        <f>ABS(100*(AD122-AD123)/(AVERAGE(AD122:AD123)))</f>
        <v>1.2707109599213096</v>
      </c>
      <c r="AQ122">
        <f>ABS(100*(AE122-AE123)/(AVERAGE(AE122:AE123)))</f>
        <v>0.51649608463732</v>
      </c>
      <c r="AW122">
        <f>ABS(100*(AF122-AF123)/(AVERAGE(AF122:AF123)))</f>
        <v>0.41838024973170024</v>
      </c>
      <c r="BC122">
        <f>ABS(100*(AG122-AG123)/(AVERAGE(AG122:AG123)))</f>
        <v>1.0029026301474318</v>
      </c>
      <c r="BG122" s="3">
        <f>AVERAGE(AD122:AD123)</f>
        <v>5.0835421448647118</v>
      </c>
      <c r="BH122" s="3">
        <f>AVERAGE(AE122:AE123)</f>
        <v>9.1847082176777501</v>
      </c>
      <c r="BI122" s="3">
        <f>AVERAGE(AF122:AF123)</f>
        <v>4.1011660728130384</v>
      </c>
      <c r="BJ122" s="3">
        <f>AVERAGE(AG122:AG123)</f>
        <v>0.43904409927623639</v>
      </c>
      <c r="BK122" t="s">
        <v>332</v>
      </c>
    </row>
    <row r="123" spans="1:63" x14ac:dyDescent="0.3">
      <c r="A123">
        <v>99</v>
      </c>
      <c r="B123">
        <v>28</v>
      </c>
      <c r="C123" t="s">
        <v>236</v>
      </c>
      <c r="D123" t="s">
        <v>27</v>
      </c>
      <c r="G123">
        <v>0.5</v>
      </c>
      <c r="H123">
        <v>0.5</v>
      </c>
      <c r="I123">
        <v>4856</v>
      </c>
      <c r="J123">
        <v>8573</v>
      </c>
      <c r="L123">
        <v>3988</v>
      </c>
      <c r="M123">
        <v>4.141</v>
      </c>
      <c r="N123">
        <v>7.5419999999999998</v>
      </c>
      <c r="O123">
        <v>3.4009999999999998</v>
      </c>
      <c r="Q123">
        <v>0.30099999999999999</v>
      </c>
      <c r="R123">
        <v>1</v>
      </c>
      <c r="S123">
        <v>0</v>
      </c>
      <c r="T123">
        <v>0</v>
      </c>
      <c r="V123">
        <v>0</v>
      </c>
      <c r="Y123" s="1">
        <v>45319</v>
      </c>
      <c r="Z123" s="6">
        <v>0.69862268518518522</v>
      </c>
      <c r="AB123">
        <v>1</v>
      </c>
      <c r="AD123" s="3">
        <f t="shared" si="8"/>
        <v>5.051243581271204</v>
      </c>
      <c r="AE123" s="3">
        <f t="shared" si="9"/>
        <v>9.1609888885129163</v>
      </c>
      <c r="AF123" s="3">
        <f t="shared" si="10"/>
        <v>4.1097453072417123</v>
      </c>
      <c r="AG123" s="3">
        <f t="shared" si="11"/>
        <v>0.44124569168581063</v>
      </c>
      <c r="BK123" t="s">
        <v>236</v>
      </c>
    </row>
    <row r="124" spans="1:63" x14ac:dyDescent="0.3">
      <c r="A124">
        <v>100</v>
      </c>
      <c r="B124">
        <v>29</v>
      </c>
      <c r="C124" t="s">
        <v>237</v>
      </c>
      <c r="D124" t="s">
        <v>27</v>
      </c>
      <c r="G124">
        <v>0.5</v>
      </c>
      <c r="H124">
        <v>0.5</v>
      </c>
      <c r="I124">
        <v>4099</v>
      </c>
      <c r="J124">
        <v>7124</v>
      </c>
      <c r="L124">
        <v>2606</v>
      </c>
      <c r="M124">
        <v>3.5590000000000002</v>
      </c>
      <c r="N124">
        <v>6.3140000000000001</v>
      </c>
      <c r="O124">
        <v>2.7549999999999999</v>
      </c>
      <c r="Q124">
        <v>0.157</v>
      </c>
      <c r="R124">
        <v>1</v>
      </c>
      <c r="S124">
        <v>0</v>
      </c>
      <c r="T124">
        <v>0</v>
      </c>
      <c r="V124">
        <v>0</v>
      </c>
      <c r="Y124" s="1">
        <v>45319</v>
      </c>
      <c r="Z124" s="6">
        <v>0.7114583333333333</v>
      </c>
      <c r="AB124">
        <v>1</v>
      </c>
      <c r="AD124" s="3">
        <f t="shared" si="8"/>
        <v>4.26253349610072</v>
      </c>
      <c r="AE124" s="3">
        <f t="shared" si="9"/>
        <v>7.6666711511284182</v>
      </c>
      <c r="AF124" s="3">
        <f t="shared" si="10"/>
        <v>3.4041376550276983</v>
      </c>
      <c r="AG124" s="3">
        <f t="shared" si="11"/>
        <v>0.29282614485500019</v>
      </c>
      <c r="BK124" t="s">
        <v>237</v>
      </c>
    </row>
    <row r="125" spans="1:63" x14ac:dyDescent="0.3">
      <c r="A125">
        <v>101</v>
      </c>
      <c r="B125">
        <v>29</v>
      </c>
      <c r="C125" t="s">
        <v>237</v>
      </c>
      <c r="D125" t="s">
        <v>27</v>
      </c>
      <c r="G125">
        <v>0.5</v>
      </c>
      <c r="H125">
        <v>0.5</v>
      </c>
      <c r="I125">
        <v>3886</v>
      </c>
      <c r="J125">
        <v>7112</v>
      </c>
      <c r="L125">
        <v>2735</v>
      </c>
      <c r="M125">
        <v>3.3959999999999999</v>
      </c>
      <c r="N125">
        <v>6.3040000000000003</v>
      </c>
      <c r="O125">
        <v>2.9079999999999999</v>
      </c>
      <c r="Q125">
        <v>0.17</v>
      </c>
      <c r="R125">
        <v>1</v>
      </c>
      <c r="S125">
        <v>0</v>
      </c>
      <c r="T125">
        <v>0</v>
      </c>
      <c r="V125">
        <v>0</v>
      </c>
      <c r="Y125" s="1">
        <v>45319</v>
      </c>
      <c r="Z125" s="6">
        <v>0.71848379629629633</v>
      </c>
      <c r="AB125">
        <v>1</v>
      </c>
      <c r="AD125" s="3">
        <f t="shared" si="8"/>
        <v>4.0406111075388793</v>
      </c>
      <c r="AE125" s="3">
        <f t="shared" si="9"/>
        <v>7.6542958489554609</v>
      </c>
      <c r="AF125" s="3">
        <f t="shared" si="10"/>
        <v>3.6136847414165816</v>
      </c>
      <c r="AG125" s="3">
        <f t="shared" si="11"/>
        <v>0.30668006782256502</v>
      </c>
      <c r="AH125" s="3"/>
      <c r="AK125">
        <f>ABS(100*(AD125-AD126)/(AVERAGE(AD125:AD126)))</f>
        <v>1.4806508709982171</v>
      </c>
      <c r="AQ125">
        <f>ABS(100*(AE125-AE126)/(AVERAGE(AE125:AE126)))</f>
        <v>0.12133196197050918</v>
      </c>
      <c r="AW125">
        <f>ABS(100*(AF125-AF126)/(AVERAGE(AF125:AF126)))</f>
        <v>1.3770215653607125</v>
      </c>
      <c r="BC125">
        <f>ABS(100*(AG125-AG126)/(AVERAGE(AG125:AG126)))</f>
        <v>4.6951155737960963</v>
      </c>
      <c r="BG125" s="3">
        <f>AVERAGE(AD125:AD126)</f>
        <v>4.0109172668158166</v>
      </c>
      <c r="BH125" s="3">
        <f>AVERAGE(AE125:AE126)</f>
        <v>7.6496551106406017</v>
      </c>
      <c r="BI125" s="3">
        <f>AVERAGE(AF125:AF126)</f>
        <v>3.6387378438247859</v>
      </c>
      <c r="BJ125" s="3">
        <f>AVERAGE(AG125:AG126)</f>
        <v>0.29964571158709608</v>
      </c>
      <c r="BK125" t="s">
        <v>334</v>
      </c>
    </row>
    <row r="126" spans="1:63" x14ac:dyDescent="0.3">
      <c r="A126">
        <v>102</v>
      </c>
      <c r="B126">
        <v>29</v>
      </c>
      <c r="C126" t="s">
        <v>237</v>
      </c>
      <c r="D126" t="s">
        <v>27</v>
      </c>
      <c r="G126">
        <v>0.5</v>
      </c>
      <c r="H126">
        <v>0.5</v>
      </c>
      <c r="I126">
        <v>3829</v>
      </c>
      <c r="J126">
        <v>7103</v>
      </c>
      <c r="L126">
        <v>2604</v>
      </c>
      <c r="M126">
        <v>3.3519999999999999</v>
      </c>
      <c r="N126">
        <v>6.2960000000000003</v>
      </c>
      <c r="O126">
        <v>2.944</v>
      </c>
      <c r="Q126">
        <v>0.156</v>
      </c>
      <c r="R126">
        <v>1</v>
      </c>
      <c r="S126">
        <v>0</v>
      </c>
      <c r="T126">
        <v>0</v>
      </c>
      <c r="V126">
        <v>0</v>
      </c>
      <c r="Y126" s="1">
        <v>45319</v>
      </c>
      <c r="Z126" s="6">
        <v>0.72598379629629628</v>
      </c>
      <c r="AB126">
        <v>1</v>
      </c>
      <c r="AD126" s="3">
        <f t="shared" si="8"/>
        <v>3.981223426092753</v>
      </c>
      <c r="AE126" s="3">
        <f t="shared" si="9"/>
        <v>7.6450143723257433</v>
      </c>
      <c r="AF126" s="3">
        <f t="shared" si="10"/>
        <v>3.6637909462329903</v>
      </c>
      <c r="AG126" s="3">
        <f t="shared" si="11"/>
        <v>0.29261135535162713</v>
      </c>
      <c r="BK126" t="s">
        <v>237</v>
      </c>
    </row>
    <row r="127" spans="1:63" x14ac:dyDescent="0.3">
      <c r="A127">
        <v>103</v>
      </c>
      <c r="B127">
        <v>30</v>
      </c>
      <c r="C127" t="s">
        <v>238</v>
      </c>
      <c r="D127" t="s">
        <v>27</v>
      </c>
      <c r="G127">
        <v>0.5</v>
      </c>
      <c r="H127">
        <v>0.5</v>
      </c>
      <c r="I127">
        <v>3721</v>
      </c>
      <c r="J127">
        <v>6912</v>
      </c>
      <c r="L127">
        <v>2410</v>
      </c>
      <c r="M127">
        <v>3.2690000000000001</v>
      </c>
      <c r="N127">
        <v>6.1340000000000003</v>
      </c>
      <c r="O127">
        <v>2.8650000000000002</v>
      </c>
      <c r="Q127">
        <v>0.13600000000000001</v>
      </c>
      <c r="R127">
        <v>1</v>
      </c>
      <c r="S127">
        <v>0</v>
      </c>
      <c r="T127">
        <v>0</v>
      </c>
      <c r="V127">
        <v>0</v>
      </c>
      <c r="Y127" s="1">
        <v>45319</v>
      </c>
      <c r="Z127" s="6">
        <v>0.7386342592592593</v>
      </c>
      <c r="AB127">
        <v>1</v>
      </c>
      <c r="AD127" s="3">
        <f t="shared" si="8"/>
        <v>3.8686993980895661</v>
      </c>
      <c r="AE127" s="3">
        <f t="shared" si="9"/>
        <v>7.448040812739519</v>
      </c>
      <c r="AF127" s="3">
        <f t="shared" si="10"/>
        <v>3.5793414146499529</v>
      </c>
      <c r="AG127" s="3">
        <f t="shared" si="11"/>
        <v>0.27177677352443669</v>
      </c>
      <c r="BK127" t="s">
        <v>238</v>
      </c>
    </row>
    <row r="128" spans="1:63" x14ac:dyDescent="0.3">
      <c r="A128">
        <v>104</v>
      </c>
      <c r="B128">
        <v>30</v>
      </c>
      <c r="C128" t="s">
        <v>238</v>
      </c>
      <c r="D128" t="s">
        <v>27</v>
      </c>
      <c r="G128">
        <v>0.5</v>
      </c>
      <c r="H128">
        <v>0.5</v>
      </c>
      <c r="I128">
        <v>3775</v>
      </c>
      <c r="J128">
        <v>6975</v>
      </c>
      <c r="L128">
        <v>2443</v>
      </c>
      <c r="M128">
        <v>3.3109999999999999</v>
      </c>
      <c r="N128">
        <v>6.1879999999999997</v>
      </c>
      <c r="O128">
        <v>2.8769999999999998</v>
      </c>
      <c r="Q128">
        <v>0.13900000000000001</v>
      </c>
      <c r="R128">
        <v>1</v>
      </c>
      <c r="S128">
        <v>0</v>
      </c>
      <c r="T128">
        <v>0</v>
      </c>
      <c r="V128">
        <v>0</v>
      </c>
      <c r="Y128" s="1">
        <v>45319</v>
      </c>
      <c r="Z128" s="6">
        <v>0.74561342592592583</v>
      </c>
      <c r="AB128">
        <v>1</v>
      </c>
      <c r="AD128" s="3">
        <f t="shared" si="8"/>
        <v>3.9249614120911591</v>
      </c>
      <c r="AE128" s="3">
        <f t="shared" si="9"/>
        <v>7.5130111491475411</v>
      </c>
      <c r="AF128" s="3">
        <f t="shared" si="10"/>
        <v>3.588049737056382</v>
      </c>
      <c r="AG128" s="3">
        <f t="shared" si="11"/>
        <v>0.27532080033009282</v>
      </c>
      <c r="AH128" s="3"/>
      <c r="AK128">
        <f>ABS(100*(AD128-AD129)/(AVERAGE(AD128:AD129)))</f>
        <v>0.29157159111123571</v>
      </c>
      <c r="AQ128">
        <f>ABS(100*(AE128-AE129)/(AVERAGE(AE128:AE129)))</f>
        <v>0.96549510086982393</v>
      </c>
      <c r="AW128">
        <f>ABS(100*(AF128-AF129)/(AVERAGE(AF128:AF129)))</f>
        <v>2.3588477893740474</v>
      </c>
      <c r="BC128">
        <f>ABS(100*(AG128-AG129)/(AVERAGE(AG128:AG129)))</f>
        <v>1.0090685534273083</v>
      </c>
      <c r="BG128" s="3">
        <f>AVERAGE(AD128:AD129)</f>
        <v>3.9306918024061366</v>
      </c>
      <c r="BH128" s="3">
        <f>AVERAGE(AE128:AE129)</f>
        <v>7.4769165178097516</v>
      </c>
      <c r="BI128" s="3">
        <f>AVERAGE(AF128:AF129)</f>
        <v>3.5462247154036151</v>
      </c>
      <c r="BJ128" s="3">
        <f>AVERAGE(AG128:AG129)</f>
        <v>0.27671693210201798</v>
      </c>
      <c r="BK128" t="s">
        <v>333</v>
      </c>
    </row>
    <row r="129" spans="1:63" x14ac:dyDescent="0.3">
      <c r="A129">
        <v>105</v>
      </c>
      <c r="B129">
        <v>30</v>
      </c>
      <c r="C129" t="s">
        <v>238</v>
      </c>
      <c r="D129" t="s">
        <v>27</v>
      </c>
      <c r="G129">
        <v>0.5</v>
      </c>
      <c r="H129">
        <v>0.5</v>
      </c>
      <c r="I129">
        <v>3786</v>
      </c>
      <c r="J129">
        <v>6905</v>
      </c>
      <c r="L129">
        <v>2469</v>
      </c>
      <c r="M129">
        <v>3.319</v>
      </c>
      <c r="N129">
        <v>6.1280000000000001</v>
      </c>
      <c r="O129">
        <v>2.8090000000000002</v>
      </c>
      <c r="Q129">
        <v>0.14199999999999999</v>
      </c>
      <c r="R129">
        <v>1</v>
      </c>
      <c r="S129">
        <v>0</v>
      </c>
      <c r="T129">
        <v>0</v>
      </c>
      <c r="V129">
        <v>0</v>
      </c>
      <c r="Y129" s="1">
        <v>45319</v>
      </c>
      <c r="Z129" s="6">
        <v>0.75318287037037035</v>
      </c>
      <c r="AB129">
        <v>1</v>
      </c>
      <c r="AD129" s="3">
        <f t="shared" si="8"/>
        <v>3.9364221927211136</v>
      </c>
      <c r="AE129" s="3">
        <f t="shared" si="9"/>
        <v>7.4408218864719613</v>
      </c>
      <c r="AF129" s="3">
        <f t="shared" si="10"/>
        <v>3.5043996937508477</v>
      </c>
      <c r="AG129" s="3">
        <f t="shared" si="11"/>
        <v>0.27811306387394308</v>
      </c>
      <c r="BK129" t="s">
        <v>238</v>
      </c>
    </row>
    <row r="130" spans="1:63" x14ac:dyDescent="0.3">
      <c r="A130">
        <v>106</v>
      </c>
      <c r="B130">
        <v>31</v>
      </c>
      <c r="C130" t="s">
        <v>177</v>
      </c>
      <c r="D130" t="s">
        <v>27</v>
      </c>
      <c r="G130">
        <v>0.5</v>
      </c>
      <c r="H130">
        <v>0.5</v>
      </c>
      <c r="I130">
        <v>7638</v>
      </c>
      <c r="J130">
        <v>15090</v>
      </c>
      <c r="L130">
        <v>7052</v>
      </c>
      <c r="M130">
        <v>6.2750000000000004</v>
      </c>
      <c r="N130">
        <v>13.063000000000001</v>
      </c>
      <c r="O130">
        <v>6.7880000000000003</v>
      </c>
      <c r="Q130">
        <v>0.622</v>
      </c>
      <c r="R130">
        <v>1</v>
      </c>
      <c r="S130">
        <v>0</v>
      </c>
      <c r="T130">
        <v>0</v>
      </c>
      <c r="V130">
        <v>0</v>
      </c>
      <c r="Y130" s="1">
        <v>45319</v>
      </c>
      <c r="Z130" s="6">
        <v>0.76643518518518527</v>
      </c>
      <c r="AB130">
        <v>1</v>
      </c>
      <c r="AD130" s="3">
        <f t="shared" si="8"/>
        <v>7.94977919150144</v>
      </c>
      <c r="AE130" s="3">
        <f t="shared" si="9"/>
        <v>15.881809243609382</v>
      </c>
      <c r="AF130" s="3">
        <f t="shared" si="10"/>
        <v>7.9320300521079421</v>
      </c>
      <c r="AG130" s="3">
        <f t="shared" si="11"/>
        <v>0.77030321085339593</v>
      </c>
      <c r="AH130" s="3"/>
      <c r="BG130" s="3"/>
      <c r="BH130" s="3"/>
      <c r="BI130" s="3"/>
      <c r="BJ130" s="3"/>
      <c r="BK130" t="s">
        <v>177</v>
      </c>
    </row>
    <row r="131" spans="1:63" x14ac:dyDescent="0.3">
      <c r="A131">
        <v>107</v>
      </c>
      <c r="B131">
        <v>31</v>
      </c>
      <c r="C131" t="s">
        <v>177</v>
      </c>
      <c r="D131" t="s">
        <v>27</v>
      </c>
      <c r="G131">
        <v>0.5</v>
      </c>
      <c r="H131">
        <v>0.5</v>
      </c>
      <c r="I131">
        <v>8785</v>
      </c>
      <c r="J131">
        <v>15110</v>
      </c>
      <c r="L131">
        <v>7123</v>
      </c>
      <c r="M131">
        <v>7.1550000000000002</v>
      </c>
      <c r="N131">
        <v>13.08</v>
      </c>
      <c r="O131">
        <v>5.9249999999999998</v>
      </c>
      <c r="Q131">
        <v>0.629</v>
      </c>
      <c r="R131">
        <v>1</v>
      </c>
      <c r="S131">
        <v>0</v>
      </c>
      <c r="T131">
        <v>0</v>
      </c>
      <c r="V131">
        <v>0</v>
      </c>
      <c r="Y131" s="1">
        <v>45319</v>
      </c>
      <c r="Z131" s="6">
        <v>0.77380787037037047</v>
      </c>
      <c r="AB131">
        <v>1</v>
      </c>
      <c r="AD131" s="3">
        <f t="shared" si="8"/>
        <v>9.1448260444612099</v>
      </c>
      <c r="AE131" s="3">
        <f t="shared" si="9"/>
        <v>15.902434747230979</v>
      </c>
      <c r="AF131" s="3">
        <f t="shared" si="10"/>
        <v>6.7576087027697689</v>
      </c>
      <c r="AG131" s="3">
        <f t="shared" si="11"/>
        <v>0.77792823822314083</v>
      </c>
      <c r="AH131" s="3"/>
      <c r="AK131">
        <f>ABS(100*(AD131-AD132)/(AVERAGE(AD131:AD132)))</f>
        <v>1.180426688515585</v>
      </c>
      <c r="AM131">
        <f>100*((AVERAGE(AD131:AD132)*25.24)-(AVERAGE(AD113:AD114)*25))/(1000*0.08)</f>
        <v>114.14437140924694</v>
      </c>
      <c r="AQ131">
        <f>ABS(100*(AE131-AE132)/(AVERAGE(AE131:AE132)))</f>
        <v>3.2430329708801976E-2</v>
      </c>
      <c r="AS131">
        <f>100*((AVERAGE(AE131:AE132)*25.24)-(AVERAGE(AE113:AE114)*25))/(2000*0.08)</f>
        <v>105.26273463394493</v>
      </c>
      <c r="AW131">
        <f>ABS(100*(AF131-AF132)/(AVERAGE(AF131:AF132)))</f>
        <v>1.5004096129602165</v>
      </c>
      <c r="AY131">
        <f>100*((AVERAGE(AF131:AF132)*25.24)-(AVERAGE(AF113:AF114)*25))/(1000*0.08)</f>
        <v>96.381097858642946</v>
      </c>
      <c r="BC131">
        <f>ABS(100*(AG131-AG132)/(AVERAGE(AG131:AG132)))</f>
        <v>0.44274518473636665</v>
      </c>
      <c r="BE131">
        <f>100*((AVERAGE(AG131:AG132)*25.24)-(AVERAGE(AG113:AG114)*25))/(100*0.08)</f>
        <v>89.033111323525532</v>
      </c>
      <c r="BG131" s="3">
        <f>AVERAGE(AD131:AD132)</f>
        <v>9.0911687533300611</v>
      </c>
      <c r="BH131" s="3">
        <f>AVERAGE(AE131:AE132)</f>
        <v>15.899856559278279</v>
      </c>
      <c r="BI131" s="3">
        <f>AVERAGE(AF131:AF132)</f>
        <v>6.8086878059482174</v>
      </c>
      <c r="BJ131" s="3">
        <f>AVERAGE(AG131:AG132)</f>
        <v>0.77620992219615614</v>
      </c>
      <c r="BK131" t="s">
        <v>177</v>
      </c>
    </row>
    <row r="132" spans="1:63" x14ac:dyDescent="0.3">
      <c r="A132">
        <v>108</v>
      </c>
      <c r="B132">
        <v>31</v>
      </c>
      <c r="C132" t="s">
        <v>177</v>
      </c>
      <c r="D132" t="s">
        <v>27</v>
      </c>
      <c r="G132">
        <v>0.5</v>
      </c>
      <c r="H132">
        <v>0.5</v>
      </c>
      <c r="I132">
        <v>8682</v>
      </c>
      <c r="J132">
        <v>15105</v>
      </c>
      <c r="L132">
        <v>7091</v>
      </c>
      <c r="M132">
        <v>7.0759999999999996</v>
      </c>
      <c r="N132">
        <v>13.074999999999999</v>
      </c>
      <c r="O132">
        <v>6</v>
      </c>
      <c r="Q132">
        <v>0.626</v>
      </c>
      <c r="R132">
        <v>1</v>
      </c>
      <c r="S132">
        <v>0</v>
      </c>
      <c r="T132">
        <v>0</v>
      </c>
      <c r="V132">
        <v>0</v>
      </c>
      <c r="Y132" s="1">
        <v>45319</v>
      </c>
      <c r="Z132" s="6">
        <v>0.78162037037037047</v>
      </c>
      <c r="AB132">
        <v>1</v>
      </c>
      <c r="AD132" s="3">
        <f t="shared" si="8"/>
        <v>9.0375114621989123</v>
      </c>
      <c r="AE132" s="3">
        <f t="shared" si="9"/>
        <v>15.897278371325578</v>
      </c>
      <c r="AF132" s="3">
        <f t="shared" si="10"/>
        <v>6.859766909126666</v>
      </c>
      <c r="AG132" s="3">
        <f t="shared" si="11"/>
        <v>0.77449160616917145</v>
      </c>
      <c r="AH132" s="3"/>
      <c r="BK132" t="s">
        <v>177</v>
      </c>
    </row>
    <row r="133" spans="1:63" x14ac:dyDescent="0.3">
      <c r="A133">
        <v>109</v>
      </c>
      <c r="B133">
        <v>32</v>
      </c>
      <c r="C133" t="s">
        <v>178</v>
      </c>
      <c r="D133" t="s">
        <v>27</v>
      </c>
      <c r="G133">
        <v>0.5</v>
      </c>
      <c r="H133">
        <v>0.5</v>
      </c>
      <c r="I133">
        <v>4982</v>
      </c>
      <c r="J133">
        <v>7094</v>
      </c>
      <c r="L133">
        <v>2475</v>
      </c>
      <c r="M133">
        <v>4.2370000000000001</v>
      </c>
      <c r="N133">
        <v>6.2889999999999997</v>
      </c>
      <c r="O133">
        <v>2.052</v>
      </c>
      <c r="Q133">
        <v>0.14299999999999999</v>
      </c>
      <c r="R133">
        <v>1</v>
      </c>
      <c r="S133">
        <v>0</v>
      </c>
      <c r="T133">
        <v>0</v>
      </c>
      <c r="V133">
        <v>0</v>
      </c>
      <c r="Y133" s="1">
        <v>45319</v>
      </c>
      <c r="Z133" s="6">
        <v>0.79456018518518512</v>
      </c>
      <c r="AB133">
        <v>1</v>
      </c>
      <c r="AD133" s="3">
        <f t="shared" si="8"/>
        <v>5.1825216139415895</v>
      </c>
      <c r="AE133" s="3">
        <f t="shared" si="9"/>
        <v>7.6357328956960258</v>
      </c>
      <c r="AF133" s="3">
        <f t="shared" si="10"/>
        <v>2.4532112817544363</v>
      </c>
      <c r="AG133" s="3">
        <f t="shared" si="11"/>
        <v>0.27875743238406236</v>
      </c>
      <c r="AH133" s="3"/>
      <c r="BG133" s="3"/>
      <c r="BH133" s="3"/>
      <c r="BI133" s="3"/>
      <c r="BJ133" s="3"/>
      <c r="BK133" t="s">
        <v>178</v>
      </c>
    </row>
    <row r="134" spans="1:63" x14ac:dyDescent="0.3">
      <c r="A134">
        <v>110</v>
      </c>
      <c r="B134">
        <v>32</v>
      </c>
      <c r="C134" t="s">
        <v>178</v>
      </c>
      <c r="D134" t="s">
        <v>27</v>
      </c>
      <c r="G134">
        <v>0.5</v>
      </c>
      <c r="H134">
        <v>0.5</v>
      </c>
      <c r="I134">
        <v>3950</v>
      </c>
      <c r="J134">
        <v>7184</v>
      </c>
      <c r="L134">
        <v>2536</v>
      </c>
      <c r="M134">
        <v>3.4449999999999998</v>
      </c>
      <c r="N134">
        <v>6.3639999999999999</v>
      </c>
      <c r="O134">
        <v>2.919</v>
      </c>
      <c r="Q134">
        <v>0.14899999999999999</v>
      </c>
      <c r="R134">
        <v>1</v>
      </c>
      <c r="S134">
        <v>0</v>
      </c>
      <c r="T134">
        <v>0</v>
      </c>
      <c r="V134">
        <v>0</v>
      </c>
      <c r="Y134" s="1">
        <v>45319</v>
      </c>
      <c r="Z134" s="6">
        <v>0.80166666666666664</v>
      </c>
      <c r="AB134">
        <v>1</v>
      </c>
      <c r="AD134" s="3">
        <f t="shared" si="8"/>
        <v>4.1072920130222492</v>
      </c>
      <c r="AE134" s="3">
        <f t="shared" si="9"/>
        <v>7.7285476619932005</v>
      </c>
      <c r="AF134" s="3">
        <f t="shared" si="10"/>
        <v>3.6212556489709513</v>
      </c>
      <c r="AG134" s="3">
        <f t="shared" si="11"/>
        <v>0.28530851223694187</v>
      </c>
      <c r="AH134" s="3"/>
      <c r="AK134">
        <f>ABS(100*(AD134-AD135)/(AVERAGE(AD134:AD135)))</f>
        <v>1.4049757342263727</v>
      </c>
      <c r="AL134">
        <f>ABS(100*((AVERAGE(AD134:AD135)-AVERAGE(AD128:AD129))/(AVERAGE(AD128:AD129,AD134:AD135))))</f>
        <v>3.6943970247736821</v>
      </c>
      <c r="AQ134">
        <f>ABS(100*(AE134-AE135)/(AVERAGE(AE134:AE135)))</f>
        <v>1.1541817354918824</v>
      </c>
      <c r="AR134">
        <f>ABS(100*((AVERAGE(AE134:AE135)-AVERAGE(AE128:AE129))/(AVERAGE(AE128:AE129,AE134:AE135))))</f>
        <v>2.7344460082732951</v>
      </c>
      <c r="AW134">
        <f>ABS(100*(AF134-AF135)/(AVERAGE(AF134:AF135)))</f>
        <v>0.87048165417427825</v>
      </c>
      <c r="AX134">
        <f>ABS(100*((AVERAGE(AF134:AF135)-AVERAGE(AF128:AF129))/(AVERAGE(AF128:AF129,AF134:AF135))))</f>
        <v>1.6593908165053806</v>
      </c>
      <c r="BC134">
        <f>ABS(100*(AG134-AG135)/(AVERAGE(AG134:AG135)))</f>
        <v>2.0121971491505799</v>
      </c>
      <c r="BD134">
        <f>ABS(100*((AVERAGE(AG134:AG135)-AVERAGE(AG128:AG129))/(AVERAGE(AG128:AG129,AG134:AG135))))</f>
        <v>4.0682343117244866</v>
      </c>
      <c r="BG134" s="3">
        <f>AVERAGE(AD134:AD135)</f>
        <v>4.0786400614473637</v>
      </c>
      <c r="BH134" s="3">
        <f>AVERAGE(AE134:AE135)</f>
        <v>7.6842028292067734</v>
      </c>
      <c r="BI134" s="3">
        <f>AVERAGE(AF134:AF135)</f>
        <v>3.6055627677594093</v>
      </c>
      <c r="BJ134" s="3">
        <f>AVERAGE(AG134:AG135)</f>
        <v>0.28820817053247866</v>
      </c>
      <c r="BK134" t="s">
        <v>178</v>
      </c>
    </row>
    <row r="135" spans="1:63" x14ac:dyDescent="0.3">
      <c r="A135">
        <v>111</v>
      </c>
      <c r="B135">
        <v>32</v>
      </c>
      <c r="C135" t="s">
        <v>178</v>
      </c>
      <c r="D135" t="s">
        <v>27</v>
      </c>
      <c r="G135">
        <v>0.5</v>
      </c>
      <c r="H135">
        <v>0.5</v>
      </c>
      <c r="I135">
        <v>3895</v>
      </c>
      <c r="J135">
        <v>7098</v>
      </c>
      <c r="L135">
        <v>2590</v>
      </c>
      <c r="M135">
        <v>3.403</v>
      </c>
      <c r="N135">
        <v>6.2919999999999998</v>
      </c>
      <c r="O135">
        <v>2.8889999999999998</v>
      </c>
      <c r="Q135">
        <v>0.155</v>
      </c>
      <c r="R135">
        <v>1</v>
      </c>
      <c r="S135">
        <v>0</v>
      </c>
      <c r="T135">
        <v>0</v>
      </c>
      <c r="V135">
        <v>0</v>
      </c>
      <c r="Y135" s="1">
        <v>45319</v>
      </c>
      <c r="Z135" s="6">
        <v>0.80905092592592587</v>
      </c>
      <c r="AB135">
        <v>1</v>
      </c>
      <c r="AD135" s="3">
        <f t="shared" si="8"/>
        <v>4.0499881098724781</v>
      </c>
      <c r="AE135" s="3">
        <f t="shared" si="9"/>
        <v>7.6398579964203455</v>
      </c>
      <c r="AF135" s="3">
        <f t="shared" si="10"/>
        <v>3.5898698865478673</v>
      </c>
      <c r="AG135" s="3">
        <f t="shared" si="11"/>
        <v>0.29110782882801545</v>
      </c>
      <c r="AH135" s="3"/>
      <c r="BG135" s="3"/>
      <c r="BH135" s="3"/>
      <c r="BI135" s="3"/>
      <c r="BJ135" s="3"/>
      <c r="BK135" t="s">
        <v>178</v>
      </c>
    </row>
    <row r="136" spans="1:63" x14ac:dyDescent="0.3">
      <c r="A136">
        <v>112</v>
      </c>
      <c r="B136">
        <v>3</v>
      </c>
      <c r="C136" t="s">
        <v>28</v>
      </c>
      <c r="D136" t="s">
        <v>27</v>
      </c>
      <c r="G136">
        <v>0.5</v>
      </c>
      <c r="H136">
        <v>0.5</v>
      </c>
      <c r="I136">
        <v>1119</v>
      </c>
      <c r="J136">
        <v>551</v>
      </c>
      <c r="L136">
        <v>461</v>
      </c>
      <c r="M136">
        <v>1.274</v>
      </c>
      <c r="N136">
        <v>0.745</v>
      </c>
      <c r="O136">
        <v>0</v>
      </c>
      <c r="Q136">
        <v>0</v>
      </c>
      <c r="R136">
        <v>1</v>
      </c>
      <c r="S136">
        <v>0</v>
      </c>
      <c r="T136">
        <v>0</v>
      </c>
      <c r="V136">
        <v>0</v>
      </c>
      <c r="Y136" s="1">
        <v>45319</v>
      </c>
      <c r="Z136" s="6">
        <v>0.82128472222222226</v>
      </c>
      <c r="AB136">
        <v>1</v>
      </c>
      <c r="AD136" s="3">
        <f t="shared" si="8"/>
        <v>1.1577038345313082</v>
      </c>
      <c r="AE136" s="3">
        <f t="shared" si="9"/>
        <v>0.88809938589148751</v>
      </c>
      <c r="AF136" s="3">
        <f t="shared" si="10"/>
        <v>-0.26960444863982069</v>
      </c>
      <c r="AG136" s="3">
        <f t="shared" si="11"/>
        <v>6.2464402487353167E-2</v>
      </c>
      <c r="AH136" s="3"/>
      <c r="BK136" t="s">
        <v>28</v>
      </c>
    </row>
    <row r="137" spans="1:63" x14ac:dyDescent="0.3">
      <c r="A137">
        <v>113</v>
      </c>
      <c r="B137">
        <v>3</v>
      </c>
      <c r="C137" t="s">
        <v>28</v>
      </c>
      <c r="D137" t="s">
        <v>27</v>
      </c>
      <c r="G137">
        <v>0.5</v>
      </c>
      <c r="H137">
        <v>0.5</v>
      </c>
      <c r="I137">
        <v>249</v>
      </c>
      <c r="J137">
        <v>517</v>
      </c>
      <c r="L137">
        <v>508</v>
      </c>
      <c r="M137">
        <v>0.60599999999999998</v>
      </c>
      <c r="N137">
        <v>0.71599999999999997</v>
      </c>
      <c r="O137">
        <v>0.11</v>
      </c>
      <c r="Q137">
        <v>0</v>
      </c>
      <c r="R137">
        <v>1</v>
      </c>
      <c r="S137">
        <v>0</v>
      </c>
      <c r="T137">
        <v>0</v>
      </c>
      <c r="V137">
        <v>0</v>
      </c>
      <c r="Y137" s="1">
        <v>45319</v>
      </c>
      <c r="Z137" s="6">
        <v>0.82732638888888888</v>
      </c>
      <c r="AB137">
        <v>1</v>
      </c>
      <c r="AD137" s="3">
        <f t="shared" ref="AD137:AD141" si="12">((I137*$F$21)+$F$22)*1000/G137</f>
        <v>0.2512602756167483</v>
      </c>
      <c r="AE137" s="3">
        <f t="shared" ref="AE137:AE141" si="13">((J137*$H$21)+$H$22)*1000/H137</f>
        <v>0.85303602973477743</v>
      </c>
      <c r="AF137" s="3">
        <f t="shared" ref="AF137:AF141" si="14">AE137-AD137</f>
        <v>0.60177575411802908</v>
      </c>
      <c r="AG137" s="3">
        <f t="shared" ref="AG137:AG141" si="15">((L137*$J$21)+$J$22)*1000/H137</f>
        <v>6.7511955816620978E-2</v>
      </c>
      <c r="AH137" s="3"/>
      <c r="AK137">
        <f>ABS(100*(AD137-AD138)/(AVERAGE(AD137:AD138)))</f>
        <v>10.933341898843896</v>
      </c>
      <c r="AQ137">
        <f>ABS(100*(AE137-AE138)/(AVERAGE(AE137:AE138)))</f>
        <v>0.48475079709419028</v>
      </c>
      <c r="AW137">
        <f>ABS(100*(AF137-AF138)/(AVERAGE(AF137:AF138)))</f>
        <v>3.5777396318063763</v>
      </c>
      <c r="BC137">
        <f>ABS(100*(AG137-AG138)/(AVERAGE(AG137:AG138)))</f>
        <v>1.6035054939356834</v>
      </c>
      <c r="BG137" s="3">
        <f>AVERAGE(AD137:AD138)</f>
        <v>0.23823666126452758</v>
      </c>
      <c r="BH137" s="3">
        <f>AVERAGE(AE137:AE138)</f>
        <v>0.85097347937261802</v>
      </c>
      <c r="BI137" s="3">
        <f>AVERAGE(AF137:AF138)</f>
        <v>0.61273681810809033</v>
      </c>
      <c r="BJ137" s="3">
        <f>AVERAGE(AG137:AG138)</f>
        <v>6.6974982058188234E-2</v>
      </c>
      <c r="BK137" t="s">
        <v>28</v>
      </c>
    </row>
    <row r="138" spans="1:63" x14ac:dyDescent="0.3">
      <c r="A138">
        <v>114</v>
      </c>
      <c r="B138">
        <v>3</v>
      </c>
      <c r="C138" t="s">
        <v>28</v>
      </c>
      <c r="D138" t="s">
        <v>27</v>
      </c>
      <c r="G138">
        <v>0.5</v>
      </c>
      <c r="H138">
        <v>0.5</v>
      </c>
      <c r="I138">
        <v>224</v>
      </c>
      <c r="J138">
        <v>513</v>
      </c>
      <c r="L138">
        <v>498</v>
      </c>
      <c r="M138">
        <v>0.58699999999999997</v>
      </c>
      <c r="N138">
        <v>0.71299999999999997</v>
      </c>
      <c r="O138">
        <v>0.126</v>
      </c>
      <c r="Q138">
        <v>0</v>
      </c>
      <c r="R138">
        <v>1</v>
      </c>
      <c r="S138">
        <v>0</v>
      </c>
      <c r="T138">
        <v>0</v>
      </c>
      <c r="V138">
        <v>0</v>
      </c>
      <c r="Y138" s="1">
        <v>45319</v>
      </c>
      <c r="Z138" s="6">
        <v>0.83388888888888879</v>
      </c>
      <c r="AB138">
        <v>1</v>
      </c>
      <c r="AD138" s="3">
        <f t="shared" si="12"/>
        <v>0.2252130469123069</v>
      </c>
      <c r="AE138" s="3">
        <f t="shared" si="13"/>
        <v>0.8489109290104585</v>
      </c>
      <c r="AF138" s="3">
        <f t="shared" si="14"/>
        <v>0.62369788209815158</v>
      </c>
      <c r="AG138" s="3">
        <f t="shared" si="15"/>
        <v>6.6438008299755491E-2</v>
      </c>
      <c r="BK138" t="s">
        <v>28</v>
      </c>
    </row>
    <row r="139" spans="1:63" x14ac:dyDescent="0.3">
      <c r="A139">
        <v>115</v>
      </c>
      <c r="B139">
        <v>1</v>
      </c>
      <c r="C139" t="s">
        <v>69</v>
      </c>
      <c r="D139" t="s">
        <v>27</v>
      </c>
      <c r="G139">
        <v>0.3</v>
      </c>
      <c r="H139">
        <v>0.3</v>
      </c>
      <c r="I139">
        <v>3253</v>
      </c>
      <c r="J139">
        <v>8164</v>
      </c>
      <c r="L139">
        <v>4943</v>
      </c>
      <c r="M139">
        <v>4.851</v>
      </c>
      <c r="N139">
        <v>11.992000000000001</v>
      </c>
      <c r="O139">
        <v>7.141</v>
      </c>
      <c r="Q139">
        <v>0.66800000000000004</v>
      </c>
      <c r="R139">
        <v>1</v>
      </c>
      <c r="S139">
        <v>0</v>
      </c>
      <c r="T139">
        <v>0</v>
      </c>
      <c r="V139">
        <v>0</v>
      </c>
      <c r="Y139" s="1">
        <v>45319</v>
      </c>
      <c r="Z139" s="6">
        <v>0.84603009259259254</v>
      </c>
      <c r="AB139">
        <v>1</v>
      </c>
      <c r="AD139" s="3">
        <f t="shared" si="12"/>
        <v>5.6351587945707067</v>
      </c>
      <c r="AE139" s="3">
        <f t="shared" si="13"/>
        <v>14.565328899085523</v>
      </c>
      <c r="AF139" s="3">
        <f t="shared" si="14"/>
        <v>8.9301701045148167</v>
      </c>
      <c r="AG139" s="3">
        <f t="shared" si="15"/>
        <v>0.90634613257744134</v>
      </c>
      <c r="BK139" t="s">
        <v>69</v>
      </c>
    </row>
    <row r="140" spans="1:63" x14ac:dyDescent="0.3">
      <c r="A140">
        <v>116</v>
      </c>
      <c r="B140">
        <v>1</v>
      </c>
      <c r="C140" t="s">
        <v>69</v>
      </c>
      <c r="D140" t="s">
        <v>27</v>
      </c>
      <c r="G140">
        <v>0.3</v>
      </c>
      <c r="H140">
        <v>0.3</v>
      </c>
      <c r="I140">
        <v>4739</v>
      </c>
      <c r="J140">
        <v>8218</v>
      </c>
      <c r="L140">
        <v>5079</v>
      </c>
      <c r="M140">
        <v>6.7510000000000003</v>
      </c>
      <c r="N140">
        <v>12.068</v>
      </c>
      <c r="O140">
        <v>5.3170000000000002</v>
      </c>
      <c r="Q140">
        <v>0.69199999999999995</v>
      </c>
      <c r="R140">
        <v>1</v>
      </c>
      <c r="S140">
        <v>0</v>
      </c>
      <c r="T140">
        <v>0</v>
      </c>
      <c r="V140">
        <v>0</v>
      </c>
      <c r="Y140" s="1">
        <v>45319</v>
      </c>
      <c r="Z140" s="6">
        <v>0.85289351851851858</v>
      </c>
      <c r="AB140">
        <v>1</v>
      </c>
      <c r="AD140" s="3">
        <f t="shared" si="12"/>
        <v>8.2155709182240315</v>
      </c>
      <c r="AE140" s="3">
        <f t="shared" si="13"/>
        <v>14.658143665382703</v>
      </c>
      <c r="AF140" s="3">
        <f t="shared" si="14"/>
        <v>6.4425727471586711</v>
      </c>
      <c r="AG140" s="3">
        <f t="shared" si="15"/>
        <v>0.93068894295972582</v>
      </c>
      <c r="AH140" s="3"/>
      <c r="AI140">
        <f>100*(AVERAGE(I140:I141))/(AVERAGE(I$51:I$52))</f>
        <v>119.6220395140508</v>
      </c>
      <c r="AK140">
        <f>ABS(100*(AD140-AD141)/(AVERAGE(AD140:AD141)))</f>
        <v>5.5485247327962934</v>
      </c>
      <c r="AO140">
        <f>100*(AVERAGE(J140:J141))/(AVERAGE(J$51:J$52))</f>
        <v>80.587139776514405</v>
      </c>
      <c r="AQ140">
        <f>ABS(100*(AE140-AE141)/(AVERAGE(AE140:AE141)))</f>
        <v>8.2047278814229407E-2</v>
      </c>
      <c r="AU140">
        <f>100*(((AVERAGE(J140:J141))-(AVERAGE(I140:I141)))/((AVERAGE(J$51:J$52))-(AVERAGE($I$51:I95))))</f>
        <v>83.408838652683087</v>
      </c>
      <c r="AW140">
        <f>ABS(100*(AF140-AF141)/(AVERAGE(AF140:AF141)))</f>
        <v>7.3512480929913044</v>
      </c>
      <c r="BA140">
        <f>100*(AVERAGE(L140:L141))/(AVERAGE(L$51:L$52))</f>
        <v>86.801855989001552</v>
      </c>
      <c r="BC140">
        <f>ABS(100*(AG140-AG141)/(AVERAGE(AG140:AG141)))</f>
        <v>1.0828299852950107</v>
      </c>
      <c r="BG140" s="3">
        <f>AVERAGE(AD140:AD141)</f>
        <v>8.4499959765640043</v>
      </c>
      <c r="BH140" s="3">
        <f>AVERAGE(AE140:AE141)</f>
        <v>14.664159437272334</v>
      </c>
      <c r="BI140" s="3">
        <f>AVERAGE(AF140:AF141)</f>
        <v>6.2141634607083294</v>
      </c>
      <c r="BJ140" s="3">
        <f>AVERAGE(AG140:AG141)</f>
        <v>0.92567718788102016</v>
      </c>
      <c r="BK140" t="s">
        <v>69</v>
      </c>
    </row>
    <row r="141" spans="1:63" x14ac:dyDescent="0.3">
      <c r="A141">
        <v>117</v>
      </c>
      <c r="B141">
        <v>1</v>
      </c>
      <c r="C141" t="s">
        <v>69</v>
      </c>
      <c r="D141" t="s">
        <v>27</v>
      </c>
      <c r="G141">
        <v>0.3</v>
      </c>
      <c r="H141">
        <v>0.3</v>
      </c>
      <c r="I141">
        <v>5009</v>
      </c>
      <c r="J141">
        <v>8225</v>
      </c>
      <c r="L141">
        <v>5023</v>
      </c>
      <c r="M141">
        <v>7.0970000000000004</v>
      </c>
      <c r="N141">
        <v>12.077999999999999</v>
      </c>
      <c r="O141">
        <v>4.9809999999999999</v>
      </c>
      <c r="Q141">
        <v>0.68200000000000005</v>
      </c>
      <c r="R141">
        <v>1</v>
      </c>
      <c r="S141">
        <v>0</v>
      </c>
      <c r="T141">
        <v>0</v>
      </c>
      <c r="V141">
        <v>0</v>
      </c>
      <c r="Y141" s="1">
        <v>45319</v>
      </c>
      <c r="Z141" s="6">
        <v>0.86020833333333335</v>
      </c>
      <c r="AB141">
        <v>1</v>
      </c>
      <c r="AD141" s="3">
        <f t="shared" si="12"/>
        <v>8.684421034903977</v>
      </c>
      <c r="AE141" s="3">
        <f t="shared" si="13"/>
        <v>14.670175209161965</v>
      </c>
      <c r="AF141" s="3">
        <f t="shared" si="14"/>
        <v>5.9857541742579876</v>
      </c>
      <c r="AG141" s="3">
        <f t="shared" si="15"/>
        <v>0.9206654328023145</v>
      </c>
      <c r="BK141" t="s">
        <v>69</v>
      </c>
    </row>
    <row r="142" spans="1:63" x14ac:dyDescent="0.3">
      <c r="A142">
        <v>118</v>
      </c>
      <c r="B142">
        <v>6</v>
      </c>
      <c r="R142">
        <v>1</v>
      </c>
    </row>
  </sheetData>
  <conditionalFormatting sqref="AI26">
    <cfRule type="cellIs" dxfId="902" priority="238" operator="between">
      <formula>80</formula>
      <formula>120</formula>
    </cfRule>
  </conditionalFormatting>
  <conditionalFormatting sqref="AI29">
    <cfRule type="cellIs" dxfId="901" priority="219" operator="between">
      <formula>80</formula>
      <formula>120</formula>
    </cfRule>
  </conditionalFormatting>
  <conditionalFormatting sqref="AI51">
    <cfRule type="cellIs" dxfId="900" priority="231" operator="between">
      <formula>80</formula>
      <formula>120</formula>
    </cfRule>
  </conditionalFormatting>
  <conditionalFormatting sqref="AI97">
    <cfRule type="cellIs" dxfId="899" priority="224" operator="between">
      <formula>80</formula>
      <formula>120</formula>
    </cfRule>
  </conditionalFormatting>
  <conditionalFormatting sqref="AI110">
    <cfRule type="cellIs" dxfId="898" priority="215" operator="between">
      <formula>80</formula>
      <formula>120</formula>
    </cfRule>
  </conditionalFormatting>
  <conditionalFormatting sqref="AI140">
    <cfRule type="cellIs" dxfId="897" priority="5" operator="between">
      <formula>80</formula>
      <formula>120</formula>
    </cfRule>
  </conditionalFormatting>
  <conditionalFormatting sqref="AJ36 AJ39 AJ42 AJ45 AJ48">
    <cfRule type="cellIs" dxfId="896" priority="242" operator="lessThan">
      <formula>20.1</formula>
    </cfRule>
  </conditionalFormatting>
  <conditionalFormatting sqref="AK26 AK33 AK35:AL44 AK45:AK48">
    <cfRule type="cellIs" dxfId="895" priority="246" operator="greaterThan">
      <formula>20</formula>
    </cfRule>
  </conditionalFormatting>
  <conditionalFormatting sqref="AK29">
    <cfRule type="cellIs" dxfId="894" priority="223" operator="greaterThan">
      <formula>20</formula>
    </cfRule>
  </conditionalFormatting>
  <conditionalFormatting sqref="AK50:AK52">
    <cfRule type="cellIs" dxfId="893" priority="314" operator="greaterThan">
      <formula>20</formula>
    </cfRule>
  </conditionalFormatting>
  <conditionalFormatting sqref="AK54 AK57:AK58 AK60:AK61 AK63:AK64 AK66:AK67 AK69:AK70 AK72:AK73 AK75:AK76 AK78:AK79 AK81:AK82 AK84:AK85">
    <cfRule type="cellIs" dxfId="892" priority="310" operator="greaterThan">
      <formula>20</formula>
    </cfRule>
  </conditionalFormatting>
  <conditionalFormatting sqref="AK88">
    <cfRule type="cellIs" dxfId="891" priority="171" operator="greaterThan">
      <formula>20</formula>
    </cfRule>
  </conditionalFormatting>
  <conditionalFormatting sqref="AK90:AK97">
    <cfRule type="cellIs" dxfId="890" priority="158" operator="greaterThan">
      <formula>20</formula>
    </cfRule>
  </conditionalFormatting>
  <conditionalFormatting sqref="AK100:AK101 AK103:AK104 AK106:AK107 AK109:AK110">
    <cfRule type="cellIs" dxfId="889" priority="250" operator="greaterThan">
      <formula>20</formula>
    </cfRule>
  </conditionalFormatting>
  <conditionalFormatting sqref="AK113 AK116 AK119 AK122 AK125 AK128">
    <cfRule type="cellIs" dxfId="888" priority="185" operator="greaterThan">
      <formula>20</formula>
    </cfRule>
  </conditionalFormatting>
  <conditionalFormatting sqref="AK131">
    <cfRule type="cellIs" dxfId="887" priority="85" operator="greaterThan">
      <formula>20</formula>
    </cfRule>
  </conditionalFormatting>
  <conditionalFormatting sqref="AK133:AK137">
    <cfRule type="cellIs" dxfId="886" priority="4" operator="greaterThan">
      <formula>20</formula>
    </cfRule>
  </conditionalFormatting>
  <conditionalFormatting sqref="AK140">
    <cfRule type="cellIs" dxfId="885" priority="11" operator="greaterThan">
      <formula>20</formula>
    </cfRule>
  </conditionalFormatting>
  <conditionalFormatting sqref="AK47:AL47 AW47:AX47 BC47:BD47">
    <cfRule type="cellIs" dxfId="884" priority="332" operator="greaterThan">
      <formula>20</formula>
    </cfRule>
  </conditionalFormatting>
  <conditionalFormatting sqref="AK49:AL49 AW49:AX49 BC49:BD49">
    <cfRule type="cellIs" dxfId="883" priority="326" operator="greaterThan">
      <formula>20</formula>
    </cfRule>
  </conditionalFormatting>
  <conditionalFormatting sqref="AK53:AL53">
    <cfRule type="cellIs" dxfId="882" priority="383" operator="greaterThan">
      <formula>20</formula>
    </cfRule>
  </conditionalFormatting>
  <conditionalFormatting sqref="AK87:AL87">
    <cfRule type="cellIs" dxfId="881" priority="349" operator="greaterThan">
      <formula>20</formula>
    </cfRule>
  </conditionalFormatting>
  <conditionalFormatting sqref="AK100:AL100 AW100:AX100 BC100:BD100">
    <cfRule type="cellIs" dxfId="880" priority="262" operator="greaterThan">
      <formula>20</formula>
    </cfRule>
  </conditionalFormatting>
  <conditionalFormatting sqref="AK130:AL130">
    <cfRule type="cellIs" dxfId="879" priority="210" operator="greaterThan">
      <formula>20</formula>
    </cfRule>
  </conditionalFormatting>
  <conditionalFormatting sqref="AL48 AX48 BD48">
    <cfRule type="cellIs" dxfId="878" priority="385" operator="greaterThan">
      <formula>20</formula>
    </cfRule>
  </conditionalFormatting>
  <conditionalFormatting sqref="AL85">
    <cfRule type="cellIs" dxfId="877" priority="301" operator="greaterThan">
      <formula>20</formula>
    </cfRule>
  </conditionalFormatting>
  <conditionalFormatting sqref="AL90:AL91">
    <cfRule type="cellIs" dxfId="876" priority="145" operator="greaterThan">
      <formula>20</formula>
    </cfRule>
  </conditionalFormatting>
  <conditionalFormatting sqref="AL91">
    <cfRule type="cellIs" dxfId="875" priority="144" operator="lessThan">
      <formula>20</formula>
    </cfRule>
  </conditionalFormatting>
  <conditionalFormatting sqref="AL133:AL134">
    <cfRule type="cellIs" dxfId="874" priority="59" operator="greaterThan">
      <formula>20</formula>
    </cfRule>
  </conditionalFormatting>
  <conditionalFormatting sqref="AL134">
    <cfRule type="cellIs" dxfId="873" priority="58" operator="lessThan">
      <formula>20</formula>
    </cfRule>
  </conditionalFormatting>
  <conditionalFormatting sqref="AM35:AN44 AY35:AZ44">
    <cfRule type="cellIs" dxfId="872" priority="378" operator="between">
      <formula>80</formula>
      <formula>120</formula>
    </cfRule>
  </conditionalFormatting>
  <conditionalFormatting sqref="AM47:AN49 AY47:AZ49 BE47:BE49">
    <cfRule type="cellIs" dxfId="871" priority="325" operator="between">
      <formula>80</formula>
      <formula>120</formula>
    </cfRule>
  </conditionalFormatting>
  <conditionalFormatting sqref="AM85:AN91">
    <cfRule type="cellIs" dxfId="870" priority="146" operator="between">
      <formula>80</formula>
      <formula>120</formula>
    </cfRule>
  </conditionalFormatting>
  <conditionalFormatting sqref="AM98:AN100 AS98:AT100 AY98:AZ100 BE98:BE100">
    <cfRule type="cellIs" dxfId="869" priority="263" operator="between">
      <formula>80</formula>
      <formula>120</formula>
    </cfRule>
  </conditionalFormatting>
  <conditionalFormatting sqref="AM130:AN134">
    <cfRule type="cellIs" dxfId="868" priority="60" operator="between">
      <formula>80</formula>
      <formula>120</formula>
    </cfRule>
  </conditionalFormatting>
  <conditionalFormatting sqref="AO26">
    <cfRule type="cellIs" dxfId="867" priority="237" operator="between">
      <formula>80</formula>
      <formula>120</formula>
    </cfRule>
  </conditionalFormatting>
  <conditionalFormatting sqref="AO29">
    <cfRule type="cellIs" dxfId="866" priority="218" operator="between">
      <formula>80</formula>
      <formula>120</formula>
    </cfRule>
  </conditionalFormatting>
  <conditionalFormatting sqref="AO51">
    <cfRule type="cellIs" dxfId="865" priority="234" operator="between">
      <formula>80</formula>
      <formula>120</formula>
    </cfRule>
  </conditionalFormatting>
  <conditionalFormatting sqref="AO97">
    <cfRule type="cellIs" dxfId="864" priority="227" operator="between">
      <formula>80</formula>
      <formula>120</formula>
    </cfRule>
  </conditionalFormatting>
  <conditionalFormatting sqref="AO140">
    <cfRule type="cellIs" dxfId="863" priority="8" operator="between">
      <formula>80</formula>
      <formula>120</formula>
    </cfRule>
  </conditionalFormatting>
  <conditionalFormatting sqref="AP36 AP39 AP42 AP45 AP48">
    <cfRule type="cellIs" dxfId="862" priority="241" operator="lessThan">
      <formula>20.1</formula>
    </cfRule>
  </conditionalFormatting>
  <conditionalFormatting sqref="AQ26 AQ33 AQ35:AR44 AQ45:AQ48">
    <cfRule type="cellIs" dxfId="861" priority="245" operator="greaterThan">
      <formula>20</formula>
    </cfRule>
  </conditionalFormatting>
  <conditionalFormatting sqref="AQ29">
    <cfRule type="cellIs" dxfId="860" priority="222" operator="greaterThan">
      <formula>20</formula>
    </cfRule>
  </conditionalFormatting>
  <conditionalFormatting sqref="AQ50:AQ52">
    <cfRule type="cellIs" dxfId="859" priority="313" operator="greaterThan">
      <formula>20</formula>
    </cfRule>
  </conditionalFormatting>
  <conditionalFormatting sqref="AQ54 AQ57:AQ58 AQ60:AQ61 AQ63:AQ64 AQ66:AQ67 AQ69:AQ70 AQ72:AQ73 AQ75:AQ76 AQ78:AQ79 AQ81:AQ82 AQ84:AQ85">
    <cfRule type="cellIs" dxfId="858" priority="309" operator="greaterThan">
      <formula>20</formula>
    </cfRule>
  </conditionalFormatting>
  <conditionalFormatting sqref="AQ88">
    <cfRule type="cellIs" dxfId="857" priority="170" operator="greaterThan">
      <formula>20</formula>
    </cfRule>
  </conditionalFormatting>
  <conditionalFormatting sqref="AQ90:AQ97">
    <cfRule type="cellIs" dxfId="856" priority="157" operator="greaterThan">
      <formula>20</formula>
    </cfRule>
  </conditionalFormatting>
  <conditionalFormatting sqref="AQ100:AQ101 AQ103:AQ104 AQ106:AQ107 AQ109:AQ110">
    <cfRule type="cellIs" dxfId="855" priority="249" operator="greaterThan">
      <formula>20</formula>
    </cfRule>
  </conditionalFormatting>
  <conditionalFormatting sqref="AQ113 AQ116 AQ119 AQ122 AQ125 AQ128">
    <cfRule type="cellIs" dxfId="854" priority="184" operator="greaterThan">
      <formula>20</formula>
    </cfRule>
  </conditionalFormatting>
  <conditionalFormatting sqref="AQ131">
    <cfRule type="cellIs" dxfId="853" priority="84" operator="greaterThan">
      <formula>20</formula>
    </cfRule>
  </conditionalFormatting>
  <conditionalFormatting sqref="AQ133:AQ137">
    <cfRule type="cellIs" dxfId="852" priority="3" operator="greaterThan">
      <formula>20</formula>
    </cfRule>
  </conditionalFormatting>
  <conditionalFormatting sqref="AQ140">
    <cfRule type="cellIs" dxfId="851" priority="10" operator="greaterThan">
      <formula>20</formula>
    </cfRule>
  </conditionalFormatting>
  <conditionalFormatting sqref="AQ47:AR47">
    <cfRule type="cellIs" dxfId="850" priority="331" operator="greaterThan">
      <formula>20</formula>
    </cfRule>
  </conditionalFormatting>
  <conditionalFormatting sqref="AQ49:AR49">
    <cfRule type="cellIs" dxfId="849" priority="324" operator="greaterThan">
      <formula>20</formula>
    </cfRule>
  </conditionalFormatting>
  <conditionalFormatting sqref="AQ53:AR53">
    <cfRule type="cellIs" dxfId="848" priority="382" operator="greaterThan">
      <formula>20</formula>
    </cfRule>
  </conditionalFormatting>
  <conditionalFormatting sqref="AQ87:AR87">
    <cfRule type="cellIs" dxfId="847" priority="346" operator="greaterThan">
      <formula>20</formula>
    </cfRule>
  </conditionalFormatting>
  <conditionalFormatting sqref="AQ100:AR100">
    <cfRule type="cellIs" dxfId="846" priority="261" operator="greaterThan">
      <formula>20</formula>
    </cfRule>
  </conditionalFormatting>
  <conditionalFormatting sqref="AQ130:AR130">
    <cfRule type="cellIs" dxfId="845" priority="207" operator="greaterThan">
      <formula>20</formula>
    </cfRule>
  </conditionalFormatting>
  <conditionalFormatting sqref="AR48">
    <cfRule type="cellIs" dxfId="844" priority="384" operator="greaterThan">
      <formula>20</formula>
    </cfRule>
  </conditionalFormatting>
  <conditionalFormatting sqref="AR85">
    <cfRule type="cellIs" dxfId="843" priority="295" operator="greaterThan">
      <formula>20</formula>
    </cfRule>
  </conditionalFormatting>
  <conditionalFormatting sqref="AR90:AR91">
    <cfRule type="cellIs" dxfId="842" priority="129" operator="greaterThan">
      <formula>20</formula>
    </cfRule>
  </conditionalFormatting>
  <conditionalFormatting sqref="AR91">
    <cfRule type="cellIs" dxfId="841" priority="128" operator="lessThan">
      <formula>20</formula>
    </cfRule>
  </conditionalFormatting>
  <conditionalFormatting sqref="AR133:AR134">
    <cfRule type="cellIs" dxfId="840" priority="43" operator="greaterThan">
      <formula>20</formula>
    </cfRule>
  </conditionalFormatting>
  <conditionalFormatting sqref="AR134">
    <cfRule type="cellIs" dxfId="839" priority="42" operator="lessThan">
      <formula>20</formula>
    </cfRule>
  </conditionalFormatting>
  <conditionalFormatting sqref="AS35:AT44">
    <cfRule type="cellIs" dxfId="838" priority="376" operator="between">
      <formula>80</formula>
      <formula>120</formula>
    </cfRule>
  </conditionalFormatting>
  <conditionalFormatting sqref="AS47:AT49">
    <cfRule type="cellIs" dxfId="837" priority="323" operator="between">
      <formula>80</formula>
      <formula>120</formula>
    </cfRule>
  </conditionalFormatting>
  <conditionalFormatting sqref="AS85:AT91">
    <cfRule type="cellIs" dxfId="836" priority="130" operator="between">
      <formula>80</formula>
      <formula>120</formula>
    </cfRule>
  </conditionalFormatting>
  <conditionalFormatting sqref="AS130:AT134">
    <cfRule type="cellIs" dxfId="835" priority="44" operator="between">
      <formula>80</formula>
      <formula>120</formula>
    </cfRule>
  </conditionalFormatting>
  <conditionalFormatting sqref="AU26">
    <cfRule type="cellIs" dxfId="834" priority="236" operator="between">
      <formula>80</formula>
      <formula>120</formula>
    </cfRule>
  </conditionalFormatting>
  <conditionalFormatting sqref="AU29">
    <cfRule type="cellIs" dxfId="833" priority="217" operator="between">
      <formula>80</formula>
      <formula>120</formula>
    </cfRule>
  </conditionalFormatting>
  <conditionalFormatting sqref="AU51">
    <cfRule type="cellIs" dxfId="832" priority="233" operator="between">
      <formula>80</formula>
      <formula>120</formula>
    </cfRule>
  </conditionalFormatting>
  <conditionalFormatting sqref="AU97">
    <cfRule type="cellIs" dxfId="831" priority="226" operator="between">
      <formula>80</formula>
      <formula>120</formula>
    </cfRule>
  </conditionalFormatting>
  <conditionalFormatting sqref="AU140">
    <cfRule type="cellIs" dxfId="830" priority="7" operator="between">
      <formula>80</formula>
      <formula>120</formula>
    </cfRule>
  </conditionalFormatting>
  <conditionalFormatting sqref="AV36 AV39 AV42 AV45 AV48">
    <cfRule type="cellIs" dxfId="829" priority="240" operator="lessThan">
      <formula>20.1</formula>
    </cfRule>
  </conditionalFormatting>
  <conditionalFormatting sqref="AW26 AW33 AW35:AX44 AW45:AW48">
    <cfRule type="cellIs" dxfId="828" priority="244" operator="greaterThan">
      <formula>20</formula>
    </cfRule>
  </conditionalFormatting>
  <conditionalFormatting sqref="AW29">
    <cfRule type="cellIs" dxfId="827" priority="221" operator="greaterThan">
      <formula>20</formula>
    </cfRule>
  </conditionalFormatting>
  <conditionalFormatting sqref="AW50:AW54 AW57:AW58 AW60:AW61 AW63:AW64 AW66:AW67 AW69:AW70 AW72:AW73 AW75:AW76 AW78:AW79 AW81:AW82 AW84:AW85">
    <cfRule type="cellIs" dxfId="826" priority="308" operator="greaterThan">
      <formula>20</formula>
    </cfRule>
  </conditionalFormatting>
  <conditionalFormatting sqref="AW88">
    <cfRule type="cellIs" dxfId="825" priority="169" operator="greaterThan">
      <formula>20</formula>
    </cfRule>
  </conditionalFormatting>
  <conditionalFormatting sqref="AW90:AW97">
    <cfRule type="cellIs" dxfId="824" priority="156" operator="greaterThan">
      <formula>20</formula>
    </cfRule>
  </conditionalFormatting>
  <conditionalFormatting sqref="AW100:AW101 AW103:AW104 AW106:AW107 AW109:AW110">
    <cfRule type="cellIs" dxfId="823" priority="248" operator="greaterThan">
      <formula>20</formula>
    </cfRule>
  </conditionalFormatting>
  <conditionalFormatting sqref="AW113 AW116 AW119 AW122 AW125 AW128">
    <cfRule type="cellIs" dxfId="822" priority="183" operator="greaterThan">
      <formula>20</formula>
    </cfRule>
  </conditionalFormatting>
  <conditionalFormatting sqref="AW131">
    <cfRule type="cellIs" dxfId="821" priority="83" operator="greaterThan">
      <formula>20</formula>
    </cfRule>
  </conditionalFormatting>
  <conditionalFormatting sqref="AW133:AW137">
    <cfRule type="cellIs" dxfId="820" priority="2" operator="greaterThan">
      <formula>20</formula>
    </cfRule>
  </conditionalFormatting>
  <conditionalFormatting sqref="AW140">
    <cfRule type="cellIs" dxfId="819" priority="9" operator="greaterThan">
      <formula>20</formula>
    </cfRule>
  </conditionalFormatting>
  <conditionalFormatting sqref="AW53:AX53">
    <cfRule type="cellIs" dxfId="818" priority="381" operator="greaterThan">
      <formula>20</formula>
    </cfRule>
  </conditionalFormatting>
  <conditionalFormatting sqref="AW87:AX87">
    <cfRule type="cellIs" dxfId="817" priority="342" operator="greaterThan">
      <formula>20</formula>
    </cfRule>
  </conditionalFormatting>
  <conditionalFormatting sqref="AW130:AX130">
    <cfRule type="cellIs" dxfId="816" priority="203" operator="greaterThan">
      <formula>20</formula>
    </cfRule>
  </conditionalFormatting>
  <conditionalFormatting sqref="AX85">
    <cfRule type="cellIs" dxfId="815" priority="288" operator="greaterThan">
      <formula>20</formula>
    </cfRule>
  </conditionalFormatting>
  <conditionalFormatting sqref="AX90:AX91">
    <cfRule type="cellIs" dxfId="814" priority="116" operator="greaterThan">
      <formula>20</formula>
    </cfRule>
  </conditionalFormatting>
  <conditionalFormatting sqref="AX91">
    <cfRule type="cellIs" dxfId="813" priority="115" operator="lessThan">
      <formula>20</formula>
    </cfRule>
  </conditionalFormatting>
  <conditionalFormatting sqref="AX133:AX134">
    <cfRule type="cellIs" dxfId="812" priority="30" operator="greaterThan">
      <formula>20</formula>
    </cfRule>
  </conditionalFormatting>
  <conditionalFormatting sqref="AX134">
    <cfRule type="cellIs" dxfId="811" priority="29" operator="lessThan">
      <formula>20</formula>
    </cfRule>
  </conditionalFormatting>
  <conditionalFormatting sqref="AY85:AZ91">
    <cfRule type="cellIs" dxfId="810" priority="117" operator="between">
      <formula>80</formula>
      <formula>120</formula>
    </cfRule>
  </conditionalFormatting>
  <conditionalFormatting sqref="AY130:AZ134">
    <cfRule type="cellIs" dxfId="809" priority="31" operator="between">
      <formula>80</formula>
      <formula>120</formula>
    </cfRule>
  </conditionalFormatting>
  <conditionalFormatting sqref="BA26">
    <cfRule type="cellIs" dxfId="808" priority="235" operator="between">
      <formula>80</formula>
      <formula>120</formula>
    </cfRule>
  </conditionalFormatting>
  <conditionalFormatting sqref="BA29">
    <cfRule type="cellIs" dxfId="807" priority="216" operator="between">
      <formula>80</formula>
      <formula>120</formula>
    </cfRule>
  </conditionalFormatting>
  <conditionalFormatting sqref="BA51">
    <cfRule type="cellIs" dxfId="806" priority="232" operator="between">
      <formula>80</formula>
      <formula>120</formula>
    </cfRule>
  </conditionalFormatting>
  <conditionalFormatting sqref="BA97">
    <cfRule type="cellIs" dxfId="805" priority="225" operator="between">
      <formula>80</formula>
      <formula>120</formula>
    </cfRule>
  </conditionalFormatting>
  <conditionalFormatting sqref="BA140">
    <cfRule type="cellIs" dxfId="804" priority="6" operator="between">
      <formula>80</formula>
      <formula>120</formula>
    </cfRule>
  </conditionalFormatting>
  <conditionalFormatting sqref="BB36 BB39 BB42 BB45 BB48">
    <cfRule type="cellIs" dxfId="803" priority="239" operator="lessThan">
      <formula>20.1</formula>
    </cfRule>
  </conditionalFormatting>
  <conditionalFormatting sqref="BC26 BC33 BC36:BD41 BC42:BC48">
    <cfRule type="cellIs" dxfId="802" priority="243" operator="greaterThan">
      <formula>20</formula>
    </cfRule>
  </conditionalFormatting>
  <conditionalFormatting sqref="BC29">
    <cfRule type="cellIs" dxfId="801" priority="220" operator="greaterThan">
      <formula>20</formula>
    </cfRule>
  </conditionalFormatting>
  <conditionalFormatting sqref="BC50:BC54 BC57:BC58 BC60:BC61 BC63:BC64 BC66:BC67 BC69:BC70 BC72:BC73 BC75:BC76 BC78:BC79 BC81:BC82 BC84:BC85">
    <cfRule type="cellIs" dxfId="800" priority="307" operator="greaterThan">
      <formula>20</formula>
    </cfRule>
  </conditionalFormatting>
  <conditionalFormatting sqref="BC88">
    <cfRule type="cellIs" dxfId="799" priority="168" operator="greaterThan">
      <formula>20</formula>
    </cfRule>
  </conditionalFormatting>
  <conditionalFormatting sqref="BC90:BC97">
    <cfRule type="cellIs" dxfId="798" priority="155" operator="greaterThan">
      <formula>20</formula>
    </cfRule>
  </conditionalFormatting>
  <conditionalFormatting sqref="BC100:BC101 BC103:BC104 BC106:BC107 BC109:BC110">
    <cfRule type="cellIs" dxfId="797" priority="247" operator="greaterThan">
      <formula>20</formula>
    </cfRule>
  </conditionalFormatting>
  <conditionalFormatting sqref="BC113 BC116 BC119 BC122 BC125 BC128">
    <cfRule type="cellIs" dxfId="796" priority="182" operator="greaterThan">
      <formula>20</formula>
    </cfRule>
  </conditionalFormatting>
  <conditionalFormatting sqref="BC131">
    <cfRule type="cellIs" dxfId="795" priority="82" operator="greaterThan">
      <formula>20</formula>
    </cfRule>
  </conditionalFormatting>
  <conditionalFormatting sqref="BC133:BC137">
    <cfRule type="cellIs" dxfId="794" priority="1" operator="greaterThan">
      <formula>20</formula>
    </cfRule>
  </conditionalFormatting>
  <conditionalFormatting sqref="BC140">
    <cfRule type="cellIs" dxfId="793" priority="12" operator="greaterThan">
      <formula>20</formula>
    </cfRule>
  </conditionalFormatting>
  <conditionalFormatting sqref="BC53:BD53">
    <cfRule type="cellIs" dxfId="792" priority="380" operator="greaterThan">
      <formula>20</formula>
    </cfRule>
  </conditionalFormatting>
  <conditionalFormatting sqref="BC87:BD87">
    <cfRule type="cellIs" dxfId="791" priority="338" operator="greaterThan">
      <formula>20</formula>
    </cfRule>
  </conditionalFormatting>
  <conditionalFormatting sqref="BC130:BD130">
    <cfRule type="cellIs" dxfId="790" priority="199" operator="greaterThan">
      <formula>20</formula>
    </cfRule>
  </conditionalFormatting>
  <conditionalFormatting sqref="BD42">
    <cfRule type="cellIs" dxfId="789" priority="388" operator="greaterThan">
      <formula>20</formula>
    </cfRule>
  </conditionalFormatting>
  <conditionalFormatting sqref="BD85">
    <cfRule type="cellIs" dxfId="788" priority="282" operator="greaterThan">
      <formula>20</formula>
    </cfRule>
  </conditionalFormatting>
  <conditionalFormatting sqref="BD90:BD91">
    <cfRule type="cellIs" dxfId="787" priority="101" operator="greaterThan">
      <formula>20</formula>
    </cfRule>
  </conditionalFormatting>
  <conditionalFormatting sqref="BD91">
    <cfRule type="cellIs" dxfId="786" priority="100" operator="lessThan">
      <formula>20</formula>
    </cfRule>
  </conditionalFormatting>
  <conditionalFormatting sqref="BD133:BD134">
    <cfRule type="cellIs" dxfId="785" priority="15" operator="greaterThan">
      <formula>20</formula>
    </cfRule>
  </conditionalFormatting>
  <conditionalFormatting sqref="BD134">
    <cfRule type="cellIs" dxfId="784" priority="14" operator="lessThan">
      <formula>20</formula>
    </cfRule>
  </conditionalFormatting>
  <conditionalFormatting sqref="BE36:BE42 AM53:AN53 AS53:AT53 AY53:AZ53 BE53">
    <cfRule type="cellIs" dxfId="783" priority="387" operator="between">
      <formula>80</formula>
      <formula>120</formula>
    </cfRule>
  </conditionalFormatting>
  <conditionalFormatting sqref="BE85:BE91">
    <cfRule type="cellIs" dxfId="782" priority="102" operator="between">
      <formula>80</formula>
      <formula>120</formula>
    </cfRule>
  </conditionalFormatting>
  <conditionalFormatting sqref="BE130:BE134">
    <cfRule type="cellIs" dxfId="781" priority="16" operator="between">
      <formula>80</formula>
      <formula>120</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8F942-F650-48D2-9118-06C872677878}">
  <dimension ref="A1:BK138"/>
  <sheetViews>
    <sheetView topLeftCell="A38" zoomScale="80" zoomScaleNormal="80" workbookViewId="0">
      <selection activeCell="A53" sqref="A53:XFD55"/>
    </sheetView>
  </sheetViews>
  <sheetFormatPr defaultRowHeight="14.4" x14ac:dyDescent="0.3"/>
  <cols>
    <col min="3" max="3" width="26.44140625" customWidth="1"/>
    <col min="5" max="5" width="11.77734375" bestFit="1" customWidth="1"/>
    <col min="6" max="6" width="9.6640625" customWidth="1"/>
    <col min="7" max="7" width="12" customWidth="1"/>
    <col min="8" max="8" width="9.6640625" customWidth="1"/>
    <col min="9" max="9" width="11.5546875" customWidth="1"/>
    <col min="10" max="10" width="9.6640625" customWidth="1"/>
    <col min="25" max="25" width="10.5546875" customWidth="1"/>
    <col min="26" max="26" width="12.44140625" customWidth="1"/>
    <col min="63" max="63" width="30.5546875" bestFit="1" customWidth="1"/>
  </cols>
  <sheetData>
    <row r="1" spans="1:16" x14ac:dyDescent="0.3">
      <c r="A1" t="s">
        <v>64</v>
      </c>
    </row>
    <row r="12" spans="1:16" ht="57.6" x14ac:dyDescent="0.3">
      <c r="A12" t="s">
        <v>29</v>
      </c>
      <c r="D12" t="s">
        <v>62</v>
      </c>
      <c r="E12" t="s">
        <v>30</v>
      </c>
      <c r="F12" s="2" t="s">
        <v>8</v>
      </c>
      <c r="G12" t="s">
        <v>31</v>
      </c>
      <c r="H12" s="2" t="s">
        <v>9</v>
      </c>
      <c r="I12" t="s">
        <v>32</v>
      </c>
      <c r="J12" s="2" t="s">
        <v>11</v>
      </c>
      <c r="L12" s="2" t="s">
        <v>72</v>
      </c>
      <c r="M12" s="2" t="s">
        <v>73</v>
      </c>
      <c r="N12" s="2" t="s">
        <v>74</v>
      </c>
      <c r="O12" s="2" t="s">
        <v>75</v>
      </c>
      <c r="P12" s="2" t="s">
        <v>76</v>
      </c>
    </row>
    <row r="13" spans="1:16" x14ac:dyDescent="0.3">
      <c r="A13" s="7" t="s">
        <v>71</v>
      </c>
      <c r="H13" s="2"/>
      <c r="J13" s="2"/>
    </row>
    <row r="14" spans="1:16" x14ac:dyDescent="0.3">
      <c r="A14" t="s">
        <v>70</v>
      </c>
      <c r="E14">
        <v>0</v>
      </c>
      <c r="F14" s="2">
        <f>AVERAGE(I33:I34) -(A16*G33/0.5)</f>
        <v>0</v>
      </c>
      <c r="G14">
        <v>0</v>
      </c>
      <c r="H14" s="2">
        <f>AVERAGE(J33:J34) - (B16*H33/0.5)</f>
        <v>0</v>
      </c>
      <c r="I14">
        <v>0</v>
      </c>
      <c r="J14" s="2">
        <f>AVERAGE(L33:L34) - (C16*H33/0.5)</f>
        <v>0</v>
      </c>
      <c r="L14">
        <v>0.5</v>
      </c>
      <c r="M14" s="3">
        <f>((F14*$F$21)+$F$22)*1000/L14</f>
        <v>-7.7675943751008905E-3</v>
      </c>
      <c r="N14" s="3">
        <f>((H14*$H$21)+$H$22)*1000/L14</f>
        <v>2.2658242286680355E-2</v>
      </c>
      <c r="O14" s="3">
        <f>N14-M14</f>
        <v>3.0425836661781246E-2</v>
      </c>
      <c r="P14" s="3">
        <f>((J14*$J$21)+$J$22)*1000/L14</f>
        <v>-5.5948514709176864E-3</v>
      </c>
    </row>
    <row r="15" spans="1:16" x14ac:dyDescent="0.3">
      <c r="A15" t="s">
        <v>66</v>
      </c>
      <c r="B15" t="s">
        <v>67</v>
      </c>
      <c r="C15" t="s">
        <v>65</v>
      </c>
      <c r="E15">
        <f>3*G36/1000</f>
        <v>6.0000000000000006E-4</v>
      </c>
      <c r="F15" s="2">
        <f>AVERAGE(I37) - (A16*G36/0.5)</f>
        <v>1138.5999999999999</v>
      </c>
      <c r="G15">
        <f>6*H36/1000</f>
        <v>1.2000000000000001E-3</v>
      </c>
      <c r="H15" s="2">
        <f>AVERAGE(J36:J37) - (B16*H36/0.5)</f>
        <v>2112.3000000000002</v>
      </c>
      <c r="I15">
        <f>0.3*H36/1000</f>
        <v>5.9999999999999995E-5</v>
      </c>
      <c r="J15" s="2">
        <f>AVERAGE(L36:L37) - (C16*H36/0.5)</f>
        <v>1217.7</v>
      </c>
      <c r="L15">
        <v>0.2</v>
      </c>
      <c r="M15" s="3">
        <f t="shared" ref="M15:M19" si="0">((F15*$F$21)+$F$22)*1000/L15</f>
        <v>2.8867098666428483</v>
      </c>
      <c r="N15" s="3">
        <f t="shared" ref="N15:N19" si="1">((H15*$H$21)+$H$22)*1000/L15</f>
        <v>5.6444670179527794</v>
      </c>
      <c r="O15" s="3">
        <f t="shared" ref="O15:O19" si="2">N15-M15</f>
        <v>2.757757151309931</v>
      </c>
      <c r="P15" s="3">
        <f t="shared" ref="P15:P19" si="3">((J15*$J$21)+$J$22)*1000/L15</f>
        <v>0.31076597952256851</v>
      </c>
    </row>
    <row r="16" spans="1:16" x14ac:dyDescent="0.3">
      <c r="A16">
        <f>AVERAGE(I33:I34)</f>
        <v>113.5</v>
      </c>
      <c r="B16">
        <f>AVERAGE(J33:J34)</f>
        <v>175.5</v>
      </c>
      <c r="C16">
        <f>AVERAGE(L33:L34)</f>
        <v>242</v>
      </c>
      <c r="E16">
        <f>3*G39/1000</f>
        <v>1.7999999999999997E-3</v>
      </c>
      <c r="F16" s="2">
        <f>AVERAGE(I39:I40) - (A16*G39/0.5)</f>
        <v>3781.8</v>
      </c>
      <c r="G16">
        <f>6*H39/1000</f>
        <v>3.5999999999999995E-3</v>
      </c>
      <c r="H16" s="2">
        <f>AVERAGE(J39:J40) - (B16*H39/0.5)</f>
        <v>7120.9</v>
      </c>
      <c r="I16">
        <f>0.3*H39/1000</f>
        <v>1.7999999999999998E-4</v>
      </c>
      <c r="J16" s="2">
        <f>AVERAGE(L39:L40) - (C16*H39/0.5)</f>
        <v>3446.6</v>
      </c>
      <c r="L16">
        <v>0.6</v>
      </c>
      <c r="M16" s="3">
        <f t="shared" si="0"/>
        <v>3.2110450369754067</v>
      </c>
      <c r="N16" s="3">
        <f t="shared" si="1"/>
        <v>6.2980274278191679</v>
      </c>
      <c r="O16" s="3">
        <f t="shared" si="2"/>
        <v>3.0869823908437612</v>
      </c>
      <c r="P16" s="3">
        <f t="shared" si="3"/>
        <v>0.30173330490030542</v>
      </c>
    </row>
    <row r="17" spans="1:63" x14ac:dyDescent="0.3">
      <c r="E17">
        <f>9*G42/1000</f>
        <v>2.9970000000000005E-3</v>
      </c>
      <c r="F17" s="2">
        <f>AVERAGE(I42:I43) - (A16*G42/0.5)</f>
        <v>5665.9089999999997</v>
      </c>
      <c r="G17">
        <f>18*H42/1000</f>
        <v>5.9940000000000011E-3</v>
      </c>
      <c r="H17" s="2">
        <f>AVERAGE(J42:J43) - (B16*H42/0.5)</f>
        <v>11016.117</v>
      </c>
      <c r="I17">
        <f>0.9*H42/1000</f>
        <v>2.9970000000000002E-4</v>
      </c>
      <c r="J17" s="2">
        <f>AVERAGE(L42:L43) - (C16*H42/0.5)</f>
        <v>5602.8280000000004</v>
      </c>
      <c r="L17">
        <v>0.33300000000000002</v>
      </c>
      <c r="M17" s="3">
        <f t="shared" si="0"/>
        <v>8.6739213288155756</v>
      </c>
      <c r="N17" s="3">
        <f t="shared" si="1"/>
        <v>17.536567092658135</v>
      </c>
      <c r="O17" s="3">
        <f t="shared" si="2"/>
        <v>8.8626457638425595</v>
      </c>
      <c r="P17" s="3">
        <f t="shared" si="3"/>
        <v>0.88904064503965874</v>
      </c>
    </row>
    <row r="18" spans="1:63" x14ac:dyDescent="0.3">
      <c r="E18">
        <f>9*G45/1000</f>
        <v>4.2030000000000001E-3</v>
      </c>
      <c r="F18" s="2">
        <f>AVERAGE(I45:I46) - (A16*G45/0.5)</f>
        <v>8184.491</v>
      </c>
      <c r="G18">
        <f>18*H45/1000</f>
        <v>8.4060000000000003E-3</v>
      </c>
      <c r="H18" s="2">
        <f>AVERAGE(J45:J46) - (B16*H45/0.5)</f>
        <v>15927.083000000001</v>
      </c>
      <c r="I18">
        <f>0.9*H45/1000</f>
        <v>4.2030000000000002E-4</v>
      </c>
      <c r="J18" s="2">
        <f>AVERAGE(L45:L46) - (B16*H45/0.5)</f>
        <v>8110.0829999999996</v>
      </c>
      <c r="L18">
        <v>0.46700000000000003</v>
      </c>
      <c r="M18" s="3">
        <f t="shared" si="0"/>
        <v>8.9380869257138471</v>
      </c>
      <c r="N18" s="3">
        <f t="shared" si="1"/>
        <v>18.068403051894499</v>
      </c>
      <c r="O18" s="3">
        <f t="shared" si="2"/>
        <v>9.1303161261806522</v>
      </c>
      <c r="P18" s="3">
        <f t="shared" si="3"/>
        <v>0.92030928368257214</v>
      </c>
    </row>
    <row r="19" spans="1:63" x14ac:dyDescent="0.3">
      <c r="E19">
        <f>9*G48/1000</f>
        <v>5.3999999999999994E-3</v>
      </c>
      <c r="F19" s="2">
        <f>AVERAGE(I48:I49) - (A16*G48/0.5)</f>
        <v>10659.3</v>
      </c>
      <c r="G19">
        <f>18*H48/1000</f>
        <v>1.0799999999999999E-2</v>
      </c>
      <c r="H19" s="2">
        <f>AVERAGE(J48:J49) - (B16*H48/0.5)</f>
        <v>20397.900000000001</v>
      </c>
      <c r="I19">
        <f>0.9*H48/1000</f>
        <v>5.4000000000000001E-4</v>
      </c>
      <c r="J19" s="2">
        <f>AVERAGE(L48:L49) - (C16*H48/0.5)</f>
        <v>10059.6</v>
      </c>
      <c r="L19">
        <v>0.6</v>
      </c>
      <c r="M19" s="3">
        <f t="shared" si="0"/>
        <v>9.062354008116305</v>
      </c>
      <c r="N19" s="3">
        <f t="shared" si="1"/>
        <v>18.005566585807845</v>
      </c>
      <c r="O19" s="3">
        <f t="shared" si="2"/>
        <v>8.9432125776915399</v>
      </c>
      <c r="P19" s="3">
        <f t="shared" si="3"/>
        <v>0.88961546102132383</v>
      </c>
    </row>
    <row r="20" spans="1:63" x14ac:dyDescent="0.3">
      <c r="F20" s="2"/>
      <c r="H20" s="2"/>
      <c r="J20" s="2"/>
    </row>
    <row r="21" spans="1:63" x14ac:dyDescent="0.3">
      <c r="D21" t="s">
        <v>33</v>
      </c>
      <c r="F21" s="5">
        <f>SLOPE(E13:E19,F13:F19)</f>
        <v>5.1047406509408066E-7</v>
      </c>
      <c r="G21" s="5"/>
      <c r="H21" s="5">
        <f>SLOPE(G13:G19,H13:H19)</f>
        <v>5.2907460230422568E-7</v>
      </c>
      <c r="I21" s="5"/>
      <c r="J21" s="5">
        <f>SLOPE(I13:I19,J13:J19)</f>
        <v>5.3338771158719345E-8</v>
      </c>
    </row>
    <row r="22" spans="1:63" x14ac:dyDescent="0.3">
      <c r="D22" t="s">
        <v>34</v>
      </c>
      <c r="F22" s="5">
        <f>INTERCEPT(E13:E19,F13:F19)</f>
        <v>-3.8837971875504453E-6</v>
      </c>
      <c r="G22" s="5"/>
      <c r="H22" s="5">
        <f>INTERCEPT(G13:G19,H13:H19)</f>
        <v>1.1329121143340178E-5</v>
      </c>
      <c r="I22" s="5"/>
      <c r="J22" s="5">
        <f>INTERCEPT(I13:I19,J13:J19)</f>
        <v>-2.7974257354588432E-6</v>
      </c>
    </row>
    <row r="23" spans="1:63" x14ac:dyDescent="0.3">
      <c r="D23" t="s">
        <v>35</v>
      </c>
      <c r="F23" s="4">
        <f>RSQ(E13:E19,F13:F19)</f>
        <v>0.9986036988441318</v>
      </c>
      <c r="G23" s="4"/>
      <c r="H23" s="4">
        <f>RSQ(G13:G19,H13:H19)</f>
        <v>0.99929239020486249</v>
      </c>
      <c r="I23" s="4"/>
      <c r="J23" s="4">
        <f>RSQ(I13:I19,J13:J19)</f>
        <v>0.99928955637168915</v>
      </c>
    </row>
    <row r="24" spans="1:63" s="2" customFormat="1" ht="172.8" x14ac:dyDescent="0.3">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s="2" t="s">
        <v>36</v>
      </c>
      <c r="AB24" s="2" t="s">
        <v>37</v>
      </c>
      <c r="AC24" s="2" t="s">
        <v>38</v>
      </c>
      <c r="AD24" s="2" t="s">
        <v>39</v>
      </c>
      <c r="AE24" s="2" t="s">
        <v>40</v>
      </c>
      <c r="AF24" s="2" t="s">
        <v>41</v>
      </c>
      <c r="AG24" s="2" t="s">
        <v>42</v>
      </c>
      <c r="AI24" s="2" t="s">
        <v>77</v>
      </c>
      <c r="AJ24" s="2" t="s">
        <v>78</v>
      </c>
      <c r="AK24" s="2" t="s">
        <v>43</v>
      </c>
      <c r="AL24" s="2" t="s">
        <v>44</v>
      </c>
      <c r="AM24" s="2" t="s">
        <v>45</v>
      </c>
      <c r="AO24" s="2" t="s">
        <v>79</v>
      </c>
      <c r="AP24" s="2" t="s">
        <v>80</v>
      </c>
      <c r="AQ24" s="2" t="s">
        <v>46</v>
      </c>
      <c r="AR24" s="2" t="s">
        <v>47</v>
      </c>
      <c r="AS24" s="2" t="s">
        <v>48</v>
      </c>
      <c r="AU24" s="2" t="s">
        <v>81</v>
      </c>
      <c r="AV24" s="2" t="s">
        <v>49</v>
      </c>
      <c r="AW24" s="2" t="s">
        <v>50</v>
      </c>
      <c r="AX24" s="2" t="s">
        <v>51</v>
      </c>
      <c r="AY24" s="2" t="s">
        <v>52</v>
      </c>
      <c r="BA24" s="2" t="s">
        <v>82</v>
      </c>
      <c r="BB24" s="2" t="s">
        <v>53</v>
      </c>
      <c r="BC24" s="2" t="s">
        <v>54</v>
      </c>
      <c r="BD24" s="2" t="s">
        <v>55</v>
      </c>
      <c r="BE24" s="2" t="s">
        <v>56</v>
      </c>
      <c r="BG24" s="2" t="s">
        <v>57</v>
      </c>
      <c r="BH24" s="2" t="s">
        <v>58</v>
      </c>
      <c r="BI24" s="2" t="s">
        <v>59</v>
      </c>
      <c r="BJ24" s="2" t="s">
        <v>60</v>
      </c>
      <c r="BK24" t="s">
        <v>2</v>
      </c>
    </row>
    <row r="25" spans="1:63" x14ac:dyDescent="0.3">
      <c r="A25">
        <v>1</v>
      </c>
      <c r="B25">
        <v>1</v>
      </c>
      <c r="C25" t="s">
        <v>26</v>
      </c>
      <c r="D25" t="s">
        <v>27</v>
      </c>
      <c r="G25">
        <v>0.3</v>
      </c>
      <c r="H25">
        <v>0.3</v>
      </c>
      <c r="I25">
        <v>4315</v>
      </c>
      <c r="J25">
        <v>11191</v>
      </c>
      <c r="L25">
        <v>5797</v>
      </c>
      <c r="M25">
        <v>6.2080000000000002</v>
      </c>
      <c r="N25">
        <v>16.265999999999998</v>
      </c>
      <c r="O25">
        <v>10.058</v>
      </c>
      <c r="Q25">
        <v>0.81699999999999995</v>
      </c>
      <c r="R25">
        <v>1</v>
      </c>
      <c r="S25">
        <v>0</v>
      </c>
      <c r="T25">
        <v>0</v>
      </c>
      <c r="V25">
        <v>0</v>
      </c>
      <c r="X25" t="s">
        <v>140</v>
      </c>
      <c r="Y25" s="1">
        <v>45320</v>
      </c>
      <c r="Z25" s="6">
        <v>0.4281712962962963</v>
      </c>
      <c r="AB25">
        <v>1</v>
      </c>
      <c r="AD25" s="3">
        <f t="shared" ref="AD25:AD89" si="4">((I25*$F$21)+$F$22)*1000/G25</f>
        <v>7.3293726456446917</v>
      </c>
      <c r="AE25" s="3">
        <f t="shared" ref="AE25:AE89" si="5">((J25*$H$21)+$H$22)*1000/H25</f>
        <v>19.774009985099767</v>
      </c>
      <c r="AF25" s="3">
        <f t="shared" ref="AF25:AF89" si="6">AE25-AD25</f>
        <v>12.444637339455074</v>
      </c>
      <c r="AG25" s="3">
        <f t="shared" ref="AG25:AG89" si="7">((L25*$J$21)+$J$22)*1000/H25</f>
        <v>1.0213581022387908</v>
      </c>
      <c r="AH25" s="3"/>
      <c r="BK25" t="s">
        <v>26</v>
      </c>
    </row>
    <row r="26" spans="1:63" x14ac:dyDescent="0.3">
      <c r="A26">
        <v>2</v>
      </c>
      <c r="B26">
        <v>1</v>
      </c>
      <c r="C26" t="s">
        <v>26</v>
      </c>
      <c r="D26" t="s">
        <v>27</v>
      </c>
      <c r="G26">
        <v>0.3</v>
      </c>
      <c r="H26">
        <v>0.3</v>
      </c>
      <c r="I26">
        <v>5461</v>
      </c>
      <c r="J26">
        <v>11388</v>
      </c>
      <c r="L26">
        <v>5927</v>
      </c>
      <c r="M26">
        <v>7.6740000000000004</v>
      </c>
      <c r="N26">
        <v>16.544</v>
      </c>
      <c r="O26">
        <v>8.8699999999999992</v>
      </c>
      <c r="Q26">
        <v>0.84</v>
      </c>
      <c r="R26">
        <v>1</v>
      </c>
      <c r="S26">
        <v>0</v>
      </c>
      <c r="T26">
        <v>0</v>
      </c>
      <c r="V26">
        <v>0</v>
      </c>
      <c r="Y26" s="1">
        <v>45320</v>
      </c>
      <c r="Z26" s="6">
        <v>0.43564814814814817</v>
      </c>
      <c r="AB26">
        <v>1</v>
      </c>
      <c r="AD26" s="3">
        <f t="shared" si="4"/>
        <v>9.2793835743040791</v>
      </c>
      <c r="AE26" s="3">
        <f t="shared" si="5"/>
        <v>20.121435640612876</v>
      </c>
      <c r="AF26" s="3">
        <f t="shared" si="6"/>
        <v>10.842052066308797</v>
      </c>
      <c r="AG26" s="3">
        <f t="shared" si="7"/>
        <v>1.0444715697409024</v>
      </c>
      <c r="AH26" s="3"/>
      <c r="AK26">
        <f>ABS(100*(AD26-AD27)/(AVERAGE(AD26:AD27)))</f>
        <v>1.7573418744593563</v>
      </c>
      <c r="AQ26">
        <f>ABS(100*(AE26-AE27)/(AVERAGE(AE26:AE27)))</f>
        <v>0.78311201598288915</v>
      </c>
      <c r="AW26">
        <f>ABS(100*(AF26-AF27)/(AVERAGE(AF26:AF27)))</f>
        <v>4.326032710640746E-2</v>
      </c>
      <c r="BC26">
        <f>ABS(100*(AG26-AG27)/(AVERAGE(AG26:AG27)))</f>
        <v>1.994308102031157</v>
      </c>
      <c r="BG26" s="3">
        <f>AVERAGE(AD26:AD27)</f>
        <v>9.1985585139975168</v>
      </c>
      <c r="BH26" s="3">
        <f>AVERAGE(AE26:AE27)</f>
        <v>20.042956241271085</v>
      </c>
      <c r="BI26" s="3">
        <f>AVERAGE(AF26:AF27)</f>
        <v>10.844397727273567</v>
      </c>
      <c r="BJ26" s="3">
        <f>AVERAGE(AG26:AG27)</f>
        <v>1.0341594073168834</v>
      </c>
      <c r="BK26" t="s">
        <v>26</v>
      </c>
    </row>
    <row r="27" spans="1:63" x14ac:dyDescent="0.3">
      <c r="A27">
        <v>3</v>
      </c>
      <c r="B27">
        <v>1</v>
      </c>
      <c r="C27" t="s">
        <v>26</v>
      </c>
      <c r="D27" t="s">
        <v>27</v>
      </c>
      <c r="G27">
        <v>0.3</v>
      </c>
      <c r="H27">
        <v>0.3</v>
      </c>
      <c r="I27">
        <v>5366</v>
      </c>
      <c r="J27">
        <v>11299</v>
      </c>
      <c r="L27">
        <v>5811</v>
      </c>
      <c r="M27">
        <v>7.5519999999999996</v>
      </c>
      <c r="N27">
        <v>16.417999999999999</v>
      </c>
      <c r="O27">
        <v>8.8659999999999997</v>
      </c>
      <c r="Q27">
        <v>0.82</v>
      </c>
      <c r="R27">
        <v>1</v>
      </c>
      <c r="S27">
        <v>0</v>
      </c>
      <c r="T27">
        <v>0</v>
      </c>
      <c r="V27">
        <v>0</v>
      </c>
      <c r="Y27" s="1">
        <v>45320</v>
      </c>
      <c r="Z27" s="6">
        <v>0.44324074074074077</v>
      </c>
      <c r="AB27">
        <v>1</v>
      </c>
      <c r="AD27" s="3">
        <f t="shared" si="4"/>
        <v>9.1177334536909544</v>
      </c>
      <c r="AE27" s="3">
        <f t="shared" si="5"/>
        <v>19.96447684192929</v>
      </c>
      <c r="AF27" s="3">
        <f t="shared" si="6"/>
        <v>10.846743388238336</v>
      </c>
      <c r="AG27" s="3">
        <f t="shared" si="7"/>
        <v>1.0238472448928644</v>
      </c>
      <c r="AH27" s="3"/>
      <c r="BK27" t="s">
        <v>26</v>
      </c>
    </row>
    <row r="28" spans="1:63" x14ac:dyDescent="0.3">
      <c r="A28">
        <v>4</v>
      </c>
      <c r="B28">
        <v>3</v>
      </c>
      <c r="C28" t="s">
        <v>83</v>
      </c>
      <c r="D28" t="s">
        <v>27</v>
      </c>
      <c r="G28">
        <v>0.5</v>
      </c>
      <c r="H28">
        <v>0.5</v>
      </c>
      <c r="I28">
        <v>2305</v>
      </c>
      <c r="J28">
        <v>944</v>
      </c>
      <c r="L28">
        <v>619</v>
      </c>
      <c r="M28">
        <v>2.1829999999999998</v>
      </c>
      <c r="N28">
        <v>1.0780000000000001</v>
      </c>
      <c r="O28">
        <v>0</v>
      </c>
      <c r="Q28">
        <v>0</v>
      </c>
      <c r="R28">
        <v>1</v>
      </c>
      <c r="S28">
        <v>0</v>
      </c>
      <c r="T28">
        <v>0</v>
      </c>
      <c r="V28">
        <v>0</v>
      </c>
      <c r="Y28" s="1">
        <v>45320</v>
      </c>
      <c r="Z28" s="6">
        <v>0.45582175925925927</v>
      </c>
      <c r="AB28">
        <v>1</v>
      </c>
      <c r="AD28" s="3">
        <f t="shared" si="4"/>
        <v>2.3455178457086108</v>
      </c>
      <c r="AE28" s="3">
        <f t="shared" si="5"/>
        <v>1.0215510914370582</v>
      </c>
      <c r="AF28" s="3">
        <f t="shared" si="6"/>
        <v>-1.3239667542715525</v>
      </c>
      <c r="AG28" s="3">
        <f t="shared" si="7"/>
        <v>6.0438547223576854E-2</v>
      </c>
      <c r="AH28" s="3"/>
      <c r="BK28" t="s">
        <v>83</v>
      </c>
    </row>
    <row r="29" spans="1:63" x14ac:dyDescent="0.3">
      <c r="A29">
        <v>5</v>
      </c>
      <c r="B29">
        <v>3</v>
      </c>
      <c r="C29" t="s">
        <v>83</v>
      </c>
      <c r="D29" t="s">
        <v>27</v>
      </c>
      <c r="G29">
        <v>0.5</v>
      </c>
      <c r="H29">
        <v>0.5</v>
      </c>
      <c r="I29">
        <v>487</v>
      </c>
      <c r="J29">
        <v>734</v>
      </c>
      <c r="L29">
        <v>504</v>
      </c>
      <c r="M29">
        <v>0.78800000000000003</v>
      </c>
      <c r="N29">
        <v>0.9</v>
      </c>
      <c r="O29">
        <v>0.112</v>
      </c>
      <c r="Q29">
        <v>0</v>
      </c>
      <c r="R29">
        <v>1</v>
      </c>
      <c r="S29">
        <v>0</v>
      </c>
      <c r="T29">
        <v>0</v>
      </c>
      <c r="V29">
        <v>0</v>
      </c>
      <c r="Y29" s="1">
        <v>45320</v>
      </c>
      <c r="Z29" s="6">
        <v>0.46200231481481485</v>
      </c>
      <c r="AB29">
        <v>1</v>
      </c>
      <c r="AD29" s="3">
        <f t="shared" si="4"/>
        <v>0.48943414502653371</v>
      </c>
      <c r="AE29" s="3">
        <f t="shared" si="5"/>
        <v>0.79933975846928362</v>
      </c>
      <c r="AF29" s="3">
        <f t="shared" si="6"/>
        <v>0.30990561344274992</v>
      </c>
      <c r="AG29" s="3">
        <f t="shared" si="7"/>
        <v>4.8170629857071413E-2</v>
      </c>
      <c r="AH29" s="3"/>
      <c r="AK29">
        <f>ABS(100*(AD29-AD30)/(AVERAGE(AD29:AD30)))</f>
        <v>9.1624678950841627</v>
      </c>
      <c r="AQ29">
        <f>ABS(100*(AE29-AE30)/(AVERAGE(AE29:AE30)))</f>
        <v>12.065980939888355</v>
      </c>
      <c r="AW29">
        <f>ABS(100*(AF29-AF30)/(AVERAGE(AF29:AF30)))</f>
        <v>38.028041517661251</v>
      </c>
      <c r="BC29">
        <f>ABS(100*(AG29-AG30)/(AVERAGE(AG29:AG30)))</f>
        <v>15.712566475629455</v>
      </c>
      <c r="BG29" s="3">
        <f>AVERAGE(AD29:AD30)</f>
        <v>0.4679942342925823</v>
      </c>
      <c r="BH29" s="3">
        <f>AVERAGE(AE29:AE30)</f>
        <v>0.85065999489279354</v>
      </c>
      <c r="BI29" s="3">
        <f>AVERAGE(AF29:AF30)</f>
        <v>0.38266576060021118</v>
      </c>
      <c r="BJ29" s="3">
        <f>AVERAGE(AG29:AG30)</f>
        <v>5.22777152362928E-2</v>
      </c>
      <c r="BK29" t="s">
        <v>83</v>
      </c>
    </row>
    <row r="30" spans="1:63" x14ac:dyDescent="0.3">
      <c r="A30">
        <v>6</v>
      </c>
      <c r="B30">
        <v>3</v>
      </c>
      <c r="C30" t="s">
        <v>83</v>
      </c>
      <c r="D30" t="s">
        <v>27</v>
      </c>
      <c r="G30">
        <v>0.5</v>
      </c>
      <c r="H30">
        <v>0.5</v>
      </c>
      <c r="I30">
        <v>445</v>
      </c>
      <c r="J30">
        <v>831</v>
      </c>
      <c r="L30">
        <v>581</v>
      </c>
      <c r="M30">
        <v>0.75700000000000001</v>
      </c>
      <c r="N30">
        <v>0.98299999999999998</v>
      </c>
      <c r="O30">
        <v>0.22600000000000001</v>
      </c>
      <c r="Q30">
        <v>0</v>
      </c>
      <c r="R30">
        <v>1</v>
      </c>
      <c r="S30">
        <v>0</v>
      </c>
      <c r="T30">
        <v>0</v>
      </c>
      <c r="V30">
        <v>0</v>
      </c>
      <c r="Y30" s="1">
        <v>45320</v>
      </c>
      <c r="Z30" s="6">
        <v>0.46877314814814813</v>
      </c>
      <c r="AB30">
        <v>1</v>
      </c>
      <c r="AD30" s="3">
        <f t="shared" si="4"/>
        <v>0.44655432355863089</v>
      </c>
      <c r="AE30" s="3">
        <f t="shared" si="5"/>
        <v>0.90198023131630334</v>
      </c>
      <c r="AF30" s="3">
        <f t="shared" si="6"/>
        <v>0.45542590775767244</v>
      </c>
      <c r="AG30" s="3">
        <f t="shared" si="7"/>
        <v>5.6384800615514187E-2</v>
      </c>
      <c r="AH30" s="3"/>
      <c r="BK30" t="s">
        <v>83</v>
      </c>
    </row>
    <row r="31" spans="1:63" x14ac:dyDescent="0.3">
      <c r="A31">
        <v>7</v>
      </c>
      <c r="B31">
        <v>3</v>
      </c>
      <c r="D31" t="s">
        <v>85</v>
      </c>
      <c r="Y31" s="1">
        <v>45320</v>
      </c>
      <c r="Z31" s="6">
        <v>0.47252314814814816</v>
      </c>
      <c r="AB31">
        <v>1</v>
      </c>
      <c r="AD31" s="3"/>
      <c r="AE31" s="3"/>
      <c r="AF31" s="3"/>
      <c r="AG31" s="3"/>
      <c r="AH31" s="3"/>
    </row>
    <row r="32" spans="1:63" x14ac:dyDescent="0.3">
      <c r="A32">
        <v>8</v>
      </c>
      <c r="B32">
        <v>3</v>
      </c>
      <c r="C32" t="s">
        <v>84</v>
      </c>
      <c r="D32" t="s">
        <v>27</v>
      </c>
      <c r="G32">
        <v>0.5</v>
      </c>
      <c r="H32">
        <v>0.5</v>
      </c>
      <c r="I32">
        <v>174</v>
      </c>
      <c r="J32">
        <v>173</v>
      </c>
      <c r="L32">
        <v>284</v>
      </c>
      <c r="M32">
        <v>0.54800000000000004</v>
      </c>
      <c r="N32">
        <v>0.42499999999999999</v>
      </c>
      <c r="O32">
        <v>0</v>
      </c>
      <c r="Q32">
        <v>0</v>
      </c>
      <c r="R32">
        <v>1</v>
      </c>
      <c r="S32">
        <v>0</v>
      </c>
      <c r="T32">
        <v>0</v>
      </c>
      <c r="V32">
        <v>0</v>
      </c>
      <c r="Y32" s="1">
        <v>45320</v>
      </c>
      <c r="Z32" s="6">
        <v>0.48339120370370375</v>
      </c>
      <c r="AB32">
        <v>1</v>
      </c>
      <c r="AD32" s="3">
        <f t="shared" si="4"/>
        <v>0.16987738027763918</v>
      </c>
      <c r="AE32" s="3">
        <f t="shared" si="5"/>
        <v>0.20571805468394244</v>
      </c>
      <c r="AF32" s="3">
        <f t="shared" si="6"/>
        <v>3.5840674406303258E-2</v>
      </c>
      <c r="AG32" s="3">
        <f t="shared" si="7"/>
        <v>2.4701570547234902E-2</v>
      </c>
      <c r="AH32" s="3"/>
      <c r="BK32" t="s">
        <v>84</v>
      </c>
    </row>
    <row r="33" spans="1:63" x14ac:dyDescent="0.3">
      <c r="A33">
        <v>9</v>
      </c>
      <c r="B33">
        <v>3</v>
      </c>
      <c r="C33" t="s">
        <v>84</v>
      </c>
      <c r="D33" t="s">
        <v>27</v>
      </c>
      <c r="G33">
        <v>0.5</v>
      </c>
      <c r="H33">
        <v>0.5</v>
      </c>
      <c r="I33">
        <v>147</v>
      </c>
      <c r="J33">
        <v>169</v>
      </c>
      <c r="L33">
        <v>248</v>
      </c>
      <c r="M33">
        <v>0.52700000000000002</v>
      </c>
      <c r="N33">
        <v>0.42099999999999999</v>
      </c>
      <c r="O33">
        <v>0</v>
      </c>
      <c r="Q33">
        <v>0</v>
      </c>
      <c r="R33">
        <v>1</v>
      </c>
      <c r="S33">
        <v>0</v>
      </c>
      <c r="T33">
        <v>0</v>
      </c>
      <c r="V33">
        <v>0</v>
      </c>
      <c r="Y33" s="1">
        <v>45320</v>
      </c>
      <c r="Z33" s="6">
        <v>0.4890856481481482</v>
      </c>
      <c r="AB33">
        <v>1</v>
      </c>
      <c r="AD33" s="3">
        <f t="shared" si="4"/>
        <v>0.14231178076255882</v>
      </c>
      <c r="AE33" s="3">
        <f t="shared" si="5"/>
        <v>0.20148545786550864</v>
      </c>
      <c r="AF33" s="3">
        <f t="shared" si="6"/>
        <v>5.9173677102949823E-2</v>
      </c>
      <c r="AG33" s="3">
        <f t="shared" si="7"/>
        <v>2.086117902380711E-2</v>
      </c>
      <c r="AH33" s="3"/>
      <c r="AK33">
        <f>ABS(100*(AD33-AD34)/(AVERAGE(AD33:AD34)))</f>
        <v>63.272142336267024</v>
      </c>
      <c r="AQ33">
        <f>ABS(100*(AE33-AE34)/(AVERAGE(AE33:AE34)))</f>
        <v>6.6018973732833066</v>
      </c>
      <c r="AW33">
        <f>ABS(100*(AF33-AF34)/(AVERAGE(AF33:AF34)))</f>
        <v>81.951790927536251</v>
      </c>
      <c r="BC33">
        <f>ABS(100*(AG33-AG34)/(AVERAGE(AG33:AG34)))</f>
        <v>6.3306627042207584</v>
      </c>
      <c r="BG33" s="3">
        <f>AVERAGE(AD33:AD34)</f>
        <v>0.10811001840125542</v>
      </c>
      <c r="BH33" s="3">
        <f>AVERAGE(AE33:AE34)</f>
        <v>0.20836342769546357</v>
      </c>
      <c r="BI33" s="3">
        <f>AVERAGE(AF33:AF34)</f>
        <v>0.10025340929420816</v>
      </c>
      <c r="BJ33" s="3">
        <f>AVERAGE(AG33:AG34)</f>
        <v>2.0221113769902477E-2</v>
      </c>
      <c r="BK33" t="s">
        <v>84</v>
      </c>
    </row>
    <row r="34" spans="1:63" x14ac:dyDescent="0.3">
      <c r="A34">
        <v>10</v>
      </c>
      <c r="B34">
        <v>3</v>
      </c>
      <c r="C34" t="s">
        <v>84</v>
      </c>
      <c r="D34" t="s">
        <v>27</v>
      </c>
      <c r="G34">
        <v>0.5</v>
      </c>
      <c r="H34">
        <v>0.5</v>
      </c>
      <c r="I34">
        <v>80</v>
      </c>
      <c r="J34">
        <v>182</v>
      </c>
      <c r="L34">
        <v>236</v>
      </c>
      <c r="M34">
        <v>0.47599999999999998</v>
      </c>
      <c r="N34">
        <v>0.433</v>
      </c>
      <c r="O34">
        <v>0</v>
      </c>
      <c r="Q34">
        <v>0</v>
      </c>
      <c r="R34">
        <v>1</v>
      </c>
      <c r="S34">
        <v>0</v>
      </c>
      <c r="T34">
        <v>0</v>
      </c>
      <c r="V34">
        <v>0</v>
      </c>
      <c r="Y34" s="1">
        <v>45320</v>
      </c>
      <c r="Z34" s="6">
        <v>0.49513888888888885</v>
      </c>
      <c r="AB34">
        <v>1</v>
      </c>
      <c r="AD34" s="3">
        <f t="shared" si="4"/>
        <v>7.3908256039952019E-2</v>
      </c>
      <c r="AE34" s="3">
        <f t="shared" si="5"/>
        <v>0.21524139752541852</v>
      </c>
      <c r="AF34" s="3">
        <f t="shared" si="6"/>
        <v>0.1413331414854665</v>
      </c>
      <c r="AG34" s="3">
        <f t="shared" si="7"/>
        <v>1.9581048515997845E-2</v>
      </c>
      <c r="AH34" s="3"/>
      <c r="BK34" t="s">
        <v>84</v>
      </c>
    </row>
    <row r="35" spans="1:63" x14ac:dyDescent="0.3">
      <c r="A35">
        <v>11</v>
      </c>
      <c r="B35">
        <v>4</v>
      </c>
      <c r="C35" t="s">
        <v>61</v>
      </c>
      <c r="D35" t="s">
        <v>27</v>
      </c>
      <c r="G35">
        <v>0.2</v>
      </c>
      <c r="H35">
        <v>0.2</v>
      </c>
      <c r="I35">
        <v>711</v>
      </c>
      <c r="J35">
        <v>2106</v>
      </c>
      <c r="L35">
        <v>1336</v>
      </c>
      <c r="M35">
        <v>2.4</v>
      </c>
      <c r="N35">
        <v>5.1580000000000004</v>
      </c>
      <c r="O35">
        <v>2.758</v>
      </c>
      <c r="Q35">
        <v>5.8999999999999997E-2</v>
      </c>
      <c r="R35">
        <v>1</v>
      </c>
      <c r="S35">
        <v>0</v>
      </c>
      <c r="T35">
        <v>0</v>
      </c>
      <c r="V35">
        <v>0</v>
      </c>
      <c r="Y35" s="1">
        <v>45320</v>
      </c>
      <c r="Z35" s="6">
        <v>0.50603009259259257</v>
      </c>
      <c r="AB35">
        <v>1</v>
      </c>
      <c r="AD35" s="3">
        <f>((I35*$F$21)+$F$22)*1000/G35</f>
        <v>1.7953163154717047</v>
      </c>
      <c r="AE35" s="3">
        <f t="shared" si="5"/>
        <v>5.6278011679801976</v>
      </c>
      <c r="AF35" s="3">
        <f t="shared" si="6"/>
        <v>3.8324848525084931</v>
      </c>
      <c r="AG35" s="3">
        <f t="shared" si="7"/>
        <v>0.34231586266295094</v>
      </c>
      <c r="AH35" s="3"/>
      <c r="BK35" t="s">
        <v>61</v>
      </c>
    </row>
    <row r="36" spans="1:63" x14ac:dyDescent="0.3">
      <c r="A36">
        <v>12</v>
      </c>
      <c r="B36">
        <v>4</v>
      </c>
      <c r="C36" t="s">
        <v>61</v>
      </c>
      <c r="D36" t="s">
        <v>27</v>
      </c>
      <c r="G36">
        <v>0.2</v>
      </c>
      <c r="H36">
        <v>0.2</v>
      </c>
      <c r="I36">
        <v>1205</v>
      </c>
      <c r="J36">
        <v>2200</v>
      </c>
      <c r="L36">
        <v>1312</v>
      </c>
      <c r="M36">
        <v>3.3490000000000002</v>
      </c>
      <c r="N36">
        <v>5.3550000000000004</v>
      </c>
      <c r="O36">
        <v>2.0059999999999998</v>
      </c>
      <c r="Q36">
        <v>5.2999999999999999E-2</v>
      </c>
      <c r="R36">
        <v>1</v>
      </c>
      <c r="S36">
        <v>0</v>
      </c>
      <c r="T36">
        <v>0</v>
      </c>
      <c r="V36">
        <v>0</v>
      </c>
      <c r="Y36" s="1">
        <v>45320</v>
      </c>
      <c r="Z36" s="6">
        <v>0.51223379629629628</v>
      </c>
      <c r="AB36">
        <v>1</v>
      </c>
      <c r="AD36" s="3">
        <f t="shared" si="4"/>
        <v>3.0561872562540837</v>
      </c>
      <c r="AE36" s="3">
        <f t="shared" si="5"/>
        <v>5.8764662310631826</v>
      </c>
      <c r="AF36" s="3">
        <f t="shared" si="6"/>
        <v>2.8202789748090988</v>
      </c>
      <c r="AG36" s="3">
        <f t="shared" si="7"/>
        <v>0.33591521012390468</v>
      </c>
      <c r="AH36" s="3"/>
      <c r="AJ36">
        <f>ABS(100*((AVERAGE(AD37))-3)/3)</f>
        <v>8.6249313973481748E-2</v>
      </c>
      <c r="AK36">
        <f>ABS(100*(AD36-AD37)/(AVERAGE(AD36:AD37)))</f>
        <v>1.7693272707199579</v>
      </c>
      <c r="AP36">
        <f>ABS(100*((AVERAGE(AE36:AE37))-6)/6)</f>
        <v>2.8304632773072789</v>
      </c>
      <c r="AQ36">
        <f>ABS(100*(AE36-AE37)/(AVERAGE(AE36:AE37)))</f>
        <v>1.5880844025474063</v>
      </c>
      <c r="AV36">
        <f>ABS(100*((AVERAGE(AF37))-3)/3)</f>
        <v>7.2903101253087117</v>
      </c>
      <c r="AW36">
        <f>ABS(100*(AF36-AF37)/(AVERAGE(AF36:AF37)))</f>
        <v>1.3920483313761249</v>
      </c>
      <c r="BB36">
        <f>ABS(100*((AVERAGE(AG36:AG37))-0.3)/0.3)</f>
        <v>12.193981587796221</v>
      </c>
      <c r="BC36">
        <f>ABS(100*(AG36-AG37)/(AVERAGE(AG36:AG37)))</f>
        <v>0.39617968215892924</v>
      </c>
      <c r="BG36" s="3">
        <f>AVERAGE(AD36:AD37)</f>
        <v>3.0293873678366441</v>
      </c>
      <c r="BH36" s="3">
        <f>AVERAGE(AE36:AE37)</f>
        <v>5.8301722033615633</v>
      </c>
      <c r="BI36" s="3">
        <f>AVERAGE(AF36:AF37)</f>
        <v>2.8007848355249187</v>
      </c>
      <c r="BJ36" s="3">
        <f>AVERAGE(AG36:AG37)</f>
        <v>0.33658194476338865</v>
      </c>
      <c r="BK36" t="s">
        <v>61</v>
      </c>
    </row>
    <row r="37" spans="1:63" x14ac:dyDescent="0.3">
      <c r="A37">
        <v>13</v>
      </c>
      <c r="B37">
        <v>4</v>
      </c>
      <c r="C37" t="s">
        <v>61</v>
      </c>
      <c r="D37" t="s">
        <v>27</v>
      </c>
      <c r="G37">
        <v>0.2</v>
      </c>
      <c r="H37">
        <v>0.2</v>
      </c>
      <c r="I37">
        <v>1184</v>
      </c>
      <c r="J37">
        <v>2165</v>
      </c>
      <c r="L37">
        <v>1317</v>
      </c>
      <c r="M37">
        <v>3.3079999999999998</v>
      </c>
      <c r="N37">
        <v>5.282</v>
      </c>
      <c r="O37">
        <v>1.974</v>
      </c>
      <c r="Q37">
        <v>5.3999999999999999E-2</v>
      </c>
      <c r="R37">
        <v>1</v>
      </c>
      <c r="S37">
        <v>0</v>
      </c>
      <c r="T37">
        <v>0</v>
      </c>
      <c r="V37">
        <v>0</v>
      </c>
      <c r="Y37" s="1">
        <v>45320</v>
      </c>
      <c r="Z37" s="6">
        <v>0.51884259259259258</v>
      </c>
      <c r="AB37">
        <v>1</v>
      </c>
      <c r="AD37" s="3">
        <f t="shared" si="4"/>
        <v>3.0025874794192045</v>
      </c>
      <c r="AE37" s="3">
        <f t="shared" si="5"/>
        <v>5.7838781756599431</v>
      </c>
      <c r="AF37" s="3">
        <f t="shared" si="6"/>
        <v>2.7812906962407387</v>
      </c>
      <c r="AG37" s="3">
        <f t="shared" si="7"/>
        <v>0.33724867940287262</v>
      </c>
      <c r="AH37" s="3"/>
      <c r="BK37" t="s">
        <v>61</v>
      </c>
    </row>
    <row r="38" spans="1:63" x14ac:dyDescent="0.3">
      <c r="A38">
        <v>14</v>
      </c>
      <c r="B38">
        <v>5</v>
      </c>
      <c r="C38" t="s">
        <v>61</v>
      </c>
      <c r="D38" t="s">
        <v>27</v>
      </c>
      <c r="G38">
        <v>0.6</v>
      </c>
      <c r="H38">
        <v>0.6</v>
      </c>
      <c r="I38">
        <v>3662</v>
      </c>
      <c r="J38">
        <v>7116</v>
      </c>
      <c r="L38">
        <v>3795</v>
      </c>
      <c r="M38">
        <v>2.6869999999999998</v>
      </c>
      <c r="N38">
        <v>5.2560000000000002</v>
      </c>
      <c r="O38">
        <v>2.569</v>
      </c>
      <c r="Q38">
        <v>0.23400000000000001</v>
      </c>
      <c r="R38">
        <v>1</v>
      </c>
      <c r="S38">
        <v>0</v>
      </c>
      <c r="T38">
        <v>0</v>
      </c>
      <c r="V38">
        <v>0</v>
      </c>
      <c r="Y38" s="1">
        <v>45320</v>
      </c>
      <c r="Z38" s="6">
        <v>0.531712962962963</v>
      </c>
      <c r="AB38">
        <v>1</v>
      </c>
      <c r="AD38" s="3">
        <f t="shared" si="4"/>
        <v>3.1091203819782884</v>
      </c>
      <c r="AE38" s="3">
        <f t="shared" si="5"/>
        <v>6.2937066519003508</v>
      </c>
      <c r="AF38" s="3">
        <f t="shared" si="6"/>
        <v>3.1845862699220624</v>
      </c>
      <c r="AG38" s="3">
        <f t="shared" si="7"/>
        <v>0.33270535135313511</v>
      </c>
      <c r="AH38" s="3"/>
      <c r="BK38" t="s">
        <v>61</v>
      </c>
    </row>
    <row r="39" spans="1:63" x14ac:dyDescent="0.3">
      <c r="A39">
        <v>15</v>
      </c>
      <c r="B39">
        <v>5</v>
      </c>
      <c r="C39" t="s">
        <v>61</v>
      </c>
      <c r="D39" t="s">
        <v>27</v>
      </c>
      <c r="G39">
        <v>0.6</v>
      </c>
      <c r="H39">
        <v>0.6</v>
      </c>
      <c r="I39">
        <v>3744</v>
      </c>
      <c r="J39">
        <v>7488</v>
      </c>
      <c r="L39">
        <v>3721</v>
      </c>
      <c r="M39">
        <v>2.7389999999999999</v>
      </c>
      <c r="N39">
        <v>5.5179999999999998</v>
      </c>
      <c r="O39">
        <v>2.7789999999999999</v>
      </c>
      <c r="Q39">
        <v>0.22800000000000001</v>
      </c>
      <c r="R39">
        <v>1</v>
      </c>
      <c r="S39">
        <v>0</v>
      </c>
      <c r="T39">
        <v>0</v>
      </c>
      <c r="V39">
        <v>0</v>
      </c>
      <c r="Y39" s="1">
        <v>45320</v>
      </c>
      <c r="Z39" s="6">
        <v>0.53902777777777777</v>
      </c>
      <c r="AB39">
        <v>1</v>
      </c>
      <c r="AD39" s="3">
        <f t="shared" si="4"/>
        <v>3.1788851708744792</v>
      </c>
      <c r="AE39" s="3">
        <f t="shared" si="5"/>
        <v>6.6217329053289706</v>
      </c>
      <c r="AF39" s="3">
        <f t="shared" si="6"/>
        <v>3.4428477344544914</v>
      </c>
      <c r="AG39" s="3">
        <f t="shared" si="7"/>
        <v>0.32612690291022645</v>
      </c>
      <c r="AH39" s="3"/>
      <c r="AJ39">
        <f>ABS(100*((AVERAGE(AD39:AD40))-3)/3)</f>
        <v>10.897421658392092</v>
      </c>
      <c r="AK39">
        <f>ABS(100*(AD39-AD40)/(AVERAGE(AD39:AD40)))</f>
        <v>8.8993640347081318</v>
      </c>
      <c r="AP39">
        <f>ABS(100*((AVERAGE(AE39:AE40))-6)/6)</f>
        <v>8.0622102204658628</v>
      </c>
      <c r="AQ39">
        <f>ABS(100*(AE39-AE40)/(AVERAGE(AE39:AE40)))</f>
        <v>4.2568162610368612</v>
      </c>
      <c r="AV39">
        <f>ABS(100*((AVERAGE(AF39:AF40))-3)/3)</f>
        <v>5.226998782539634</v>
      </c>
      <c r="AW39">
        <f>ABS(100*(AF39-AF40)/(AVERAGE(AF39:AF40)))</f>
        <v>18.121950594918026</v>
      </c>
      <c r="BB39">
        <f>ABS(100*((AVERAGE(AG39:AG40))-0.3)/0.3)</f>
        <v>9.1830900470418761</v>
      </c>
      <c r="BC39">
        <f>ABS(100*(AG39-AG40)/(AVERAGE(AG39:AG40)))</f>
        <v>0.86849055122994923</v>
      </c>
      <c r="BG39" s="3">
        <f>AVERAGE(AD39:AD40)</f>
        <v>3.3269226497517628</v>
      </c>
      <c r="BH39" s="3">
        <f>AVERAGE(AE39:AE40)</f>
        <v>6.4837326132279518</v>
      </c>
      <c r="BI39" s="3">
        <f>AVERAGE(AF39:AF40)</f>
        <v>3.156809963476189</v>
      </c>
      <c r="BJ39" s="3">
        <f>AVERAGE(AG39:AG40)</f>
        <v>0.32754927014112561</v>
      </c>
      <c r="BK39" t="s">
        <v>61</v>
      </c>
    </row>
    <row r="40" spans="1:63" x14ac:dyDescent="0.3">
      <c r="A40">
        <v>16</v>
      </c>
      <c r="B40">
        <v>5</v>
      </c>
      <c r="C40" t="s">
        <v>61</v>
      </c>
      <c r="D40" t="s">
        <v>27</v>
      </c>
      <c r="G40">
        <v>0.6</v>
      </c>
      <c r="H40">
        <v>0.6</v>
      </c>
      <c r="I40">
        <v>4092</v>
      </c>
      <c r="J40">
        <v>7175</v>
      </c>
      <c r="L40">
        <v>3753</v>
      </c>
      <c r="M40">
        <v>2.9620000000000002</v>
      </c>
      <c r="N40">
        <v>5.2969999999999997</v>
      </c>
      <c r="O40">
        <v>2.3359999999999999</v>
      </c>
      <c r="Q40">
        <v>0.23</v>
      </c>
      <c r="R40">
        <v>1</v>
      </c>
      <c r="S40">
        <v>0</v>
      </c>
      <c r="T40">
        <v>0</v>
      </c>
      <c r="V40">
        <v>0</v>
      </c>
      <c r="Y40" s="1">
        <v>45320</v>
      </c>
      <c r="Z40" s="6">
        <v>0.54672453703703705</v>
      </c>
      <c r="AB40">
        <v>1</v>
      </c>
      <c r="AD40" s="3">
        <f t="shared" si="4"/>
        <v>3.4749601286290464</v>
      </c>
      <c r="AE40" s="3">
        <f t="shared" si="5"/>
        <v>6.345732321126933</v>
      </c>
      <c r="AF40" s="3">
        <f t="shared" si="6"/>
        <v>2.8707721924978866</v>
      </c>
      <c r="AG40" s="3">
        <f t="shared" si="7"/>
        <v>0.32897163737202478</v>
      </c>
      <c r="AH40" s="3"/>
      <c r="BK40" t="s">
        <v>61</v>
      </c>
    </row>
    <row r="41" spans="1:63" x14ac:dyDescent="0.3">
      <c r="A41">
        <v>17</v>
      </c>
      <c r="B41">
        <v>6</v>
      </c>
      <c r="C41" t="s">
        <v>63</v>
      </c>
      <c r="D41" t="s">
        <v>27</v>
      </c>
      <c r="G41">
        <v>0.33300000000000002</v>
      </c>
      <c r="H41">
        <v>0.33300000000000002</v>
      </c>
      <c r="I41">
        <v>4638</v>
      </c>
      <c r="J41">
        <v>10987</v>
      </c>
      <c r="L41">
        <v>5661</v>
      </c>
      <c r="M41">
        <v>5.9649999999999999</v>
      </c>
      <c r="N41">
        <v>14.395</v>
      </c>
      <c r="O41">
        <v>8.43</v>
      </c>
      <c r="Q41">
        <v>0.71499999999999997</v>
      </c>
      <c r="R41">
        <v>1</v>
      </c>
      <c r="S41">
        <v>0</v>
      </c>
      <c r="T41">
        <v>0</v>
      </c>
      <c r="V41">
        <v>0</v>
      </c>
      <c r="Y41" s="1">
        <v>45320</v>
      </c>
      <c r="Z41" s="6">
        <v>0.55967592592592597</v>
      </c>
      <c r="AB41">
        <v>1</v>
      </c>
      <c r="AD41" s="3">
        <f t="shared" si="4"/>
        <v>7.0981829330894746</v>
      </c>
      <c r="AE41" s="3">
        <f t="shared" si="5"/>
        <v>17.490305635615218</v>
      </c>
      <c r="AF41" s="3">
        <f t="shared" si="6"/>
        <v>10.392122702525743</v>
      </c>
      <c r="AG41" s="3">
        <f t="shared" si="7"/>
        <v>0.89835843181396791</v>
      </c>
      <c r="AH41" s="3"/>
      <c r="BK41" t="s">
        <v>63</v>
      </c>
    </row>
    <row r="42" spans="1:63" x14ac:dyDescent="0.3">
      <c r="A42">
        <v>18</v>
      </c>
      <c r="B42">
        <v>6</v>
      </c>
      <c r="C42" t="s">
        <v>63</v>
      </c>
      <c r="D42" t="s">
        <v>27</v>
      </c>
      <c r="G42">
        <v>0.33300000000000002</v>
      </c>
      <c r="H42">
        <v>0.33300000000000002</v>
      </c>
      <c r="I42">
        <v>5706</v>
      </c>
      <c r="J42">
        <v>11195</v>
      </c>
      <c r="L42">
        <v>5774</v>
      </c>
      <c r="M42">
        <v>7.1950000000000003</v>
      </c>
      <c r="N42">
        <v>14.657999999999999</v>
      </c>
      <c r="O42">
        <v>7.4630000000000001</v>
      </c>
      <c r="Q42">
        <v>0.73299999999999998</v>
      </c>
      <c r="R42">
        <v>1</v>
      </c>
      <c r="S42">
        <v>0</v>
      </c>
      <c r="T42">
        <v>0</v>
      </c>
      <c r="V42">
        <v>0</v>
      </c>
      <c r="Y42" s="1">
        <v>45320</v>
      </c>
      <c r="Z42" s="6">
        <v>0.5666782407407408</v>
      </c>
      <c r="AB42">
        <v>1</v>
      </c>
      <c r="AD42" s="3">
        <f t="shared" si="4"/>
        <v>8.7353790337515722</v>
      </c>
      <c r="AE42" s="3">
        <f t="shared" si="5"/>
        <v>17.82077866047792</v>
      </c>
      <c r="AF42" s="3">
        <f t="shared" si="6"/>
        <v>9.0853996267263479</v>
      </c>
      <c r="AG42" s="3">
        <f t="shared" si="7"/>
        <v>0.91645837518014017</v>
      </c>
      <c r="AH42" s="3"/>
      <c r="AJ42">
        <f>ABS(100*((AVERAGE(AD42:AD43))-9)/9)</f>
        <v>2.3355673156451928</v>
      </c>
      <c r="AK42">
        <f>ABS(100*(AD42-AD43)/(AVERAGE(AD42:AD43)))</f>
        <v>1.238251482246177</v>
      </c>
      <c r="AP42">
        <f>ABS(100*((AVERAGE(AE42:AE43))-18)/18)</f>
        <v>1.5429317885171063</v>
      </c>
      <c r="AQ42">
        <f>ABS(100*(AE42-AE43)/(AVERAGE(AE42:AE43)))</f>
        <v>1.1116676334209217</v>
      </c>
      <c r="AV42">
        <f>ABS(100*((AVERAGE(AF42:AF43))-9)/9)</f>
        <v>0.75029626138901995</v>
      </c>
      <c r="AW42">
        <f>ABS(100*(AF42-AF43)/(AVERAGE(AF42:AF43)))</f>
        <v>3.4240525438099736</v>
      </c>
      <c r="BB42">
        <f>ABS(100*((AVERAGE(AG42:AG43))-0.9)/0.9)</f>
        <v>1.6507344756087554</v>
      </c>
      <c r="BC42">
        <f>ABS(100*(AG42-AG43)/(AVERAGE(AG42:AG43)))</f>
        <v>0.3501674211372377</v>
      </c>
      <c r="BG42" s="3">
        <f>AVERAGE(AD42:AD43)</f>
        <v>8.7897989415919326</v>
      </c>
      <c r="BH42" s="3">
        <f>AVERAGE(AE42:AE43)</f>
        <v>17.722272278066921</v>
      </c>
      <c r="BI42" s="3">
        <f>AVERAGE(AF42:AF43)</f>
        <v>8.9324733364749882</v>
      </c>
      <c r="BJ42" s="3">
        <f>AVERAGE(AG42:AG43)</f>
        <v>0.91485661028047882</v>
      </c>
      <c r="BK42" t="s">
        <v>63</v>
      </c>
    </row>
    <row r="43" spans="1:63" x14ac:dyDescent="0.3">
      <c r="A43">
        <v>19</v>
      </c>
      <c r="B43">
        <v>6</v>
      </c>
      <c r="C43" t="s">
        <v>63</v>
      </c>
      <c r="D43" t="s">
        <v>27</v>
      </c>
      <c r="G43">
        <v>0.33300000000000002</v>
      </c>
      <c r="H43">
        <v>0.33300000000000002</v>
      </c>
      <c r="I43">
        <v>5777</v>
      </c>
      <c r="J43">
        <v>11071</v>
      </c>
      <c r="L43">
        <v>5754</v>
      </c>
      <c r="M43">
        <v>7.2779999999999996</v>
      </c>
      <c r="N43">
        <v>14.500999999999999</v>
      </c>
      <c r="O43">
        <v>7.2229999999999999</v>
      </c>
      <c r="Q43">
        <v>0.72899999999999998</v>
      </c>
      <c r="R43">
        <v>1</v>
      </c>
      <c r="S43">
        <v>0</v>
      </c>
      <c r="T43">
        <v>0</v>
      </c>
      <c r="V43">
        <v>0</v>
      </c>
      <c r="Y43" s="1">
        <v>45320</v>
      </c>
      <c r="Z43" s="6">
        <v>0.57415509259259256</v>
      </c>
      <c r="AB43">
        <v>1</v>
      </c>
      <c r="AD43" s="3">
        <f t="shared" si="4"/>
        <v>8.8442188494322931</v>
      </c>
      <c r="AE43" s="3">
        <f t="shared" si="5"/>
        <v>17.623765895655922</v>
      </c>
      <c r="AF43" s="3">
        <f t="shared" si="6"/>
        <v>8.7795470462236285</v>
      </c>
      <c r="AG43" s="3">
        <f t="shared" si="7"/>
        <v>0.91325484538081747</v>
      </c>
      <c r="AH43" s="3"/>
      <c r="BG43" s="3"/>
      <c r="BH43" s="3"/>
      <c r="BI43" s="3"/>
      <c r="BJ43" s="3"/>
      <c r="BK43" t="s">
        <v>63</v>
      </c>
    </row>
    <row r="44" spans="1:63" x14ac:dyDescent="0.3">
      <c r="A44">
        <v>20</v>
      </c>
      <c r="B44">
        <v>7</v>
      </c>
      <c r="C44" t="s">
        <v>63</v>
      </c>
      <c r="D44" t="s">
        <v>27</v>
      </c>
      <c r="G44">
        <v>0.46700000000000003</v>
      </c>
      <c r="H44">
        <v>0.46700000000000003</v>
      </c>
      <c r="I44">
        <v>8279</v>
      </c>
      <c r="J44">
        <v>16058</v>
      </c>
      <c r="L44">
        <v>8093</v>
      </c>
      <c r="M44">
        <v>7.2439999999999998</v>
      </c>
      <c r="N44">
        <v>14.863</v>
      </c>
      <c r="O44">
        <v>7.6189999999999998</v>
      </c>
      <c r="Q44">
        <v>0.78200000000000003</v>
      </c>
      <c r="R44">
        <v>1</v>
      </c>
      <c r="S44">
        <v>0</v>
      </c>
      <c r="T44">
        <v>0</v>
      </c>
      <c r="V44">
        <v>0</v>
      </c>
      <c r="Y44" s="1">
        <v>45320</v>
      </c>
      <c r="Z44" s="6">
        <v>0.58817129629629628</v>
      </c>
      <c r="AB44">
        <v>1</v>
      </c>
      <c r="AD44" s="3">
        <f t="shared" si="4"/>
        <v>9.041393978000734</v>
      </c>
      <c r="AE44" s="3">
        <f t="shared" si="5"/>
        <v>18.216721809303198</v>
      </c>
      <c r="AF44" s="3">
        <f t="shared" si="6"/>
        <v>9.1753278313024644</v>
      </c>
      <c r="AG44" s="3">
        <f t="shared" si="7"/>
        <v>0.9183581354433763</v>
      </c>
      <c r="AH44" s="3"/>
      <c r="BG44" s="3"/>
      <c r="BH44" s="3"/>
      <c r="BI44" s="3"/>
      <c r="BJ44" s="3"/>
      <c r="BK44" t="s">
        <v>63</v>
      </c>
    </row>
    <row r="45" spans="1:63" x14ac:dyDescent="0.3">
      <c r="A45">
        <v>21</v>
      </c>
      <c r="B45">
        <v>7</v>
      </c>
      <c r="C45" t="s">
        <v>63</v>
      </c>
      <c r="D45" t="s">
        <v>27</v>
      </c>
      <c r="G45">
        <v>0.46700000000000003</v>
      </c>
      <c r="H45">
        <v>0.46700000000000003</v>
      </c>
      <c r="I45">
        <v>8298</v>
      </c>
      <c r="J45">
        <v>16018</v>
      </c>
      <c r="L45">
        <v>8234</v>
      </c>
      <c r="M45">
        <v>7.26</v>
      </c>
      <c r="N45">
        <v>14.827999999999999</v>
      </c>
      <c r="O45">
        <v>7.5679999999999996</v>
      </c>
      <c r="Q45">
        <v>0.79800000000000004</v>
      </c>
      <c r="R45">
        <v>1</v>
      </c>
      <c r="S45">
        <v>0</v>
      </c>
      <c r="T45">
        <v>0</v>
      </c>
      <c r="V45">
        <v>0</v>
      </c>
      <c r="Y45" s="1">
        <v>45320</v>
      </c>
      <c r="Z45" s="6">
        <v>0.59583333333333333</v>
      </c>
      <c r="AB45">
        <v>1</v>
      </c>
      <c r="AD45" s="3">
        <f t="shared" si="4"/>
        <v>9.062162730113771</v>
      </c>
      <c r="AE45" s="3">
        <f t="shared" si="5"/>
        <v>18.171404926878857</v>
      </c>
      <c r="AF45" s="3">
        <f t="shared" si="6"/>
        <v>9.1092421967650861</v>
      </c>
      <c r="AG45" s="3">
        <f t="shared" si="7"/>
        <v>0.93446256099665137</v>
      </c>
      <c r="AH45" s="3"/>
      <c r="AJ45">
        <f>ABS(100*((AVERAGE(AD45:AD46))-9)/9)</f>
        <v>0.59960598322447034</v>
      </c>
      <c r="AK45">
        <f>ABS(100*(AD45-AD46)/(AVERAGE(AD45:AD46)))</f>
        <v>0.18109617259302679</v>
      </c>
      <c r="AP45">
        <f>ABS(100*((AVERAGE(AE45:AE46))-18)/18)</f>
        <v>1.4117124294627144</v>
      </c>
      <c r="AQ45">
        <f>ABS(100*(AE45-AE46)/(AVERAGE(AE45:AE46)))</f>
        <v>0.90613366973931531</v>
      </c>
      <c r="AV45">
        <f>ABS(100*((AVERAGE(AF45:AF46))-9)/9)</f>
        <v>2.2238188757009585</v>
      </c>
      <c r="AW45">
        <f>ABS(100*(AF45-AF46)/(AVERAGE(AF45:AF46)))</f>
        <v>1.9760887443470372</v>
      </c>
      <c r="BB45">
        <f>ABS(100*((AVERAGE(AG45:AG46))-0.9)/0.9)</f>
        <v>4.3367991510314052</v>
      </c>
      <c r="BC45">
        <f>ABS(100*(AG45-AG46)/(AVERAGE(AG45:AG46)))</f>
        <v>0.9730520987599407</v>
      </c>
      <c r="BG45" s="3">
        <f>AVERAGE(AD45:AD46)</f>
        <v>9.0539645384902023</v>
      </c>
      <c r="BH45" s="3">
        <f>AVERAGE(AE45:AE46)</f>
        <v>18.254108237303289</v>
      </c>
      <c r="BI45" s="3">
        <f>AVERAGE(AF45:AF46)</f>
        <v>9.2001436988130862</v>
      </c>
      <c r="BJ45" s="3">
        <f>AVERAGE(AG45:AG46)</f>
        <v>0.93903119235928267</v>
      </c>
      <c r="BK45" t="s">
        <v>63</v>
      </c>
    </row>
    <row r="46" spans="1:63" x14ac:dyDescent="0.3">
      <c r="A46">
        <v>22</v>
      </c>
      <c r="B46">
        <v>7</v>
      </c>
      <c r="C46" t="s">
        <v>63</v>
      </c>
      <c r="D46" t="s">
        <v>27</v>
      </c>
      <c r="G46">
        <v>0.46700000000000003</v>
      </c>
      <c r="H46">
        <v>0.46700000000000003</v>
      </c>
      <c r="I46">
        <v>8283</v>
      </c>
      <c r="J46">
        <v>16164</v>
      </c>
      <c r="L46">
        <v>8314</v>
      </c>
      <c r="M46">
        <v>7.2480000000000002</v>
      </c>
      <c r="N46">
        <v>14.96</v>
      </c>
      <c r="O46">
        <v>7.7119999999999997</v>
      </c>
      <c r="Q46">
        <v>0.80700000000000005</v>
      </c>
      <c r="R46">
        <v>1</v>
      </c>
      <c r="S46">
        <v>0</v>
      </c>
      <c r="T46">
        <v>0</v>
      </c>
      <c r="V46">
        <v>0</v>
      </c>
      <c r="Y46" s="1">
        <v>45320</v>
      </c>
      <c r="Z46" s="6">
        <v>0.60394675925925922</v>
      </c>
      <c r="AB46">
        <v>1</v>
      </c>
      <c r="AD46" s="3">
        <f t="shared" si="4"/>
        <v>9.0457663468666354</v>
      </c>
      <c r="AE46" s="3">
        <f t="shared" si="5"/>
        <v>18.33681154772772</v>
      </c>
      <c r="AF46" s="3">
        <f t="shared" si="6"/>
        <v>9.2910452008610847</v>
      </c>
      <c r="AG46" s="3">
        <f t="shared" si="7"/>
        <v>0.94359982372191387</v>
      </c>
      <c r="AH46" s="3"/>
      <c r="BG46" s="3"/>
      <c r="BH46" s="3"/>
      <c r="BI46" s="3"/>
      <c r="BJ46" s="3"/>
      <c r="BK46" t="s">
        <v>63</v>
      </c>
    </row>
    <row r="47" spans="1:63" x14ac:dyDescent="0.3">
      <c r="A47">
        <v>23</v>
      </c>
      <c r="B47">
        <v>8</v>
      </c>
      <c r="C47" t="s">
        <v>63</v>
      </c>
      <c r="D47" t="s">
        <v>27</v>
      </c>
      <c r="G47">
        <v>0.6</v>
      </c>
      <c r="H47">
        <v>0.6</v>
      </c>
      <c r="I47">
        <v>10685</v>
      </c>
      <c r="J47">
        <v>20514</v>
      </c>
      <c r="L47">
        <v>10429</v>
      </c>
      <c r="M47">
        <v>7.1769999999999996</v>
      </c>
      <c r="N47">
        <v>14.715</v>
      </c>
      <c r="O47">
        <v>7.5380000000000003</v>
      </c>
      <c r="Q47">
        <v>0.81200000000000006</v>
      </c>
      <c r="R47">
        <v>1</v>
      </c>
      <c r="S47">
        <v>0</v>
      </c>
      <c r="T47">
        <v>0</v>
      </c>
      <c r="V47">
        <v>0</v>
      </c>
      <c r="Y47" s="1">
        <v>45320</v>
      </c>
      <c r="Z47" s="6">
        <v>0.61887731481481478</v>
      </c>
      <c r="AB47">
        <v>1</v>
      </c>
      <c r="AD47" s="3">
        <f t="shared" si="4"/>
        <v>9.0842193139045015</v>
      </c>
      <c r="AE47" s="3">
        <f t="shared" si="5"/>
        <v>18.10794252135371</v>
      </c>
      <c r="AF47" s="3">
        <f t="shared" si="6"/>
        <v>9.0237232074492084</v>
      </c>
      <c r="AG47" s="3">
        <f t="shared" si="7"/>
        <v>0.92245436446470874</v>
      </c>
      <c r="AH47" s="3"/>
      <c r="BG47" s="3"/>
      <c r="BH47" s="3"/>
      <c r="BI47" s="3"/>
      <c r="BJ47" s="3"/>
      <c r="BK47" t="s">
        <v>63</v>
      </c>
    </row>
    <row r="48" spans="1:63" x14ac:dyDescent="0.3">
      <c r="A48">
        <v>24</v>
      </c>
      <c r="B48">
        <v>8</v>
      </c>
      <c r="C48" t="s">
        <v>63</v>
      </c>
      <c r="D48" t="s">
        <v>27</v>
      </c>
      <c r="G48">
        <v>0.6</v>
      </c>
      <c r="H48">
        <v>0.6</v>
      </c>
      <c r="I48">
        <v>10654</v>
      </c>
      <c r="J48">
        <v>20598</v>
      </c>
      <c r="L48">
        <v>10346</v>
      </c>
      <c r="M48">
        <v>7.157</v>
      </c>
      <c r="N48">
        <v>14.773999999999999</v>
      </c>
      <c r="O48">
        <v>7.617</v>
      </c>
      <c r="Q48">
        <v>0.80500000000000005</v>
      </c>
      <c r="R48">
        <v>1</v>
      </c>
      <c r="S48">
        <v>0</v>
      </c>
      <c r="T48">
        <v>0</v>
      </c>
      <c r="V48">
        <v>0</v>
      </c>
      <c r="Y48" s="1">
        <v>45320</v>
      </c>
      <c r="Z48" s="6">
        <v>0.62716435185185182</v>
      </c>
      <c r="AB48">
        <v>1</v>
      </c>
      <c r="AD48" s="3">
        <f t="shared" si="4"/>
        <v>9.0578448205413071</v>
      </c>
      <c r="AE48" s="3">
        <f t="shared" si="5"/>
        <v>18.1820129656763</v>
      </c>
      <c r="AF48" s="3">
        <f t="shared" si="6"/>
        <v>9.124168145134993</v>
      </c>
      <c r="AG48" s="3">
        <f t="shared" si="7"/>
        <v>0.91507583445441931</v>
      </c>
      <c r="AH48" s="3"/>
      <c r="AJ48">
        <f>ABS(100*((AVERAGE(AD48:AD49))-9)/9)</f>
        <v>1.9803513432518196</v>
      </c>
      <c r="AK48">
        <f>ABS(100*(AD48-AD49)/(AVERAGE(AD48:AD49)))</f>
        <v>2.6233114465604883</v>
      </c>
      <c r="AP48">
        <f>ABS(100*((AVERAGE(AE48:AE49))-18)/18)</f>
        <v>1.0626209512034832</v>
      </c>
      <c r="AQ48">
        <f>ABS(100*(AE48-AE49)/(AVERAGE(AE48:AE49)))</f>
        <v>0.10179393345082077</v>
      </c>
      <c r="AV48">
        <f>ABS(100*((AVERAGE(AF48:AF49))-9)/9)</f>
        <v>0.14489055915514687</v>
      </c>
      <c r="AW48">
        <f>ABS(100*(AF48-AF49)/(AVERAGE(AF48:AF49)))</f>
        <v>2.4659380843218872</v>
      </c>
      <c r="BB48">
        <f>ABS(100*((AVERAGE(AG48:AG49))-0.9)/0.9)</f>
        <v>1.7146029180159998</v>
      </c>
      <c r="BC48">
        <f>ABS(100*(AG48-AG49)/(AVERAGE(AG48:AG49)))</f>
        <v>7.7688354916249341E-2</v>
      </c>
      <c r="BG48" s="3">
        <f>AVERAGE(AD48:AD49)</f>
        <v>9.1782316208926638</v>
      </c>
      <c r="BH48" s="3">
        <f>AVERAGE(AE48:AE49)</f>
        <v>18.191271771216627</v>
      </c>
      <c r="BI48" s="3">
        <f>AVERAGE(AF48:AF49)</f>
        <v>9.0130401503239632</v>
      </c>
      <c r="BJ48" s="3">
        <f>AVERAGE(AG48:AG49)</f>
        <v>0.91543142626214402</v>
      </c>
      <c r="BK48" t="s">
        <v>63</v>
      </c>
    </row>
    <row r="49" spans="1:63" x14ac:dyDescent="0.3">
      <c r="A49">
        <v>25</v>
      </c>
      <c r="B49">
        <v>8</v>
      </c>
      <c r="C49" t="s">
        <v>63</v>
      </c>
      <c r="D49" t="s">
        <v>27</v>
      </c>
      <c r="G49">
        <v>0.6</v>
      </c>
      <c r="H49">
        <v>0.6</v>
      </c>
      <c r="I49">
        <v>10937</v>
      </c>
      <c r="J49">
        <v>20619</v>
      </c>
      <c r="L49">
        <v>10354</v>
      </c>
      <c r="M49">
        <v>7.3380000000000001</v>
      </c>
      <c r="N49">
        <v>14.789</v>
      </c>
      <c r="O49">
        <v>7.4509999999999996</v>
      </c>
      <c r="Q49">
        <v>0.80600000000000005</v>
      </c>
      <c r="R49">
        <v>1</v>
      </c>
      <c r="S49">
        <v>0</v>
      </c>
      <c r="T49">
        <v>0</v>
      </c>
      <c r="V49">
        <v>0</v>
      </c>
      <c r="Y49" s="1">
        <v>45320</v>
      </c>
      <c r="Z49" s="6">
        <v>0.63590277777777782</v>
      </c>
      <c r="AB49">
        <v>1</v>
      </c>
      <c r="AD49" s="3">
        <f t="shared" si="4"/>
        <v>9.2986184212440186</v>
      </c>
      <c r="AE49" s="3">
        <f t="shared" si="5"/>
        <v>18.20053057675695</v>
      </c>
      <c r="AF49" s="3">
        <f t="shared" si="6"/>
        <v>8.9019121555129317</v>
      </c>
      <c r="AG49" s="3">
        <f t="shared" si="7"/>
        <v>0.91578701806986873</v>
      </c>
      <c r="AH49" s="3"/>
      <c r="BK49" t="s">
        <v>63</v>
      </c>
    </row>
    <row r="50" spans="1:63" x14ac:dyDescent="0.3">
      <c r="A50">
        <v>26</v>
      </c>
      <c r="B50">
        <v>1</v>
      </c>
      <c r="C50" t="s">
        <v>69</v>
      </c>
      <c r="D50" t="s">
        <v>27</v>
      </c>
      <c r="G50">
        <v>0.3</v>
      </c>
      <c r="H50">
        <v>0.3</v>
      </c>
      <c r="I50">
        <v>4622</v>
      </c>
      <c r="J50">
        <v>10063</v>
      </c>
      <c r="L50">
        <v>5523</v>
      </c>
      <c r="M50">
        <v>6.601</v>
      </c>
      <c r="N50">
        <v>14.673</v>
      </c>
      <c r="O50">
        <v>8.0719999999999992</v>
      </c>
      <c r="Q50">
        <v>0.76900000000000002</v>
      </c>
      <c r="R50">
        <v>1</v>
      </c>
      <c r="S50">
        <v>0</v>
      </c>
      <c r="T50">
        <v>0</v>
      </c>
      <c r="V50">
        <v>0</v>
      </c>
      <c r="Y50" s="1">
        <v>45320</v>
      </c>
      <c r="Z50" s="6">
        <v>0.64923611111111112</v>
      </c>
      <c r="AB50">
        <v>1</v>
      </c>
      <c r="AD50" s="3">
        <f t="shared" si="4"/>
        <v>7.8517577722576348</v>
      </c>
      <c r="AE50" s="3">
        <f t="shared" si="5"/>
        <v>17.78468948043588</v>
      </c>
      <c r="AF50" s="3">
        <f t="shared" si="6"/>
        <v>9.9329317081782449</v>
      </c>
      <c r="AG50" s="3">
        <f t="shared" si="7"/>
        <v>0.97264202458049365</v>
      </c>
      <c r="AH50" s="3"/>
      <c r="BG50" s="3"/>
      <c r="BH50" s="3"/>
      <c r="BI50" s="3"/>
      <c r="BJ50" s="3"/>
      <c r="BK50" t="s">
        <v>69</v>
      </c>
    </row>
    <row r="51" spans="1:63" x14ac:dyDescent="0.3">
      <c r="A51">
        <v>27</v>
      </c>
      <c r="B51">
        <v>1</v>
      </c>
      <c r="C51" t="s">
        <v>69</v>
      </c>
      <c r="D51" t="s">
        <v>27</v>
      </c>
      <c r="G51">
        <v>0.3</v>
      </c>
      <c r="H51">
        <v>0.3</v>
      </c>
      <c r="I51">
        <v>4365</v>
      </c>
      <c r="J51">
        <v>9836</v>
      </c>
      <c r="L51">
        <v>5650</v>
      </c>
      <c r="M51">
        <v>6.2720000000000002</v>
      </c>
      <c r="N51">
        <v>14.352</v>
      </c>
      <c r="O51">
        <v>8.08</v>
      </c>
      <c r="Q51">
        <v>0.79200000000000004</v>
      </c>
      <c r="R51">
        <v>1</v>
      </c>
      <c r="S51">
        <v>0</v>
      </c>
      <c r="T51">
        <v>0</v>
      </c>
      <c r="V51">
        <v>0</v>
      </c>
      <c r="Y51" s="1">
        <v>45320</v>
      </c>
      <c r="Z51" s="6">
        <v>0.65589120370370368</v>
      </c>
      <c r="AB51">
        <v>1</v>
      </c>
      <c r="AD51" s="3">
        <f t="shared" si="4"/>
        <v>7.4144516564937053</v>
      </c>
      <c r="AE51" s="3">
        <f t="shared" si="5"/>
        <v>17.384356364692348</v>
      </c>
      <c r="AF51" s="3">
        <f t="shared" si="6"/>
        <v>9.9699047081986425</v>
      </c>
      <c r="AG51" s="3">
        <f t="shared" si="7"/>
        <v>0.99522210437101821</v>
      </c>
      <c r="AH51" s="3"/>
      <c r="AI51">
        <f>100*(AVERAGE(I51:I52))/(AVERAGE(I$51:I$52))</f>
        <v>100</v>
      </c>
      <c r="AK51">
        <f>ABS(100*(AD51-AD52)/(AVERAGE(AD51:AD52)))</f>
        <v>0.57538832370333426</v>
      </c>
      <c r="AO51">
        <f>100*(AVERAGE(J51:J52))/(AVERAGE(J$51:J$52))</f>
        <v>100</v>
      </c>
      <c r="AQ51">
        <f>ABS(100*(AE51-AE52)/(AVERAGE(AE51:AE52)))</f>
        <v>1.8792245328827453</v>
      </c>
      <c r="AU51">
        <f>100*(((AVERAGE(J51:J52))-(AVERAGE(I51:I52)))/((AVERAGE(J$51:J$52))-(AVERAGE($I$51:I52))))</f>
        <v>100</v>
      </c>
      <c r="AW51">
        <f>ABS(100*(AF51-AF52)/(AVERAGE(AF51:AF52)))</f>
        <v>3.6660771700149959</v>
      </c>
      <c r="BA51">
        <f>100*(AVERAGE(L51:L52))/(AVERAGE(L$51:L$52))</f>
        <v>100</v>
      </c>
      <c r="BC51">
        <f>ABS(100*(AG51-AG52)/(AVERAGE(AG51:AG52)))</f>
        <v>3.2682387242598989</v>
      </c>
      <c r="BG51" s="3">
        <f>AVERAGE(AD51:AD52)</f>
        <v>7.3931819037814517</v>
      </c>
      <c r="BH51" s="3">
        <f>AVERAGE(AE51:AE52)</f>
        <v>17.549251282410495</v>
      </c>
      <c r="BI51" s="3">
        <f>AVERAGE(AF51:AF52)</f>
        <v>10.156069378629045</v>
      </c>
      <c r="BJ51" s="3">
        <f>AVERAGE(AG51:AG52)</f>
        <v>0.97922047302340232</v>
      </c>
      <c r="BK51" t="s">
        <v>69</v>
      </c>
    </row>
    <row r="52" spans="1:63" x14ac:dyDescent="0.3">
      <c r="A52">
        <v>28</v>
      </c>
      <c r="B52">
        <v>1</v>
      </c>
      <c r="C52" t="s">
        <v>69</v>
      </c>
      <c r="D52" t="s">
        <v>27</v>
      </c>
      <c r="G52">
        <v>0.3</v>
      </c>
      <c r="H52">
        <v>0.3</v>
      </c>
      <c r="I52">
        <v>4340</v>
      </c>
      <c r="J52">
        <v>10023</v>
      </c>
      <c r="L52">
        <v>5470</v>
      </c>
      <c r="M52">
        <v>6.2409999999999997</v>
      </c>
      <c r="N52">
        <v>14.617000000000001</v>
      </c>
      <c r="O52">
        <v>8.3759999999999994</v>
      </c>
      <c r="Q52">
        <v>0.76</v>
      </c>
      <c r="R52">
        <v>1</v>
      </c>
      <c r="S52">
        <v>0</v>
      </c>
      <c r="T52">
        <v>0</v>
      </c>
      <c r="V52">
        <v>0</v>
      </c>
      <c r="Y52" s="1">
        <v>45320</v>
      </c>
      <c r="Z52" s="6">
        <v>0.66319444444444442</v>
      </c>
      <c r="AB52">
        <v>1</v>
      </c>
      <c r="AD52" s="3">
        <f t="shared" si="4"/>
        <v>7.3719121510691989</v>
      </c>
      <c r="AE52" s="3">
        <f t="shared" si="5"/>
        <v>17.714146200128646</v>
      </c>
      <c r="AF52" s="3">
        <f t="shared" si="6"/>
        <v>10.342234049059446</v>
      </c>
      <c r="AG52" s="3">
        <f t="shared" si="7"/>
        <v>0.96321884167578642</v>
      </c>
      <c r="AH52" s="3"/>
      <c r="BG52" s="3"/>
      <c r="BH52" s="3"/>
      <c r="BI52" s="3"/>
      <c r="BJ52" s="3"/>
      <c r="BK52" t="s">
        <v>69</v>
      </c>
    </row>
    <row r="53" spans="1:63" x14ac:dyDescent="0.3">
      <c r="A53">
        <v>29</v>
      </c>
      <c r="B53">
        <v>2</v>
      </c>
      <c r="C53" t="s">
        <v>68</v>
      </c>
      <c r="D53" t="s">
        <v>27</v>
      </c>
      <c r="G53">
        <v>0.5</v>
      </c>
      <c r="H53">
        <v>0.5</v>
      </c>
      <c r="I53">
        <v>4370</v>
      </c>
      <c r="J53">
        <v>6812</v>
      </c>
      <c r="L53">
        <v>3264</v>
      </c>
      <c r="M53">
        <v>3.7669999999999999</v>
      </c>
      <c r="N53">
        <v>6.05</v>
      </c>
      <c r="O53">
        <v>2.282</v>
      </c>
      <c r="Q53">
        <v>0.22500000000000001</v>
      </c>
      <c r="R53">
        <v>1</v>
      </c>
      <c r="S53">
        <v>0</v>
      </c>
      <c r="T53">
        <v>0</v>
      </c>
      <c r="V53">
        <v>0</v>
      </c>
      <c r="Y53" s="1">
        <v>45320</v>
      </c>
      <c r="Z53" s="6">
        <v>0.67664351851851856</v>
      </c>
      <c r="AB53">
        <v>1</v>
      </c>
      <c r="AD53" s="3">
        <f t="shared" si="4"/>
        <v>4.4537757345471638</v>
      </c>
      <c r="AE53" s="3">
        <f t="shared" si="5"/>
        <v>7.2307706240794518</v>
      </c>
      <c r="AF53" s="3">
        <f t="shared" si="6"/>
        <v>2.776994889532288</v>
      </c>
      <c r="AG53" s="3">
        <f t="shared" si="7"/>
        <v>0.34260064665320222</v>
      </c>
      <c r="AH53" s="3"/>
      <c r="BK53" t="s">
        <v>68</v>
      </c>
    </row>
    <row r="54" spans="1:63" x14ac:dyDescent="0.3">
      <c r="A54">
        <v>30</v>
      </c>
      <c r="B54">
        <v>2</v>
      </c>
      <c r="C54" t="s">
        <v>68</v>
      </c>
      <c r="D54" t="s">
        <v>27</v>
      </c>
      <c r="G54">
        <v>0.5</v>
      </c>
      <c r="H54">
        <v>0.5</v>
      </c>
      <c r="I54">
        <v>3554</v>
      </c>
      <c r="J54">
        <v>6751</v>
      </c>
      <c r="L54">
        <v>3359</v>
      </c>
      <c r="M54">
        <v>3.1419999999999999</v>
      </c>
      <c r="N54">
        <v>5.9980000000000002</v>
      </c>
      <c r="O54">
        <v>2.8559999999999999</v>
      </c>
      <c r="Q54">
        <v>0.23499999999999999</v>
      </c>
      <c r="R54">
        <v>1</v>
      </c>
      <c r="S54">
        <v>0</v>
      </c>
      <c r="T54">
        <v>0</v>
      </c>
      <c r="V54">
        <v>0</v>
      </c>
      <c r="Y54" s="1">
        <v>45320</v>
      </c>
      <c r="Z54" s="6">
        <v>0.6839467592592593</v>
      </c>
      <c r="AB54">
        <v>1</v>
      </c>
      <c r="AD54" s="3">
        <f t="shared" si="4"/>
        <v>3.6206820603136243</v>
      </c>
      <c r="AE54" s="3">
        <f t="shared" si="5"/>
        <v>7.1662235225983357</v>
      </c>
      <c r="AF54" s="3">
        <f t="shared" si="6"/>
        <v>3.5455414622847115</v>
      </c>
      <c r="AG54" s="3">
        <f t="shared" si="7"/>
        <v>0.35273501317335887</v>
      </c>
      <c r="AH54" s="3"/>
      <c r="AK54">
        <f>ABS(100*(AD54-AD55)/(AVERAGE(AD54:AD55)))</f>
        <v>1.5916362771786772</v>
      </c>
      <c r="AQ54">
        <f>ABS(100*(AE54-AE55)/(AVERAGE(AE54:AE55)))</f>
        <v>1.0091396759082811</v>
      </c>
      <c r="AW54">
        <f>ABS(100*(AF54-AF55)/(AVERAGE(AF54:AF55)))</f>
        <v>0.41776201428769333</v>
      </c>
      <c r="BC54">
        <f>ABS(100*(AG54-AG55)/(AVERAGE(AG54:AG55)))</f>
        <v>1.8619963886866104</v>
      </c>
      <c r="BG54" s="3">
        <f>AVERAGE(AD54:AD55)</f>
        <v>3.5920955126683558</v>
      </c>
      <c r="BH54" s="3">
        <f>AVERAGE(AE54:AE55)</f>
        <v>7.130246449641648</v>
      </c>
      <c r="BI54" s="3">
        <f>AVERAGE(AF54:AF55)</f>
        <v>3.5381509369732922</v>
      </c>
      <c r="BJ54" s="3">
        <f>AVERAGE(AG54:AG55)</f>
        <v>0.34948134813267701</v>
      </c>
      <c r="BK54" t="s">
        <v>68</v>
      </c>
    </row>
    <row r="55" spans="1:63" x14ac:dyDescent="0.3">
      <c r="A55">
        <v>31</v>
      </c>
      <c r="B55">
        <v>2</v>
      </c>
      <c r="C55" t="s">
        <v>68</v>
      </c>
      <c r="D55" t="s">
        <v>27</v>
      </c>
      <c r="G55">
        <v>0.5</v>
      </c>
      <c r="H55">
        <v>0.5</v>
      </c>
      <c r="I55">
        <v>3498</v>
      </c>
      <c r="J55">
        <v>6683</v>
      </c>
      <c r="L55">
        <v>3298</v>
      </c>
      <c r="M55">
        <v>3.0990000000000002</v>
      </c>
      <c r="N55">
        <v>5.94</v>
      </c>
      <c r="O55">
        <v>2.8420000000000001</v>
      </c>
      <c r="Q55">
        <v>0.22900000000000001</v>
      </c>
      <c r="R55">
        <v>1</v>
      </c>
      <c r="S55">
        <v>0</v>
      </c>
      <c r="T55">
        <v>0</v>
      </c>
      <c r="V55">
        <v>0</v>
      </c>
      <c r="Y55" s="1">
        <v>45320</v>
      </c>
      <c r="Z55" s="6">
        <v>0.69157407407407412</v>
      </c>
      <c r="AB55">
        <v>1</v>
      </c>
      <c r="AD55" s="3">
        <f t="shared" si="4"/>
        <v>3.5635089650230873</v>
      </c>
      <c r="AE55" s="3">
        <f t="shared" si="5"/>
        <v>7.0942693766849603</v>
      </c>
      <c r="AF55" s="3">
        <f t="shared" si="6"/>
        <v>3.5307604116618729</v>
      </c>
      <c r="AG55" s="3">
        <f t="shared" si="7"/>
        <v>0.34622768309199514</v>
      </c>
      <c r="AH55" s="3"/>
      <c r="BG55" s="3"/>
      <c r="BH55" s="3"/>
      <c r="BI55" s="3"/>
      <c r="BJ55" s="3"/>
      <c r="BK55" t="s">
        <v>68</v>
      </c>
    </row>
    <row r="56" spans="1:63" x14ac:dyDescent="0.3">
      <c r="A56">
        <v>32</v>
      </c>
      <c r="B56">
        <v>3</v>
      </c>
      <c r="C56" t="s">
        <v>83</v>
      </c>
      <c r="D56" t="s">
        <v>27</v>
      </c>
      <c r="G56">
        <v>0.5</v>
      </c>
      <c r="H56">
        <v>0.5</v>
      </c>
      <c r="I56">
        <v>1065</v>
      </c>
      <c r="J56">
        <v>770</v>
      </c>
      <c r="L56">
        <v>412</v>
      </c>
      <c r="M56">
        <v>1.232</v>
      </c>
      <c r="N56">
        <v>0.93100000000000005</v>
      </c>
      <c r="O56">
        <v>0</v>
      </c>
      <c r="Q56">
        <v>0</v>
      </c>
      <c r="R56">
        <v>1</v>
      </c>
      <c r="S56">
        <v>0</v>
      </c>
      <c r="T56">
        <v>0</v>
      </c>
      <c r="V56">
        <v>0</v>
      </c>
      <c r="Y56" s="1">
        <v>45320</v>
      </c>
      <c r="Z56" s="6">
        <v>0.7038888888888889</v>
      </c>
      <c r="AB56">
        <v>1</v>
      </c>
      <c r="AD56" s="3"/>
      <c r="AE56" s="3"/>
      <c r="AF56" s="3"/>
      <c r="AG56" s="3"/>
      <c r="AH56" s="3"/>
      <c r="BG56" s="3"/>
      <c r="BH56" s="3"/>
      <c r="BI56" s="3"/>
      <c r="BJ56" s="3"/>
      <c r="BK56" t="s">
        <v>83</v>
      </c>
    </row>
    <row r="57" spans="1:63" x14ac:dyDescent="0.3">
      <c r="A57">
        <v>33</v>
      </c>
      <c r="B57">
        <v>9</v>
      </c>
      <c r="C57" t="s">
        <v>239</v>
      </c>
      <c r="D57" t="s">
        <v>27</v>
      </c>
      <c r="G57">
        <v>0.5</v>
      </c>
      <c r="H57">
        <v>0.5</v>
      </c>
      <c r="I57">
        <v>5613</v>
      </c>
      <c r="J57">
        <v>8736</v>
      </c>
      <c r="L57">
        <v>15773</v>
      </c>
      <c r="M57">
        <v>4.7210000000000001</v>
      </c>
      <c r="N57">
        <v>7.6790000000000003</v>
      </c>
      <c r="O57">
        <v>2.9580000000000002</v>
      </c>
      <c r="Q57">
        <v>1.534</v>
      </c>
      <c r="R57">
        <v>1</v>
      </c>
      <c r="S57">
        <v>0</v>
      </c>
      <c r="T57">
        <v>0</v>
      </c>
      <c r="V57">
        <v>0</v>
      </c>
      <c r="Y57" s="1">
        <v>45320</v>
      </c>
      <c r="Z57" s="6">
        <v>0.71652777777777776</v>
      </c>
      <c r="AB57">
        <v>1</v>
      </c>
      <c r="AD57" s="3">
        <f t="shared" si="4"/>
        <v>5.7228142603710479</v>
      </c>
      <c r="AE57" s="3">
        <f t="shared" si="5"/>
        <v>9.2666496937461105</v>
      </c>
      <c r="AF57" s="3">
        <f t="shared" si="6"/>
        <v>3.5438354333750626</v>
      </c>
      <c r="AG57" s="3">
        <f t="shared" si="7"/>
        <v>1.6770300235020428</v>
      </c>
      <c r="AH57" s="3"/>
      <c r="BG57" s="3"/>
      <c r="BH57" s="3"/>
      <c r="BI57" s="3"/>
      <c r="BJ57" s="3"/>
      <c r="BK57" t="s">
        <v>239</v>
      </c>
    </row>
    <row r="58" spans="1:63" x14ac:dyDescent="0.3">
      <c r="A58">
        <v>34</v>
      </c>
      <c r="B58">
        <v>9</v>
      </c>
      <c r="C58" t="s">
        <v>239</v>
      </c>
      <c r="D58" t="s">
        <v>27</v>
      </c>
      <c r="G58">
        <v>0.5</v>
      </c>
      <c r="H58">
        <v>0.5</v>
      </c>
      <c r="I58">
        <v>7070</v>
      </c>
      <c r="J58">
        <v>8812</v>
      </c>
      <c r="L58">
        <v>15631</v>
      </c>
      <c r="M58">
        <v>5.8390000000000004</v>
      </c>
      <c r="N58">
        <v>7.7439999999999998</v>
      </c>
      <c r="O58">
        <v>1.905</v>
      </c>
      <c r="Q58">
        <v>1.5189999999999999</v>
      </c>
      <c r="R58">
        <v>1</v>
      </c>
      <c r="S58">
        <v>0</v>
      </c>
      <c r="T58">
        <v>0</v>
      </c>
      <c r="V58">
        <v>0</v>
      </c>
      <c r="Y58" s="1">
        <v>45320</v>
      </c>
      <c r="Z58" s="6">
        <v>0.72378472222222223</v>
      </c>
      <c r="AB58">
        <v>1</v>
      </c>
      <c r="AD58" s="3">
        <f t="shared" si="4"/>
        <v>7.2103356860551999</v>
      </c>
      <c r="AE58" s="3">
        <f t="shared" si="5"/>
        <v>9.3470690332963535</v>
      </c>
      <c r="AF58" s="3">
        <f t="shared" si="6"/>
        <v>2.1367333472411536</v>
      </c>
      <c r="AG58" s="3">
        <f t="shared" si="7"/>
        <v>1.6618818124929664</v>
      </c>
      <c r="AH58" s="3"/>
      <c r="AK58">
        <f>ABS(100*(AD58-AD59)/(AVERAGE(AD58:AD59)))</f>
        <v>1.5176230214009954</v>
      </c>
      <c r="AQ58">
        <f>ABS(100*(AE58-AE59)/(AVERAGE(AE58:AE59)))</f>
        <v>0.96690752310737393</v>
      </c>
      <c r="AW58">
        <f>ABS(100*(AF58-AF59)/(AVERAGE(AF58:AF59)))</f>
        <v>9.8302097642064474</v>
      </c>
      <c r="BC58">
        <f>ABS(100*(AG58-AG59)/(AVERAGE(AG58:AG59)))</f>
        <v>1.1043690258166032</v>
      </c>
      <c r="BG58" s="3">
        <f>AVERAGE(AD58:AD59)</f>
        <v>7.2654668850853605</v>
      </c>
      <c r="BH58" s="3">
        <f>AVERAGE(AE58:AE59)</f>
        <v>9.3020976921004959</v>
      </c>
      <c r="BI58" s="3">
        <f>AVERAGE(AF58:AF59)</f>
        <v>2.0366308070151344</v>
      </c>
      <c r="BJ58" s="3">
        <f>AVERAGE(AG58:AG59)</f>
        <v>1.6711094199034249</v>
      </c>
      <c r="BK58" t="s">
        <v>239</v>
      </c>
    </row>
    <row r="59" spans="1:63" x14ac:dyDescent="0.3">
      <c r="A59">
        <v>35</v>
      </c>
      <c r="B59">
        <v>9</v>
      </c>
      <c r="C59" t="s">
        <v>239</v>
      </c>
      <c r="D59" t="s">
        <v>27</v>
      </c>
      <c r="G59">
        <v>0.5</v>
      </c>
      <c r="H59">
        <v>0.5</v>
      </c>
      <c r="I59">
        <v>7178</v>
      </c>
      <c r="J59">
        <v>8727</v>
      </c>
      <c r="L59">
        <v>15804</v>
      </c>
      <c r="M59">
        <v>5.9219999999999997</v>
      </c>
      <c r="N59">
        <v>7.6719999999999997</v>
      </c>
      <c r="O59">
        <v>1.75</v>
      </c>
      <c r="Q59">
        <v>1.5369999999999999</v>
      </c>
      <c r="R59">
        <v>1</v>
      </c>
      <c r="S59">
        <v>0</v>
      </c>
      <c r="T59">
        <v>0</v>
      </c>
      <c r="V59">
        <v>0</v>
      </c>
      <c r="Y59" s="1">
        <v>45320</v>
      </c>
      <c r="Z59" s="6">
        <v>0.73150462962962959</v>
      </c>
      <c r="AB59">
        <v>1</v>
      </c>
      <c r="AD59" s="3">
        <f t="shared" si="4"/>
        <v>7.3205980841155212</v>
      </c>
      <c r="AE59" s="3">
        <f t="shared" si="5"/>
        <v>9.2571263509046364</v>
      </c>
      <c r="AF59" s="3">
        <f t="shared" si="6"/>
        <v>1.9365282667891153</v>
      </c>
      <c r="AG59" s="3">
        <f t="shared" si="7"/>
        <v>1.6803370273138833</v>
      </c>
      <c r="AH59" s="3"/>
      <c r="BG59" s="3"/>
      <c r="BH59" s="3"/>
      <c r="BI59" s="3"/>
      <c r="BJ59" s="3"/>
      <c r="BK59" t="s">
        <v>239</v>
      </c>
    </row>
    <row r="60" spans="1:63" x14ac:dyDescent="0.3">
      <c r="A60">
        <v>36</v>
      </c>
      <c r="B60">
        <v>10</v>
      </c>
      <c r="C60" t="s">
        <v>240</v>
      </c>
      <c r="D60" t="s">
        <v>27</v>
      </c>
      <c r="G60">
        <v>0.5</v>
      </c>
      <c r="H60">
        <v>0.5</v>
      </c>
      <c r="I60">
        <v>6830</v>
      </c>
      <c r="J60">
        <v>8162</v>
      </c>
      <c r="L60">
        <v>14422</v>
      </c>
      <c r="M60">
        <v>5.6550000000000002</v>
      </c>
      <c r="N60">
        <v>7.1929999999999996</v>
      </c>
      <c r="O60">
        <v>1.538</v>
      </c>
      <c r="Q60">
        <v>1.3919999999999999</v>
      </c>
      <c r="R60">
        <v>1</v>
      </c>
      <c r="S60">
        <v>0</v>
      </c>
      <c r="T60">
        <v>0</v>
      </c>
      <c r="V60">
        <v>0</v>
      </c>
      <c r="Y60" s="1">
        <v>45320</v>
      </c>
      <c r="Z60" s="6">
        <v>0.74471064814814814</v>
      </c>
      <c r="AB60">
        <v>1</v>
      </c>
      <c r="AD60" s="3">
        <f t="shared" si="4"/>
        <v>6.9653081348100407</v>
      </c>
      <c r="AE60" s="3">
        <f t="shared" si="5"/>
        <v>8.65927205030086</v>
      </c>
      <c r="AF60" s="3">
        <f t="shared" si="6"/>
        <v>1.6939639154908193</v>
      </c>
      <c r="AG60" s="3">
        <f t="shared" si="7"/>
        <v>1.5329086638311831</v>
      </c>
      <c r="AH60" s="3"/>
      <c r="BG60" s="3"/>
      <c r="BH60" s="3"/>
      <c r="BI60" s="3"/>
      <c r="BJ60" s="3"/>
      <c r="BK60" t="s">
        <v>240</v>
      </c>
    </row>
    <row r="61" spans="1:63" x14ac:dyDescent="0.3">
      <c r="A61">
        <v>37</v>
      </c>
      <c r="B61">
        <v>10</v>
      </c>
      <c r="C61" t="s">
        <v>240</v>
      </c>
      <c r="D61" t="s">
        <v>27</v>
      </c>
      <c r="G61">
        <v>0.5</v>
      </c>
      <c r="H61">
        <v>0.5</v>
      </c>
      <c r="I61">
        <v>6773</v>
      </c>
      <c r="J61">
        <v>8130</v>
      </c>
      <c r="L61">
        <v>14706</v>
      </c>
      <c r="M61">
        <v>5.6109999999999998</v>
      </c>
      <c r="N61">
        <v>7.1660000000000004</v>
      </c>
      <c r="O61">
        <v>1.5549999999999999</v>
      </c>
      <c r="Q61">
        <v>1.4219999999999999</v>
      </c>
      <c r="R61">
        <v>1</v>
      </c>
      <c r="S61">
        <v>0</v>
      </c>
      <c r="T61">
        <v>0</v>
      </c>
      <c r="V61">
        <v>0</v>
      </c>
      <c r="Y61" s="1">
        <v>45320</v>
      </c>
      <c r="Z61" s="6">
        <v>0.75193287037037038</v>
      </c>
      <c r="AB61">
        <v>1</v>
      </c>
      <c r="AD61" s="3">
        <f t="shared" si="4"/>
        <v>6.9071140913893156</v>
      </c>
      <c r="AE61" s="3">
        <f t="shared" si="5"/>
        <v>8.6254112757533896</v>
      </c>
      <c r="AF61" s="3">
        <f t="shared" si="6"/>
        <v>1.718297184364074</v>
      </c>
      <c r="AG61" s="3">
        <f t="shared" si="7"/>
        <v>1.5632050858493356</v>
      </c>
      <c r="AH61" s="3"/>
      <c r="AK61">
        <f>ABS(100*(AD61-AD62)/(AVERAGE(AD61:AD62)))</f>
        <v>3.2570487046602232</v>
      </c>
      <c r="AQ61">
        <f>ABS(100*(AE61-AE62)/(AVERAGE(AE61:AE62)))</f>
        <v>0.39180092465367866</v>
      </c>
      <c r="AW61">
        <f>ABS(100*(AF61-AF62)/(AVERAGE(AF61:AF62)))</f>
        <v>12.020102697932012</v>
      </c>
      <c r="BC61">
        <f>ABS(100*(AG61-AG62)/(AVERAGE(AG61:AG62)))</f>
        <v>0.45827465319232358</v>
      </c>
      <c r="BG61" s="3">
        <f>AVERAGE(AD61:AD62)</f>
        <v>7.0214602819703895</v>
      </c>
      <c r="BH61" s="3">
        <f>AVERAGE(AE61:AE62)</f>
        <v>8.6423416630271248</v>
      </c>
      <c r="BI61" s="3">
        <f>AVERAGE(AF61:AF62)</f>
        <v>1.6208813810567348</v>
      </c>
      <c r="BJ61" s="3">
        <f>AVERAGE(AG61:AG62)</f>
        <v>1.5596313881817014</v>
      </c>
      <c r="BK61" t="s">
        <v>240</v>
      </c>
    </row>
    <row r="62" spans="1:63" x14ac:dyDescent="0.3">
      <c r="A62">
        <v>38</v>
      </c>
      <c r="B62">
        <v>10</v>
      </c>
      <c r="C62" t="s">
        <v>240</v>
      </c>
      <c r="D62" t="s">
        <v>27</v>
      </c>
      <c r="G62">
        <v>0.5</v>
      </c>
      <c r="H62">
        <v>0.5</v>
      </c>
      <c r="I62">
        <v>6997</v>
      </c>
      <c r="J62">
        <v>8162</v>
      </c>
      <c r="L62">
        <v>14639</v>
      </c>
      <c r="M62">
        <v>5.782</v>
      </c>
      <c r="N62">
        <v>7.1929999999999996</v>
      </c>
      <c r="O62">
        <v>1.41</v>
      </c>
      <c r="Q62">
        <v>1.415</v>
      </c>
      <c r="R62">
        <v>1</v>
      </c>
      <c r="S62">
        <v>0</v>
      </c>
      <c r="T62">
        <v>0</v>
      </c>
      <c r="V62">
        <v>0</v>
      </c>
      <c r="Y62" s="1">
        <v>45320</v>
      </c>
      <c r="Z62" s="6">
        <v>0.7596412037037038</v>
      </c>
      <c r="AB62">
        <v>1</v>
      </c>
      <c r="AD62" s="3">
        <f t="shared" si="4"/>
        <v>7.1358064725514643</v>
      </c>
      <c r="AE62" s="3">
        <f t="shared" si="5"/>
        <v>8.65927205030086</v>
      </c>
      <c r="AF62" s="3">
        <f t="shared" si="6"/>
        <v>1.5234655777493957</v>
      </c>
      <c r="AG62" s="3">
        <f t="shared" si="7"/>
        <v>1.5560576905140673</v>
      </c>
      <c r="AH62" s="3"/>
      <c r="BG62" s="3"/>
      <c r="BH62" s="3"/>
      <c r="BI62" s="3"/>
      <c r="BJ62" s="3"/>
      <c r="BK62" t="s">
        <v>240</v>
      </c>
    </row>
    <row r="63" spans="1:63" x14ac:dyDescent="0.3">
      <c r="A63">
        <v>39</v>
      </c>
      <c r="B63">
        <v>11</v>
      </c>
      <c r="C63" t="s">
        <v>241</v>
      </c>
      <c r="D63" t="s">
        <v>27</v>
      </c>
      <c r="G63">
        <v>0.5</v>
      </c>
      <c r="H63">
        <v>0.5</v>
      </c>
      <c r="I63">
        <v>6411</v>
      </c>
      <c r="J63">
        <v>9069</v>
      </c>
      <c r="L63">
        <v>20625</v>
      </c>
      <c r="M63">
        <v>5.3339999999999996</v>
      </c>
      <c r="N63">
        <v>7.9619999999999997</v>
      </c>
      <c r="O63">
        <v>2.6280000000000001</v>
      </c>
      <c r="Q63">
        <v>2.0409999999999999</v>
      </c>
      <c r="R63">
        <v>1</v>
      </c>
      <c r="S63">
        <v>0</v>
      </c>
      <c r="T63">
        <v>0</v>
      </c>
      <c r="V63">
        <v>0</v>
      </c>
      <c r="Y63" s="1">
        <v>45320</v>
      </c>
      <c r="Z63" s="6">
        <v>0.77293981481481477</v>
      </c>
      <c r="AB63">
        <v>1</v>
      </c>
      <c r="AD63" s="3">
        <f t="shared" si="4"/>
        <v>6.537530868261201</v>
      </c>
      <c r="AE63" s="3">
        <f t="shared" si="5"/>
        <v>9.6190133788807266</v>
      </c>
      <c r="AF63" s="3">
        <f t="shared" si="6"/>
        <v>3.0814825106195256</v>
      </c>
      <c r="AG63" s="3">
        <f t="shared" si="7"/>
        <v>2.1946294588262556</v>
      </c>
      <c r="AH63" s="3"/>
      <c r="BG63" s="3"/>
      <c r="BH63" s="3"/>
      <c r="BI63" s="3"/>
      <c r="BJ63" s="3"/>
      <c r="BK63" t="s">
        <v>241</v>
      </c>
    </row>
    <row r="64" spans="1:63" x14ac:dyDescent="0.3">
      <c r="A64">
        <v>40</v>
      </c>
      <c r="B64">
        <v>11</v>
      </c>
      <c r="C64" t="s">
        <v>241</v>
      </c>
      <c r="D64" t="s">
        <v>27</v>
      </c>
      <c r="G64">
        <v>0.5</v>
      </c>
      <c r="H64">
        <v>0.5</v>
      </c>
      <c r="I64">
        <v>6346</v>
      </c>
      <c r="J64">
        <v>9042</v>
      </c>
      <c r="L64">
        <v>20371</v>
      </c>
      <c r="M64">
        <v>5.2830000000000004</v>
      </c>
      <c r="N64">
        <v>7.9390000000000001</v>
      </c>
      <c r="O64">
        <v>2.6549999999999998</v>
      </c>
      <c r="Q64">
        <v>2.0150000000000001</v>
      </c>
      <c r="R64">
        <v>1</v>
      </c>
      <c r="S64">
        <v>0</v>
      </c>
      <c r="T64">
        <v>0</v>
      </c>
      <c r="V64">
        <v>0</v>
      </c>
      <c r="Y64" s="1">
        <v>45320</v>
      </c>
      <c r="Z64" s="6">
        <v>0.78023148148148147</v>
      </c>
      <c r="AB64">
        <v>1</v>
      </c>
      <c r="AD64" s="3">
        <f t="shared" si="4"/>
        <v>6.4711692397989715</v>
      </c>
      <c r="AE64" s="3">
        <f t="shared" si="5"/>
        <v>9.5904433503562974</v>
      </c>
      <c r="AF64" s="3">
        <f t="shared" si="6"/>
        <v>3.1192741105573258</v>
      </c>
      <c r="AG64" s="3">
        <f t="shared" si="7"/>
        <v>2.1675333630776263</v>
      </c>
      <c r="AH64" s="3"/>
      <c r="AK64">
        <f>ABS(100*(AD64-AD65)/(AVERAGE(AD64:AD65)))</f>
        <v>2.2000683544425526</v>
      </c>
      <c r="AQ64">
        <f>ABS(100*(AE64-AE65)/(AVERAGE(AE64:AE65)))</f>
        <v>0.65981825985242126</v>
      </c>
      <c r="AW64">
        <f>ABS(100*(AF64-AF65)/(AVERAGE(AF64:AF65)))</f>
        <v>2.6133044233464533</v>
      </c>
      <c r="BC64">
        <f>ABS(100*(AG64-AG65)/(AVERAGE(AG64:AG65)))</f>
        <v>1.0720551459722198</v>
      </c>
      <c r="BG64" s="3">
        <f>AVERAGE(AD64:AD65)</f>
        <v>6.5431460829772359</v>
      </c>
      <c r="BH64" s="3">
        <f>AVERAGE(AE64:AE65)</f>
        <v>9.6221878264945513</v>
      </c>
      <c r="BI64" s="3">
        <f>AVERAGE(AF64:AF65)</f>
        <v>3.079041743517315</v>
      </c>
      <c r="BJ64" s="3">
        <f>AVERAGE(AG64:AG65)</f>
        <v>2.1792145539613856</v>
      </c>
      <c r="BK64" t="s">
        <v>241</v>
      </c>
    </row>
    <row r="65" spans="1:63" x14ac:dyDescent="0.3">
      <c r="A65">
        <v>41</v>
      </c>
      <c r="B65">
        <v>11</v>
      </c>
      <c r="C65" t="s">
        <v>241</v>
      </c>
      <c r="D65" t="s">
        <v>27</v>
      </c>
      <c r="G65">
        <v>0.5</v>
      </c>
      <c r="H65">
        <v>0.5</v>
      </c>
      <c r="I65">
        <v>6487</v>
      </c>
      <c r="J65">
        <v>9102</v>
      </c>
      <c r="L65">
        <v>20590</v>
      </c>
      <c r="M65">
        <v>5.391</v>
      </c>
      <c r="N65">
        <v>7.99</v>
      </c>
      <c r="O65">
        <v>2.5990000000000002</v>
      </c>
      <c r="Q65">
        <v>2.0369999999999999</v>
      </c>
      <c r="R65">
        <v>1</v>
      </c>
      <c r="S65">
        <v>0</v>
      </c>
      <c r="T65">
        <v>0</v>
      </c>
      <c r="V65">
        <v>0</v>
      </c>
      <c r="Y65" s="1">
        <v>45320</v>
      </c>
      <c r="Z65" s="6">
        <v>0.78792824074074075</v>
      </c>
      <c r="AB65">
        <v>1</v>
      </c>
      <c r="AD65" s="3">
        <f t="shared" si="4"/>
        <v>6.6151229261555011</v>
      </c>
      <c r="AE65" s="3">
        <f t="shared" si="5"/>
        <v>9.6539323026328052</v>
      </c>
      <c r="AF65" s="3">
        <f t="shared" si="6"/>
        <v>3.0388093764773041</v>
      </c>
      <c r="AG65" s="3">
        <f t="shared" si="7"/>
        <v>2.1908957448451449</v>
      </c>
      <c r="AH65" s="3"/>
      <c r="BG65" s="3"/>
      <c r="BH65" s="3"/>
      <c r="BI65" s="3"/>
      <c r="BJ65" s="3"/>
      <c r="BK65" t="s">
        <v>241</v>
      </c>
    </row>
    <row r="66" spans="1:63" x14ac:dyDescent="0.3">
      <c r="A66">
        <v>42</v>
      </c>
      <c r="B66">
        <v>12</v>
      </c>
      <c r="C66" t="s">
        <v>242</v>
      </c>
      <c r="D66" t="s">
        <v>27</v>
      </c>
      <c r="G66">
        <v>0.5</v>
      </c>
      <c r="H66">
        <v>0.5</v>
      </c>
      <c r="I66">
        <v>4482</v>
      </c>
      <c r="J66">
        <v>7095</v>
      </c>
      <c r="L66">
        <v>3025</v>
      </c>
      <c r="M66">
        <v>3.8540000000000001</v>
      </c>
      <c r="N66">
        <v>6.2889999999999997</v>
      </c>
      <c r="O66">
        <v>2.4359999999999999</v>
      </c>
      <c r="Q66">
        <v>0.2</v>
      </c>
      <c r="R66">
        <v>1</v>
      </c>
      <c r="S66">
        <v>0</v>
      </c>
      <c r="T66">
        <v>0</v>
      </c>
      <c r="V66">
        <v>0</v>
      </c>
      <c r="Y66" s="1">
        <v>45320</v>
      </c>
      <c r="Z66" s="6">
        <v>0.80091435185185178</v>
      </c>
      <c r="AB66">
        <v>1</v>
      </c>
      <c r="AD66" s="3">
        <f t="shared" si="4"/>
        <v>4.5681219251282386</v>
      </c>
      <c r="AE66" s="3">
        <f t="shared" si="5"/>
        <v>7.5302268489836433</v>
      </c>
      <c r="AF66" s="3">
        <f t="shared" si="6"/>
        <v>2.9621049238554047</v>
      </c>
      <c r="AG66" s="3">
        <f t="shared" si="7"/>
        <v>0.31710471403933438</v>
      </c>
      <c r="AH66" s="3"/>
      <c r="BG66" s="3"/>
      <c r="BH66" s="3"/>
      <c r="BI66" s="3"/>
      <c r="BJ66" s="3"/>
      <c r="BK66" t="s">
        <v>242</v>
      </c>
    </row>
    <row r="67" spans="1:63" x14ac:dyDescent="0.3">
      <c r="A67">
        <v>43</v>
      </c>
      <c r="B67">
        <v>12</v>
      </c>
      <c r="C67" t="s">
        <v>242</v>
      </c>
      <c r="D67" t="s">
        <v>27</v>
      </c>
      <c r="G67">
        <v>0.5</v>
      </c>
      <c r="H67">
        <v>0.5</v>
      </c>
      <c r="I67">
        <v>3943</v>
      </c>
      <c r="J67">
        <v>7162</v>
      </c>
      <c r="L67">
        <v>2967</v>
      </c>
      <c r="M67">
        <v>3.44</v>
      </c>
      <c r="N67">
        <v>6.3460000000000001</v>
      </c>
      <c r="O67">
        <v>2.9060000000000001</v>
      </c>
      <c r="Q67">
        <v>0.19400000000000001</v>
      </c>
      <c r="R67">
        <v>1</v>
      </c>
      <c r="S67">
        <v>0</v>
      </c>
      <c r="T67">
        <v>0</v>
      </c>
      <c r="V67">
        <v>0</v>
      </c>
      <c r="Y67" s="1">
        <v>45320</v>
      </c>
      <c r="Z67" s="6">
        <v>0.80793981481481481</v>
      </c>
      <c r="AB67">
        <v>1</v>
      </c>
      <c r="AD67" s="3">
        <f t="shared" si="4"/>
        <v>4.0178308829568188</v>
      </c>
      <c r="AE67" s="3">
        <f t="shared" si="5"/>
        <v>7.6011228456924087</v>
      </c>
      <c r="AF67" s="3">
        <f t="shared" si="6"/>
        <v>3.5832919627355899</v>
      </c>
      <c r="AG67" s="3">
        <f t="shared" si="7"/>
        <v>0.31091741658492289</v>
      </c>
      <c r="AH67" s="3"/>
      <c r="AK67">
        <f>ABS(100*(AD67-AD68)/(AVERAGE(AD67:AD68)))</f>
        <v>2.1368102659767803</v>
      </c>
      <c r="AQ67">
        <f>ABS(100*(AE67-AE68)/(AVERAGE(AE67:AE68)))</f>
        <v>5.5668337378514857E-2</v>
      </c>
      <c r="AW67">
        <f>ABS(100*(AF67-AF68)/(AVERAGE(AF67:AF68)))</f>
        <v>2.330535729885868</v>
      </c>
      <c r="BC67">
        <f>ABS(100*(AG67-AG68)/(AVERAGE(AG67:AG68)))</f>
        <v>0.27486179808454436</v>
      </c>
      <c r="BG67" s="3">
        <f>AVERAGE(AD67:AD68)</f>
        <v>4.0612211784898156</v>
      </c>
      <c r="BH67" s="3">
        <f>AVERAGE(AE67:AE68)</f>
        <v>7.6032391441016252</v>
      </c>
      <c r="BI67" s="3">
        <f>AVERAGE(AF67:AF68)</f>
        <v>3.54201796561181</v>
      </c>
      <c r="BJ67" s="3">
        <f>AVERAGE(AG67:AG68)</f>
        <v>0.31049070641565313</v>
      </c>
      <c r="BK67" t="s">
        <v>242</v>
      </c>
    </row>
    <row r="68" spans="1:63" x14ac:dyDescent="0.3">
      <c r="A68">
        <v>44</v>
      </c>
      <c r="B68">
        <v>12</v>
      </c>
      <c r="C68" t="s">
        <v>242</v>
      </c>
      <c r="D68" t="s">
        <v>27</v>
      </c>
      <c r="G68">
        <v>0.5</v>
      </c>
      <c r="H68">
        <v>0.5</v>
      </c>
      <c r="I68">
        <v>4028</v>
      </c>
      <c r="J68">
        <v>7166</v>
      </c>
      <c r="L68">
        <v>2959</v>
      </c>
      <c r="M68">
        <v>3.5049999999999999</v>
      </c>
      <c r="N68">
        <v>6.3490000000000002</v>
      </c>
      <c r="O68">
        <v>2.8439999999999999</v>
      </c>
      <c r="Q68">
        <v>0.193</v>
      </c>
      <c r="R68">
        <v>1</v>
      </c>
      <c r="S68">
        <v>0</v>
      </c>
      <c r="T68">
        <v>0</v>
      </c>
      <c r="V68">
        <v>0</v>
      </c>
      <c r="Y68" s="1">
        <v>45320</v>
      </c>
      <c r="Z68" s="6">
        <v>0.81564814814814823</v>
      </c>
      <c r="AB68">
        <v>1</v>
      </c>
      <c r="AD68" s="3">
        <f t="shared" si="4"/>
        <v>4.1046114740228123</v>
      </c>
      <c r="AE68" s="3">
        <f t="shared" si="5"/>
        <v>7.6053554425108425</v>
      </c>
      <c r="AF68" s="3">
        <f t="shared" si="6"/>
        <v>3.5007439684880302</v>
      </c>
      <c r="AG68" s="3">
        <f t="shared" si="7"/>
        <v>0.31006399624638342</v>
      </c>
      <c r="AH68" s="3"/>
      <c r="BG68" s="3"/>
      <c r="BH68" s="3"/>
      <c r="BI68" s="3"/>
      <c r="BJ68" s="3"/>
      <c r="BK68" t="s">
        <v>242</v>
      </c>
    </row>
    <row r="69" spans="1:63" x14ac:dyDescent="0.3">
      <c r="A69">
        <v>45</v>
      </c>
      <c r="B69">
        <v>13</v>
      </c>
      <c r="C69" t="s">
        <v>243</v>
      </c>
      <c r="D69" t="s">
        <v>27</v>
      </c>
      <c r="G69">
        <v>0.5</v>
      </c>
      <c r="H69">
        <v>0.5</v>
      </c>
      <c r="I69">
        <v>6161</v>
      </c>
      <c r="J69">
        <v>8279</v>
      </c>
      <c r="L69">
        <v>14231</v>
      </c>
      <c r="M69">
        <v>5.141</v>
      </c>
      <c r="N69">
        <v>7.2930000000000001</v>
      </c>
      <c r="O69">
        <v>2.1509999999999998</v>
      </c>
      <c r="Q69">
        <v>1.3720000000000001</v>
      </c>
      <c r="R69">
        <v>1</v>
      </c>
      <c r="S69">
        <v>0</v>
      </c>
      <c r="T69">
        <v>0</v>
      </c>
      <c r="V69">
        <v>0</v>
      </c>
      <c r="Y69" s="1">
        <v>45320</v>
      </c>
      <c r="Z69" s="6">
        <v>0.82871527777777787</v>
      </c>
      <c r="AB69">
        <v>1</v>
      </c>
      <c r="AD69" s="3">
        <f t="shared" si="4"/>
        <v>6.2822938357141602</v>
      </c>
      <c r="AE69" s="3">
        <f t="shared" si="5"/>
        <v>8.7830755072400493</v>
      </c>
      <c r="AF69" s="3">
        <f t="shared" si="6"/>
        <v>2.500781671525889</v>
      </c>
      <c r="AG69" s="3">
        <f t="shared" si="7"/>
        <v>1.5125332532485523</v>
      </c>
      <c r="AH69" s="3"/>
      <c r="BG69" s="3"/>
      <c r="BH69" s="3"/>
      <c r="BI69" s="3"/>
      <c r="BJ69" s="3"/>
      <c r="BK69" t="s">
        <v>243</v>
      </c>
    </row>
    <row r="70" spans="1:63" x14ac:dyDescent="0.3">
      <c r="A70">
        <v>46</v>
      </c>
      <c r="B70">
        <v>13</v>
      </c>
      <c r="C70" t="s">
        <v>243</v>
      </c>
      <c r="D70" t="s">
        <v>27</v>
      </c>
      <c r="G70">
        <v>0.5</v>
      </c>
      <c r="H70">
        <v>0.5</v>
      </c>
      <c r="I70">
        <v>6704</v>
      </c>
      <c r="J70">
        <v>8404</v>
      </c>
      <c r="L70">
        <v>14491</v>
      </c>
      <c r="M70">
        <v>5.5579999999999998</v>
      </c>
      <c r="N70">
        <v>7.399</v>
      </c>
      <c r="O70">
        <v>1.841</v>
      </c>
      <c r="Q70">
        <v>1.4</v>
      </c>
      <c r="R70">
        <v>1</v>
      </c>
      <c r="S70">
        <v>0</v>
      </c>
      <c r="T70">
        <v>0</v>
      </c>
      <c r="V70">
        <v>0</v>
      </c>
      <c r="Y70" s="1">
        <v>45320</v>
      </c>
      <c r="Z70" s="6">
        <v>0.83601851851851849</v>
      </c>
      <c r="AB70">
        <v>1</v>
      </c>
      <c r="AD70" s="3">
        <f t="shared" si="4"/>
        <v>6.8366686704063326</v>
      </c>
      <c r="AE70" s="3">
        <f t="shared" si="5"/>
        <v>8.9153441578161061</v>
      </c>
      <c r="AF70" s="3">
        <f t="shared" si="6"/>
        <v>2.0786754874097735</v>
      </c>
      <c r="AG70" s="3">
        <f t="shared" si="7"/>
        <v>1.5402694142510862</v>
      </c>
      <c r="AH70" s="3"/>
      <c r="AK70">
        <f>ABS(100*(AD70-AD71)/(AVERAGE(AD70:AD71)))</f>
        <v>3.894929569589817</v>
      </c>
      <c r="AQ70">
        <f>ABS(100*(AE70-AE71)/(AVERAGE(AE70:AE71)))</f>
        <v>0.61909087520438244</v>
      </c>
      <c r="AW70">
        <f>ABS(100*(AF70-AF71)/(AVERAGE(AF70:AF71)))</f>
        <v>17.051258047798996</v>
      </c>
      <c r="BC70">
        <f>ABS(100*(AG70-AG71)/(AVERAGE(AG70:AG71)))</f>
        <v>0.8695014873264858</v>
      </c>
      <c r="BG70" s="3">
        <f>AVERAGE(AD70:AD71)</f>
        <v>6.9724547717213579</v>
      </c>
      <c r="BH70" s="3">
        <f>AVERAGE(AE70:AE71)</f>
        <v>8.8878322784962869</v>
      </c>
      <c r="BI70" s="3">
        <f>AVERAGE(AF70:AF71)</f>
        <v>1.9153775067749277</v>
      </c>
      <c r="BJ70" s="3">
        <f>AVERAGE(AG70:AG71)</f>
        <v>1.5336020678562463</v>
      </c>
      <c r="BK70" t="s">
        <v>243</v>
      </c>
    </row>
    <row r="71" spans="1:63" x14ac:dyDescent="0.3">
      <c r="A71">
        <v>47</v>
      </c>
      <c r="B71">
        <v>13</v>
      </c>
      <c r="C71" t="s">
        <v>243</v>
      </c>
      <c r="D71" t="s">
        <v>27</v>
      </c>
      <c r="G71">
        <v>0.5</v>
      </c>
      <c r="H71">
        <v>0.5</v>
      </c>
      <c r="I71">
        <v>6970</v>
      </c>
      <c r="J71">
        <v>8352</v>
      </c>
      <c r="L71">
        <v>14366</v>
      </c>
      <c r="M71">
        <v>5.7619999999999996</v>
      </c>
      <c r="N71">
        <v>7.3540000000000001</v>
      </c>
      <c r="O71">
        <v>1.5920000000000001</v>
      </c>
      <c r="Q71">
        <v>1.387</v>
      </c>
      <c r="R71">
        <v>1</v>
      </c>
      <c r="S71">
        <v>0</v>
      </c>
      <c r="T71">
        <v>0</v>
      </c>
      <c r="V71">
        <v>0</v>
      </c>
      <c r="Y71" s="1">
        <v>45320</v>
      </c>
      <c r="Z71" s="6">
        <v>0.84378472222222223</v>
      </c>
      <c r="AB71">
        <v>1</v>
      </c>
      <c r="AD71" s="3">
        <f t="shared" si="4"/>
        <v>7.108240873036384</v>
      </c>
      <c r="AE71" s="3">
        <f t="shared" si="5"/>
        <v>8.8603203991764659</v>
      </c>
      <c r="AF71" s="3">
        <f t="shared" si="6"/>
        <v>1.7520795261400819</v>
      </c>
      <c r="AG71" s="3">
        <f t="shared" si="7"/>
        <v>1.5269347214614064</v>
      </c>
      <c r="AH71" s="3"/>
      <c r="BG71" s="3"/>
      <c r="BH71" s="3"/>
      <c r="BI71" s="3"/>
      <c r="BJ71" s="3"/>
      <c r="BK71" t="s">
        <v>243</v>
      </c>
    </row>
    <row r="72" spans="1:63" x14ac:dyDescent="0.3">
      <c r="A72">
        <v>48</v>
      </c>
      <c r="B72">
        <v>14</v>
      </c>
      <c r="C72" t="s">
        <v>244</v>
      </c>
      <c r="D72" t="s">
        <v>27</v>
      </c>
      <c r="G72">
        <v>0.5</v>
      </c>
      <c r="H72">
        <v>0.5</v>
      </c>
      <c r="I72">
        <v>6599</v>
      </c>
      <c r="J72">
        <v>8634</v>
      </c>
      <c r="L72">
        <v>13121</v>
      </c>
      <c r="M72">
        <v>5.4779999999999998</v>
      </c>
      <c r="N72">
        <v>7.593</v>
      </c>
      <c r="O72">
        <v>2.1160000000000001</v>
      </c>
      <c r="Q72">
        <v>1.256</v>
      </c>
      <c r="R72">
        <v>1</v>
      </c>
      <c r="S72">
        <v>0</v>
      </c>
      <c r="T72">
        <v>0</v>
      </c>
      <c r="V72">
        <v>0</v>
      </c>
      <c r="Y72" s="1">
        <v>45320</v>
      </c>
      <c r="Z72" s="6">
        <v>0.85695601851851855</v>
      </c>
      <c r="AB72">
        <v>1</v>
      </c>
      <c r="AD72" s="3">
        <f t="shared" si="4"/>
        <v>6.729469116736575</v>
      </c>
      <c r="AE72" s="3">
        <f t="shared" si="5"/>
        <v>9.15871847487605</v>
      </c>
      <c r="AF72" s="3">
        <f t="shared" si="6"/>
        <v>2.429249358139475</v>
      </c>
      <c r="AG72" s="3">
        <f t="shared" si="7"/>
        <v>1.3941211812761953</v>
      </c>
      <c r="AH72" s="3"/>
      <c r="BG72" s="3"/>
      <c r="BH72" s="3"/>
      <c r="BI72" s="3"/>
      <c r="BJ72" s="3"/>
      <c r="BK72" t="s">
        <v>244</v>
      </c>
    </row>
    <row r="73" spans="1:63" x14ac:dyDescent="0.3">
      <c r="A73">
        <v>49</v>
      </c>
      <c r="B73">
        <v>14</v>
      </c>
      <c r="C73" t="s">
        <v>244</v>
      </c>
      <c r="D73" t="s">
        <v>27</v>
      </c>
      <c r="G73">
        <v>0.5</v>
      </c>
      <c r="H73">
        <v>0.5</v>
      </c>
      <c r="I73">
        <v>6547</v>
      </c>
      <c r="J73">
        <v>8732</v>
      </c>
      <c r="L73">
        <v>12996</v>
      </c>
      <c r="M73">
        <v>5.4379999999999997</v>
      </c>
      <c r="N73">
        <v>7.6760000000000002</v>
      </c>
      <c r="O73">
        <v>2.2389999999999999</v>
      </c>
      <c r="Q73">
        <v>1.2430000000000001</v>
      </c>
      <c r="R73">
        <v>1</v>
      </c>
      <c r="S73">
        <v>0</v>
      </c>
      <c r="T73">
        <v>0</v>
      </c>
      <c r="V73">
        <v>0</v>
      </c>
      <c r="Y73" s="1">
        <v>45320</v>
      </c>
      <c r="Z73" s="6">
        <v>0.86422453703703705</v>
      </c>
      <c r="AB73">
        <v>1</v>
      </c>
      <c r="AD73" s="3">
        <f t="shared" si="4"/>
        <v>6.6763798139667916</v>
      </c>
      <c r="AE73" s="3">
        <f t="shared" si="5"/>
        <v>9.2624170969276776</v>
      </c>
      <c r="AF73" s="3">
        <f t="shared" si="6"/>
        <v>2.586037282960886</v>
      </c>
      <c r="AG73" s="3">
        <f t="shared" si="7"/>
        <v>1.3807864884865155</v>
      </c>
      <c r="AH73" s="3"/>
      <c r="AK73">
        <f>ABS(100*(AD73-AD74)/(AVERAGE(AD73:AD74)))</f>
        <v>0.71614772192223708</v>
      </c>
      <c r="AQ73">
        <f>ABS(100*(AE73-AE74)/(AVERAGE(AE73:AE74)))</f>
        <v>0.94372734747097387</v>
      </c>
      <c r="AW73">
        <f>ABS(100*(AF73-AF74)/(AVERAGE(AF73:AF74)))</f>
        <v>1.5288741759952873</v>
      </c>
      <c r="BC73">
        <f>ABS(100*(AG73-AG74)/(AVERAGE(AG73:AG74)))</f>
        <v>1.4496028746552436</v>
      </c>
      <c r="BG73" s="3">
        <f>AVERAGE(AD73:AD74)</f>
        <v>6.7003720950262133</v>
      </c>
      <c r="BH73" s="3">
        <f>AVERAGE(AE73:AE74)</f>
        <v>9.3063302889189288</v>
      </c>
      <c r="BI73" s="3">
        <f>AVERAGE(AF73:AF74)</f>
        <v>2.6059581938927154</v>
      </c>
      <c r="BJ73" s="3">
        <f>AVERAGE(AG73:AG74)</f>
        <v>1.3908675162355135</v>
      </c>
      <c r="BK73" t="s">
        <v>244</v>
      </c>
    </row>
    <row r="74" spans="1:63" x14ac:dyDescent="0.3">
      <c r="A74">
        <v>50</v>
      </c>
      <c r="B74">
        <v>14</v>
      </c>
      <c r="C74" t="s">
        <v>244</v>
      </c>
      <c r="D74" t="s">
        <v>27</v>
      </c>
      <c r="G74">
        <v>0.5</v>
      </c>
      <c r="H74">
        <v>0.5</v>
      </c>
      <c r="I74">
        <v>6594</v>
      </c>
      <c r="J74">
        <v>8815</v>
      </c>
      <c r="L74">
        <v>13185</v>
      </c>
      <c r="M74">
        <v>5.4740000000000002</v>
      </c>
      <c r="N74">
        <v>7.7469999999999999</v>
      </c>
      <c r="O74">
        <v>2.2730000000000001</v>
      </c>
      <c r="Q74">
        <v>1.2629999999999999</v>
      </c>
      <c r="R74">
        <v>1</v>
      </c>
      <c r="S74">
        <v>0</v>
      </c>
      <c r="T74">
        <v>0</v>
      </c>
      <c r="V74">
        <v>0</v>
      </c>
      <c r="Y74" s="1">
        <v>45320</v>
      </c>
      <c r="Z74" s="6">
        <v>0.87189814814814814</v>
      </c>
      <c r="AB74">
        <v>1</v>
      </c>
      <c r="AD74" s="3">
        <f t="shared" si="4"/>
        <v>6.7243643760856351</v>
      </c>
      <c r="AE74" s="3">
        <f t="shared" si="5"/>
        <v>9.35024348091018</v>
      </c>
      <c r="AF74" s="3">
        <f t="shared" si="6"/>
        <v>2.6258791048245449</v>
      </c>
      <c r="AG74" s="3">
        <f t="shared" si="7"/>
        <v>1.4009485439845115</v>
      </c>
      <c r="AH74" s="3"/>
      <c r="BG74" s="3"/>
      <c r="BH74" s="3"/>
      <c r="BI74" s="3"/>
      <c r="BJ74" s="3"/>
      <c r="BK74" t="s">
        <v>244</v>
      </c>
    </row>
    <row r="75" spans="1:63" x14ac:dyDescent="0.3">
      <c r="A75">
        <v>51</v>
      </c>
      <c r="B75">
        <v>15</v>
      </c>
      <c r="C75" t="s">
        <v>245</v>
      </c>
      <c r="D75" t="s">
        <v>27</v>
      </c>
      <c r="G75">
        <v>0.5</v>
      </c>
      <c r="H75">
        <v>0.5</v>
      </c>
      <c r="I75">
        <v>6158</v>
      </c>
      <c r="J75">
        <v>8469</v>
      </c>
      <c r="L75">
        <v>14904</v>
      </c>
      <c r="M75">
        <v>5.14</v>
      </c>
      <c r="N75">
        <v>7.4530000000000003</v>
      </c>
      <c r="O75">
        <v>2.3140000000000001</v>
      </c>
      <c r="Q75">
        <v>1.4430000000000001</v>
      </c>
      <c r="R75">
        <v>1</v>
      </c>
      <c r="S75">
        <v>0</v>
      </c>
      <c r="T75">
        <v>0</v>
      </c>
      <c r="V75">
        <v>0</v>
      </c>
      <c r="Y75" s="1">
        <v>45320</v>
      </c>
      <c r="Z75" s="6">
        <v>0.88488425925925929</v>
      </c>
      <c r="AB75">
        <v>1</v>
      </c>
      <c r="AD75" s="3">
        <f t="shared" si="4"/>
        <v>6.2792309913235966</v>
      </c>
      <c r="AE75" s="3">
        <f t="shared" si="5"/>
        <v>8.9841238561156533</v>
      </c>
      <c r="AF75" s="3">
        <f t="shared" si="6"/>
        <v>2.7048928647920567</v>
      </c>
      <c r="AG75" s="3">
        <f t="shared" si="7"/>
        <v>1.5843272392281886</v>
      </c>
      <c r="AH75" s="3"/>
      <c r="BG75" s="3"/>
      <c r="BH75" s="3"/>
      <c r="BI75" s="3"/>
      <c r="BJ75" s="3"/>
      <c r="BK75" t="s">
        <v>245</v>
      </c>
    </row>
    <row r="76" spans="1:63" x14ac:dyDescent="0.3">
      <c r="A76">
        <v>52</v>
      </c>
      <c r="B76">
        <v>15</v>
      </c>
      <c r="C76" t="s">
        <v>245</v>
      </c>
      <c r="D76" t="s">
        <v>27</v>
      </c>
      <c r="G76">
        <v>0.5</v>
      </c>
      <c r="H76">
        <v>0.5</v>
      </c>
      <c r="I76">
        <v>6171</v>
      </c>
      <c r="J76">
        <v>8606</v>
      </c>
      <c r="L76">
        <v>15043</v>
      </c>
      <c r="M76">
        <v>5.149</v>
      </c>
      <c r="N76">
        <v>7.569</v>
      </c>
      <c r="O76">
        <v>2.42</v>
      </c>
      <c r="Q76">
        <v>1.4570000000000001</v>
      </c>
      <c r="R76">
        <v>1</v>
      </c>
      <c r="S76">
        <v>0</v>
      </c>
      <c r="T76">
        <v>0</v>
      </c>
      <c r="V76">
        <v>0</v>
      </c>
      <c r="Y76" s="1">
        <v>45320</v>
      </c>
      <c r="Z76" s="6">
        <v>0.89215277777777768</v>
      </c>
      <c r="AB76">
        <v>1</v>
      </c>
      <c r="AD76" s="3">
        <f t="shared" si="4"/>
        <v>6.2925033170160427</v>
      </c>
      <c r="AE76" s="3">
        <f t="shared" si="5"/>
        <v>9.1290902971470125</v>
      </c>
      <c r="AF76" s="3">
        <f t="shared" si="6"/>
        <v>2.8365869801309698</v>
      </c>
      <c r="AG76" s="3">
        <f t="shared" si="7"/>
        <v>1.5991554176103124</v>
      </c>
      <c r="AH76" s="3"/>
      <c r="AK76">
        <f>ABS(100*(AD76-AD77)/(AVERAGE(AD76:AD77)))</f>
        <v>1.6192632042756929</v>
      </c>
      <c r="AQ76">
        <f>ABS(100*(AE76-AE77)/(AVERAGE(AE76:AE77)))</f>
        <v>0.95499714674025349</v>
      </c>
      <c r="AW76">
        <f>ABS(100*(AF76-AF77)/(AVERAGE(AF76:AF77)))</f>
        <v>0.50305692999587526</v>
      </c>
      <c r="BC76">
        <f>ABS(100*(AG76-AG77)/(AVERAGE(AG76:AG77)))</f>
        <v>0.45259248123537371</v>
      </c>
      <c r="BG76" s="3">
        <f>AVERAGE(AD76:AD77)</f>
        <v>6.2419663845717288</v>
      </c>
      <c r="BH76" s="3">
        <f>AVERAGE(AE76:AE77)</f>
        <v>9.0857061797580663</v>
      </c>
      <c r="BI76" s="3">
        <f>AVERAGE(AF76:AF77)</f>
        <v>2.8437397951863375</v>
      </c>
      <c r="BJ76" s="3">
        <f>AVERAGE(AG76:AG77)</f>
        <v>1.6027824540491054</v>
      </c>
      <c r="BK76" t="s">
        <v>245</v>
      </c>
    </row>
    <row r="77" spans="1:63" x14ac:dyDescent="0.3">
      <c r="A77">
        <v>53</v>
      </c>
      <c r="B77">
        <v>15</v>
      </c>
      <c r="C77" t="s">
        <v>245</v>
      </c>
      <c r="D77" t="s">
        <v>27</v>
      </c>
      <c r="G77">
        <v>0.5</v>
      </c>
      <c r="H77">
        <v>0.5</v>
      </c>
      <c r="I77">
        <v>6072</v>
      </c>
      <c r="J77">
        <v>8524</v>
      </c>
      <c r="L77">
        <v>15111</v>
      </c>
      <c r="M77">
        <v>5.0730000000000004</v>
      </c>
      <c r="N77">
        <v>7.5</v>
      </c>
      <c r="O77">
        <v>2.4260000000000002</v>
      </c>
      <c r="Q77">
        <v>1.464</v>
      </c>
      <c r="R77">
        <v>1</v>
      </c>
      <c r="S77">
        <v>0</v>
      </c>
      <c r="T77">
        <v>0</v>
      </c>
      <c r="V77">
        <v>0</v>
      </c>
      <c r="Y77" s="1">
        <v>45320</v>
      </c>
      <c r="Z77" s="6">
        <v>0.89983796296296292</v>
      </c>
      <c r="AB77">
        <v>1</v>
      </c>
      <c r="AD77" s="3">
        <f t="shared" si="4"/>
        <v>6.1914294521274149</v>
      </c>
      <c r="AE77" s="3">
        <f t="shared" si="5"/>
        <v>9.0423220623691201</v>
      </c>
      <c r="AF77" s="3">
        <f t="shared" si="6"/>
        <v>2.8508926102417051</v>
      </c>
      <c r="AG77" s="3">
        <f t="shared" si="7"/>
        <v>1.6064094904878985</v>
      </c>
      <c r="AH77" s="3"/>
      <c r="BG77" s="3"/>
      <c r="BH77" s="3"/>
      <c r="BI77" s="3"/>
      <c r="BJ77" s="3"/>
      <c r="BK77" t="s">
        <v>245</v>
      </c>
    </row>
    <row r="78" spans="1:63" x14ac:dyDescent="0.3">
      <c r="A78">
        <v>54</v>
      </c>
      <c r="B78">
        <v>16</v>
      </c>
      <c r="C78" t="s">
        <v>246</v>
      </c>
      <c r="D78" t="s">
        <v>27</v>
      </c>
      <c r="G78">
        <v>0.5</v>
      </c>
      <c r="H78">
        <v>0.5</v>
      </c>
      <c r="I78">
        <v>7313</v>
      </c>
      <c r="J78">
        <v>10494</v>
      </c>
      <c r="L78">
        <v>2281</v>
      </c>
      <c r="M78">
        <v>6.0250000000000004</v>
      </c>
      <c r="N78">
        <v>9.1690000000000005</v>
      </c>
      <c r="O78">
        <v>3.1440000000000001</v>
      </c>
      <c r="Q78">
        <v>0.123</v>
      </c>
      <c r="R78">
        <v>1</v>
      </c>
      <c r="S78">
        <v>0</v>
      </c>
      <c r="T78">
        <v>0</v>
      </c>
      <c r="V78">
        <v>0</v>
      </c>
      <c r="Y78" s="1">
        <v>45320</v>
      </c>
      <c r="Z78" s="6">
        <v>0.91326388888888888</v>
      </c>
      <c r="AB78">
        <v>1</v>
      </c>
      <c r="AD78" s="3">
        <f t="shared" si="4"/>
        <v>7.4584260816909227</v>
      </c>
      <c r="AE78" s="3">
        <f t="shared" si="5"/>
        <v>11.126875995447769</v>
      </c>
      <c r="AF78" s="3">
        <f t="shared" si="6"/>
        <v>3.668449913756846</v>
      </c>
      <c r="AG78" s="3">
        <f t="shared" si="7"/>
        <v>0.23773662255515995</v>
      </c>
      <c r="AH78" s="3"/>
      <c r="BG78" s="3"/>
      <c r="BH78" s="3"/>
      <c r="BI78" s="3"/>
      <c r="BJ78" s="3"/>
      <c r="BK78" t="s">
        <v>246</v>
      </c>
    </row>
    <row r="79" spans="1:63" x14ac:dyDescent="0.3">
      <c r="A79">
        <v>55</v>
      </c>
      <c r="B79">
        <v>16</v>
      </c>
      <c r="C79" t="s">
        <v>246</v>
      </c>
      <c r="D79" t="s">
        <v>27</v>
      </c>
      <c r="G79">
        <v>0.5</v>
      </c>
      <c r="H79">
        <v>0.5</v>
      </c>
      <c r="I79">
        <v>7748</v>
      </c>
      <c r="J79">
        <v>10567</v>
      </c>
      <c r="L79">
        <v>2368</v>
      </c>
      <c r="M79">
        <v>6.359</v>
      </c>
      <c r="N79">
        <v>9.2309999999999999</v>
      </c>
      <c r="O79">
        <v>2.8719999999999999</v>
      </c>
      <c r="Q79">
        <v>0.13200000000000001</v>
      </c>
      <c r="R79">
        <v>1</v>
      </c>
      <c r="S79">
        <v>0</v>
      </c>
      <c r="T79">
        <v>0</v>
      </c>
      <c r="V79">
        <v>0</v>
      </c>
      <c r="Y79" s="1">
        <v>45320</v>
      </c>
      <c r="Z79" s="6">
        <v>0.92052083333333334</v>
      </c>
      <c r="AB79">
        <v>1</v>
      </c>
      <c r="AD79" s="3">
        <f t="shared" si="4"/>
        <v>7.9025385183227739</v>
      </c>
      <c r="AE79" s="3">
        <f t="shared" si="5"/>
        <v>11.204120887384187</v>
      </c>
      <c r="AF79" s="3">
        <f t="shared" si="6"/>
        <v>3.3015823690614132</v>
      </c>
      <c r="AG79" s="3">
        <f t="shared" si="7"/>
        <v>0.2470175687367771</v>
      </c>
      <c r="AH79" s="3"/>
      <c r="AK79">
        <f>ABS(100*(AD79-AD80)/(AVERAGE(AD79:AD80)))</f>
        <v>2.9655493090576623</v>
      </c>
      <c r="AQ79">
        <f>ABS(100*(AE79-AE80)/(AVERAGE(AE79:AE80)))</f>
        <v>0.57444673944613367</v>
      </c>
      <c r="AW79">
        <f>ABS(100*(AF79-AF80)/(AVERAGE(AF79:AF80)))</f>
        <v>5.39155118905229</v>
      </c>
      <c r="BC79">
        <f>ABS(100*(AG79-AG80)/(AVERAGE(AG79:AG80)))</f>
        <v>4.7754782062516119</v>
      </c>
      <c r="BG79" s="3">
        <f>AVERAGE(AD79:AD80)</f>
        <v>8.0214789754896945</v>
      </c>
      <c r="BH79" s="3">
        <f>AVERAGE(AE79:AE80)</f>
        <v>11.236394438124744</v>
      </c>
      <c r="BI79" s="3">
        <f>AVERAGE(AF79:AF80)</f>
        <v>3.2149154626350502</v>
      </c>
      <c r="BJ79" s="3">
        <f>AVERAGE(AG79:AG80)</f>
        <v>0.24125698145163543</v>
      </c>
      <c r="BK79" t="s">
        <v>246</v>
      </c>
    </row>
    <row r="80" spans="1:63" x14ac:dyDescent="0.3">
      <c r="A80">
        <v>56</v>
      </c>
      <c r="B80">
        <v>16</v>
      </c>
      <c r="C80" t="s">
        <v>246</v>
      </c>
      <c r="D80" t="s">
        <v>27</v>
      </c>
      <c r="G80">
        <v>0.5</v>
      </c>
      <c r="H80">
        <v>0.5</v>
      </c>
      <c r="I80">
        <v>7981</v>
      </c>
      <c r="J80">
        <v>10628</v>
      </c>
      <c r="L80">
        <v>2260</v>
      </c>
      <c r="M80">
        <v>6.5380000000000003</v>
      </c>
      <c r="N80">
        <v>9.2829999999999995</v>
      </c>
      <c r="O80">
        <v>2.7450000000000001</v>
      </c>
      <c r="Q80">
        <v>0.12</v>
      </c>
      <c r="R80">
        <v>1</v>
      </c>
      <c r="S80">
        <v>0</v>
      </c>
      <c r="T80">
        <v>0</v>
      </c>
      <c r="V80">
        <v>0</v>
      </c>
      <c r="Y80" s="1">
        <v>45320</v>
      </c>
      <c r="Z80" s="6">
        <v>0.92844907407407407</v>
      </c>
      <c r="AB80">
        <v>1</v>
      </c>
      <c r="AD80" s="3">
        <f t="shared" si="4"/>
        <v>8.1404194326566142</v>
      </c>
      <c r="AE80" s="3">
        <f t="shared" si="5"/>
        <v>11.268667988865301</v>
      </c>
      <c r="AF80" s="3">
        <f t="shared" si="6"/>
        <v>3.1282485562086872</v>
      </c>
      <c r="AG80" s="3">
        <f t="shared" si="7"/>
        <v>0.23549639416649376</v>
      </c>
      <c r="AH80" s="3"/>
      <c r="BG80" s="3"/>
      <c r="BH80" s="3"/>
      <c r="BI80" s="3"/>
      <c r="BJ80" s="3"/>
      <c r="BK80" t="s">
        <v>246</v>
      </c>
    </row>
    <row r="81" spans="1:63" x14ac:dyDescent="0.3">
      <c r="A81">
        <v>57</v>
      </c>
      <c r="B81">
        <v>17</v>
      </c>
      <c r="C81" t="s">
        <v>247</v>
      </c>
      <c r="D81" t="s">
        <v>27</v>
      </c>
      <c r="G81">
        <v>0.5</v>
      </c>
      <c r="H81">
        <v>0.5</v>
      </c>
      <c r="I81">
        <v>8176</v>
      </c>
      <c r="J81">
        <v>10867</v>
      </c>
      <c r="L81">
        <v>1917</v>
      </c>
      <c r="M81">
        <v>6.6870000000000003</v>
      </c>
      <c r="N81">
        <v>9.4849999999999994</v>
      </c>
      <c r="O81">
        <v>2.798</v>
      </c>
      <c r="Q81">
        <v>8.5000000000000006E-2</v>
      </c>
      <c r="R81">
        <v>1</v>
      </c>
      <c r="S81">
        <v>0</v>
      </c>
      <c r="T81">
        <v>0</v>
      </c>
      <c r="V81">
        <v>0</v>
      </c>
      <c r="Y81" s="1">
        <v>45320</v>
      </c>
      <c r="Z81" s="6">
        <v>0.94166666666666676</v>
      </c>
      <c r="AB81">
        <v>1</v>
      </c>
      <c r="AD81" s="3">
        <f t="shared" si="4"/>
        <v>8.3395043180433053</v>
      </c>
      <c r="AE81" s="3">
        <f t="shared" si="5"/>
        <v>11.521565648766721</v>
      </c>
      <c r="AF81" s="3">
        <f t="shared" si="6"/>
        <v>3.1820613307234158</v>
      </c>
      <c r="AG81" s="3">
        <f t="shared" si="7"/>
        <v>0.19890599715161228</v>
      </c>
      <c r="AH81" s="3"/>
      <c r="BG81" s="3"/>
      <c r="BH81" s="3"/>
      <c r="BI81" s="3"/>
      <c r="BJ81" s="3"/>
      <c r="BK81" t="s">
        <v>247</v>
      </c>
    </row>
    <row r="82" spans="1:63" x14ac:dyDescent="0.3">
      <c r="A82">
        <v>58</v>
      </c>
      <c r="B82">
        <v>17</v>
      </c>
      <c r="C82" t="s">
        <v>247</v>
      </c>
      <c r="D82" t="s">
        <v>27</v>
      </c>
      <c r="G82">
        <v>0.5</v>
      </c>
      <c r="H82">
        <v>0.5</v>
      </c>
      <c r="I82">
        <v>8345</v>
      </c>
      <c r="J82">
        <v>10795</v>
      </c>
      <c r="L82">
        <v>1935</v>
      </c>
      <c r="M82">
        <v>6.8170000000000002</v>
      </c>
      <c r="N82">
        <v>9.4239999999999995</v>
      </c>
      <c r="O82">
        <v>2.6070000000000002</v>
      </c>
      <c r="Q82">
        <v>8.5999999999999993E-2</v>
      </c>
      <c r="R82">
        <v>1</v>
      </c>
      <c r="S82">
        <v>0</v>
      </c>
      <c r="T82">
        <v>0</v>
      </c>
      <c r="V82">
        <v>0</v>
      </c>
      <c r="Y82" s="1">
        <v>45320</v>
      </c>
      <c r="Z82" s="6">
        <v>0.94885416666666667</v>
      </c>
      <c r="AB82">
        <v>1</v>
      </c>
      <c r="AD82" s="3">
        <f t="shared" si="4"/>
        <v>8.5120445520451042</v>
      </c>
      <c r="AE82" s="3">
        <f t="shared" si="5"/>
        <v>11.445378906034913</v>
      </c>
      <c r="AF82" s="3">
        <f t="shared" si="6"/>
        <v>2.9333343539898085</v>
      </c>
      <c r="AG82" s="3">
        <f t="shared" si="7"/>
        <v>0.20082619291332618</v>
      </c>
      <c r="AH82" s="3"/>
      <c r="AK82">
        <f>ABS(100*(AD82-AD83)/(AVERAGE(AD82:AD83)))</f>
        <v>2.3469749281494279</v>
      </c>
      <c r="AQ82">
        <f>ABS(100*(AE82-AE83)/(AVERAGE(AE82:AE83)))</f>
        <v>1.2403627161071151</v>
      </c>
      <c r="AW82">
        <f>ABS(100*(AF82-AF83)/(AVERAGE(AF82:AF83)))</f>
        <v>2.042149052347662</v>
      </c>
      <c r="BC82">
        <f>ABS(100*(AG82-AG83)/(AVERAGE(AG82:AG83)))</f>
        <v>0.26524444507060013</v>
      </c>
      <c r="BG82" s="3">
        <f>AVERAGE(AD82:AD83)</f>
        <v>8.613118416933732</v>
      </c>
      <c r="BH82" s="3">
        <f>AVERAGE(AE82:AE83)</f>
        <v>11.516803977345983</v>
      </c>
      <c r="BI82" s="3">
        <f>AVERAGE(AF82:AF83)</f>
        <v>2.9036855604122511</v>
      </c>
      <c r="BJ82" s="3">
        <f>AVERAGE(AG82:AG83)</f>
        <v>0.20109288676911979</v>
      </c>
      <c r="BK82" t="s">
        <v>247</v>
      </c>
    </row>
    <row r="83" spans="1:63" x14ac:dyDescent="0.3">
      <c r="A83">
        <v>59</v>
      </c>
      <c r="B83">
        <v>17</v>
      </c>
      <c r="C83" t="s">
        <v>247</v>
      </c>
      <c r="D83" t="s">
        <v>27</v>
      </c>
      <c r="G83">
        <v>0.5</v>
      </c>
      <c r="H83">
        <v>0.5</v>
      </c>
      <c r="I83">
        <v>8543</v>
      </c>
      <c r="J83">
        <v>10930</v>
      </c>
      <c r="L83">
        <v>1940</v>
      </c>
      <c r="M83">
        <v>6.9690000000000003</v>
      </c>
      <c r="N83">
        <v>9.5389999999999997</v>
      </c>
      <c r="O83">
        <v>2.57</v>
      </c>
      <c r="Q83">
        <v>8.6999999999999994E-2</v>
      </c>
      <c r="R83">
        <v>1</v>
      </c>
      <c r="S83">
        <v>0</v>
      </c>
      <c r="T83">
        <v>0</v>
      </c>
      <c r="V83">
        <v>0</v>
      </c>
      <c r="Y83" s="1">
        <v>45320</v>
      </c>
      <c r="Z83" s="6">
        <v>0.95671296296296304</v>
      </c>
      <c r="AB83">
        <v>1</v>
      </c>
      <c r="AD83" s="3">
        <f t="shared" si="4"/>
        <v>8.7141922818223598</v>
      </c>
      <c r="AE83" s="3">
        <f t="shared" si="5"/>
        <v>11.588229048657054</v>
      </c>
      <c r="AF83" s="3">
        <f t="shared" si="6"/>
        <v>2.8740367668346938</v>
      </c>
      <c r="AG83" s="3">
        <f t="shared" si="7"/>
        <v>0.20135958062491338</v>
      </c>
      <c r="AH83" s="3"/>
      <c r="BG83" s="3"/>
      <c r="BH83" s="3"/>
      <c r="BI83" s="3"/>
      <c r="BJ83" s="3"/>
      <c r="BK83" t="s">
        <v>247</v>
      </c>
    </row>
    <row r="84" spans="1:63" x14ac:dyDescent="0.3">
      <c r="A84">
        <v>60</v>
      </c>
      <c r="B84">
        <v>18</v>
      </c>
      <c r="C84" t="s">
        <v>248</v>
      </c>
      <c r="D84" t="s">
        <v>27</v>
      </c>
      <c r="G84">
        <v>0.5</v>
      </c>
      <c r="H84">
        <v>0.5</v>
      </c>
      <c r="I84">
        <v>5839</v>
      </c>
      <c r="J84">
        <v>9015</v>
      </c>
      <c r="L84">
        <v>3594</v>
      </c>
      <c r="M84">
        <v>4.8940000000000001</v>
      </c>
      <c r="N84">
        <v>7.9160000000000004</v>
      </c>
      <c r="O84">
        <v>3.0209999999999999</v>
      </c>
      <c r="Q84">
        <v>0.26</v>
      </c>
      <c r="R84">
        <v>1</v>
      </c>
      <c r="S84">
        <v>0</v>
      </c>
      <c r="T84">
        <v>0</v>
      </c>
      <c r="V84">
        <v>0</v>
      </c>
      <c r="Y84" s="1">
        <v>45320</v>
      </c>
      <c r="Z84" s="6">
        <v>0.96987268518518521</v>
      </c>
      <c r="AB84">
        <v>1</v>
      </c>
      <c r="AD84" s="3">
        <f t="shared" si="4"/>
        <v>5.9535485377935728</v>
      </c>
      <c r="AE84" s="3">
        <f t="shared" si="5"/>
        <v>9.5618733218318681</v>
      </c>
      <c r="AF84" s="3">
        <f t="shared" si="6"/>
        <v>3.6083247840382953</v>
      </c>
      <c r="AG84" s="3">
        <f t="shared" si="7"/>
        <v>0.37780423561795695</v>
      </c>
      <c r="AH84" s="3"/>
      <c r="BG84" s="3"/>
      <c r="BH84" s="3"/>
      <c r="BI84" s="3"/>
      <c r="BJ84" s="3"/>
      <c r="BK84" t="s">
        <v>248</v>
      </c>
    </row>
    <row r="85" spans="1:63" x14ac:dyDescent="0.3">
      <c r="A85">
        <v>61</v>
      </c>
      <c r="B85">
        <v>18</v>
      </c>
      <c r="C85" t="s">
        <v>248</v>
      </c>
      <c r="D85" t="s">
        <v>27</v>
      </c>
      <c r="G85">
        <v>0.5</v>
      </c>
      <c r="H85">
        <v>0.5</v>
      </c>
      <c r="I85">
        <v>5129</v>
      </c>
      <c r="J85">
        <v>8938</v>
      </c>
      <c r="L85">
        <v>3668</v>
      </c>
      <c r="M85">
        <v>4.3499999999999996</v>
      </c>
      <c r="N85">
        <v>7.851</v>
      </c>
      <c r="O85">
        <v>3.5009999999999999</v>
      </c>
      <c r="Q85">
        <v>0.26800000000000002</v>
      </c>
      <c r="R85">
        <v>1</v>
      </c>
      <c r="S85">
        <v>0</v>
      </c>
      <c r="T85">
        <v>0</v>
      </c>
      <c r="V85">
        <v>0</v>
      </c>
      <c r="Y85" s="1">
        <v>45320</v>
      </c>
      <c r="Z85" s="6">
        <v>0.97695601851851854</v>
      </c>
      <c r="AB85">
        <v>1</v>
      </c>
      <c r="AD85" s="3">
        <f t="shared" si="4"/>
        <v>5.2286753653599787</v>
      </c>
      <c r="AE85" s="3">
        <f t="shared" si="5"/>
        <v>9.4803958330770186</v>
      </c>
      <c r="AF85" s="3">
        <f t="shared" si="6"/>
        <v>4.2517204677170399</v>
      </c>
      <c r="AG85" s="3">
        <f t="shared" si="7"/>
        <v>0.38569837374944743</v>
      </c>
      <c r="AH85" s="3"/>
      <c r="AK85">
        <f>ABS(100*(AD85-AD86)/(AVERAGE(AD85:AD86)))</f>
        <v>3.0760997567326589</v>
      </c>
      <c r="AQ85">
        <f>ABS(100*(AE85-AE86)/(AVERAGE(AE85:AE86)))</f>
        <v>1.5614768228906843</v>
      </c>
      <c r="AW85">
        <f>ABS(100*(AF85-AF86)/(AVERAGE(AF85:AF86)))</f>
        <v>0.33342401685748757</v>
      </c>
      <c r="BC85">
        <f>ABS(100*(AG85-AG86)/(AVERAGE(AG85:AG86)))</f>
        <v>1.5609522814697989</v>
      </c>
      <c r="BG85" s="3">
        <f>AVERAGE(AD85:AD86)</f>
        <v>5.3103512157750314</v>
      </c>
      <c r="BH85" s="3">
        <f>AVERAGE(AE85:AE86)</f>
        <v>9.5549953520019137</v>
      </c>
      <c r="BI85" s="3">
        <f>AVERAGE(AF85:AF86)</f>
        <v>4.2446441362268832</v>
      </c>
      <c r="BJ85" s="3">
        <f>AVERAGE(AG85:AG86)</f>
        <v>0.38271140256455916</v>
      </c>
      <c r="BK85" t="s">
        <v>248</v>
      </c>
    </row>
    <row r="86" spans="1:63" x14ac:dyDescent="0.3">
      <c r="A86">
        <v>62</v>
      </c>
      <c r="B86">
        <v>18</v>
      </c>
      <c r="C86" t="s">
        <v>248</v>
      </c>
      <c r="D86" t="s">
        <v>27</v>
      </c>
      <c r="G86">
        <v>0.5</v>
      </c>
      <c r="H86">
        <v>0.5</v>
      </c>
      <c r="I86">
        <v>5289</v>
      </c>
      <c r="J86">
        <v>9079</v>
      </c>
      <c r="L86">
        <v>3612</v>
      </c>
      <c r="M86">
        <v>4.4729999999999999</v>
      </c>
      <c r="N86">
        <v>7.97</v>
      </c>
      <c r="O86">
        <v>3.4980000000000002</v>
      </c>
      <c r="Q86">
        <v>0.26200000000000001</v>
      </c>
      <c r="R86">
        <v>1</v>
      </c>
      <c r="S86">
        <v>0</v>
      </c>
      <c r="T86">
        <v>0</v>
      </c>
      <c r="V86">
        <v>0</v>
      </c>
      <c r="Y86" s="1">
        <v>45320</v>
      </c>
      <c r="Z86" s="6">
        <v>0.9846759259259259</v>
      </c>
      <c r="AB86">
        <v>1</v>
      </c>
      <c r="AD86" s="3">
        <f t="shared" si="4"/>
        <v>5.3920270661900842</v>
      </c>
      <c r="AE86" s="3">
        <f t="shared" si="5"/>
        <v>9.6295948709268107</v>
      </c>
      <c r="AF86" s="3">
        <f t="shared" si="6"/>
        <v>4.2375678047367265</v>
      </c>
      <c r="AG86" s="3">
        <f t="shared" si="7"/>
        <v>0.37972443137967088</v>
      </c>
      <c r="AH86" s="3"/>
      <c r="BK86" t="s">
        <v>248</v>
      </c>
    </row>
    <row r="87" spans="1:63" x14ac:dyDescent="0.3">
      <c r="A87">
        <v>63</v>
      </c>
      <c r="B87">
        <v>19</v>
      </c>
      <c r="C87" t="s">
        <v>249</v>
      </c>
      <c r="D87" t="s">
        <v>27</v>
      </c>
      <c r="G87">
        <v>0.5</v>
      </c>
      <c r="H87">
        <v>0.5</v>
      </c>
      <c r="I87">
        <v>10127</v>
      </c>
      <c r="J87">
        <v>15676</v>
      </c>
      <c r="L87">
        <v>16768</v>
      </c>
      <c r="M87">
        <v>8.1839999999999993</v>
      </c>
      <c r="N87">
        <v>13.558999999999999</v>
      </c>
      <c r="O87">
        <v>5.375</v>
      </c>
      <c r="Q87">
        <v>1.6379999999999999</v>
      </c>
      <c r="R87">
        <v>1</v>
      </c>
      <c r="S87">
        <v>0</v>
      </c>
      <c r="T87">
        <v>0</v>
      </c>
      <c r="V87">
        <v>0</v>
      </c>
      <c r="Y87" s="1">
        <v>45320</v>
      </c>
      <c r="Z87" s="6">
        <v>0.99851851851851858</v>
      </c>
      <c r="AB87">
        <v>1</v>
      </c>
      <c r="AD87" s="3">
        <f t="shared" si="4"/>
        <v>10.331374120040408</v>
      </c>
      <c r="AE87" s="3">
        <f t="shared" si="5"/>
        <v>16.610205173728762</v>
      </c>
      <c r="AF87" s="3">
        <f t="shared" si="6"/>
        <v>6.2788310536883536</v>
      </c>
      <c r="AG87" s="3">
        <f t="shared" si="7"/>
        <v>1.7831741781078942</v>
      </c>
      <c r="AH87" s="3"/>
      <c r="BG87" s="3"/>
      <c r="BH87" s="3"/>
      <c r="BI87" s="3"/>
      <c r="BJ87" s="3"/>
      <c r="BK87" t="s">
        <v>249</v>
      </c>
    </row>
    <row r="88" spans="1:63" x14ac:dyDescent="0.3">
      <c r="A88">
        <v>64</v>
      </c>
      <c r="B88">
        <v>19</v>
      </c>
      <c r="C88" t="s">
        <v>249</v>
      </c>
      <c r="D88" t="s">
        <v>27</v>
      </c>
      <c r="G88">
        <v>0.5</v>
      </c>
      <c r="H88">
        <v>0.5</v>
      </c>
      <c r="I88">
        <v>11607</v>
      </c>
      <c r="J88">
        <v>15838</v>
      </c>
      <c r="L88">
        <v>17051</v>
      </c>
      <c r="M88">
        <v>9.32</v>
      </c>
      <c r="N88">
        <v>13.696</v>
      </c>
      <c r="O88">
        <v>4.3760000000000003</v>
      </c>
      <c r="Q88">
        <v>1.667</v>
      </c>
      <c r="R88">
        <v>1</v>
      </c>
      <c r="S88">
        <v>0</v>
      </c>
      <c r="T88">
        <v>0</v>
      </c>
      <c r="V88">
        <v>0</v>
      </c>
      <c r="Y88" s="1">
        <v>45321</v>
      </c>
      <c r="Z88" s="6">
        <v>6.2037037037037043E-3</v>
      </c>
      <c r="AB88">
        <v>1</v>
      </c>
      <c r="AD88" s="3">
        <f t="shared" si="4"/>
        <v>11.842377352718886</v>
      </c>
      <c r="AE88" s="3">
        <f t="shared" si="5"/>
        <v>16.78162534487533</v>
      </c>
      <c r="AF88" s="3">
        <f t="shared" si="6"/>
        <v>4.9392479921564441</v>
      </c>
      <c r="AG88" s="3">
        <f t="shared" si="7"/>
        <v>1.8133639225837295</v>
      </c>
      <c r="AH88" s="3"/>
      <c r="AK88">
        <f>ABS(100*(AD88-AD89)/(AVERAGE(AD88:AD89)))</f>
        <v>0.62265467907543259</v>
      </c>
      <c r="AM88">
        <f>100*((AVERAGE(AD88:AD89)*25.24)-(AVERAGE(AD70:AD71)*25))/(1000*0.08)</f>
        <v>154.5782009757207</v>
      </c>
      <c r="AQ88">
        <f>ABS(100*(AE88-AE89)/(AVERAGE(AE88:AE89)))</f>
        <v>0.79133733876735635</v>
      </c>
      <c r="AS88">
        <f>100*((AVERAGE(AE88:AE89)*25.24)-(AVERAGE(AE70:AE71)*25))/(2000*0.08)</f>
        <v>126.90937559717388</v>
      </c>
      <c r="AW88">
        <f>ABS(100*(AF88-AF89)/(AVERAGE(AF88:AF89)))</f>
        <v>4.1017010575006019</v>
      </c>
      <c r="AY88">
        <f>100*((AVERAGE(AF88:AF89)*25.24)-(AVERAGE(AF70:AF71)*25))/(1000*0.08)</f>
        <v>99.240550218627021</v>
      </c>
      <c r="BC88">
        <f>ABS(100*(AG88-AG89)/(AVERAGE(AG88:AG89)))</f>
        <v>0.98928449099440341</v>
      </c>
      <c r="BE88">
        <f>100*((AVERAGE(AG88:AG89)*25.24)-(AVERAGE(AG70:AG71)*25))/(100*0.08)</f>
        <v>95.70966797888704</v>
      </c>
      <c r="BG88" s="3">
        <f>AVERAGE(AD88:AD89)</f>
        <v>11.805623220032114</v>
      </c>
      <c r="BH88" s="3">
        <f>AVERAGE(AE88:AE89)</f>
        <v>16.848288744765664</v>
      </c>
      <c r="BI88" s="3">
        <f>AVERAGE(AF88:AF89)</f>
        <v>5.0426655247335512</v>
      </c>
      <c r="BJ88" s="3">
        <f>AVERAGE(AG88:AG89)</f>
        <v>1.8223781749095531</v>
      </c>
      <c r="BK88" t="s">
        <v>249</v>
      </c>
    </row>
    <row r="89" spans="1:63" x14ac:dyDescent="0.3">
      <c r="A89">
        <v>65</v>
      </c>
      <c r="B89">
        <v>19</v>
      </c>
      <c r="C89" t="s">
        <v>249</v>
      </c>
      <c r="D89" t="s">
        <v>27</v>
      </c>
      <c r="G89">
        <v>0.5</v>
      </c>
      <c r="H89">
        <v>0.5</v>
      </c>
      <c r="I89">
        <v>11535</v>
      </c>
      <c r="J89">
        <v>15964</v>
      </c>
      <c r="L89">
        <v>17220</v>
      </c>
      <c r="M89">
        <v>9.2639999999999993</v>
      </c>
      <c r="N89">
        <v>13.803000000000001</v>
      </c>
      <c r="O89">
        <v>4.5389999999999997</v>
      </c>
      <c r="Q89">
        <v>1.6850000000000001</v>
      </c>
      <c r="R89">
        <v>1</v>
      </c>
      <c r="S89">
        <v>0</v>
      </c>
      <c r="T89">
        <v>0</v>
      </c>
      <c r="V89">
        <v>0</v>
      </c>
      <c r="Y89" s="1">
        <v>45321</v>
      </c>
      <c r="Z89" s="6">
        <v>1.4236111111111111E-2</v>
      </c>
      <c r="AB89">
        <v>1</v>
      </c>
      <c r="AD89" s="3">
        <f t="shared" si="4"/>
        <v>11.76886908734534</v>
      </c>
      <c r="AE89" s="3">
        <f t="shared" si="5"/>
        <v>16.914952144655999</v>
      </c>
      <c r="AF89" s="3">
        <f t="shared" si="6"/>
        <v>5.1460830573106584</v>
      </c>
      <c r="AG89" s="3">
        <f t="shared" si="7"/>
        <v>1.8313924272353765</v>
      </c>
      <c r="AH89" s="3"/>
      <c r="BK89" t="s">
        <v>249</v>
      </c>
    </row>
    <row r="90" spans="1:63" x14ac:dyDescent="0.3">
      <c r="A90">
        <v>66</v>
      </c>
      <c r="B90">
        <v>20</v>
      </c>
      <c r="C90" t="s">
        <v>250</v>
      </c>
      <c r="D90" t="s">
        <v>27</v>
      </c>
      <c r="G90">
        <v>0.5</v>
      </c>
      <c r="H90">
        <v>0.5</v>
      </c>
      <c r="I90">
        <v>6744</v>
      </c>
      <c r="J90">
        <v>9273</v>
      </c>
      <c r="L90">
        <v>4007</v>
      </c>
      <c r="M90">
        <v>5.5890000000000004</v>
      </c>
      <c r="N90">
        <v>8.1340000000000003</v>
      </c>
      <c r="O90">
        <v>2.5459999999999998</v>
      </c>
      <c r="Q90">
        <v>0.30299999999999999</v>
      </c>
      <c r="R90">
        <v>1</v>
      </c>
      <c r="S90">
        <v>0</v>
      </c>
      <c r="T90">
        <v>0</v>
      </c>
      <c r="V90">
        <v>0</v>
      </c>
      <c r="Y90" s="1">
        <v>45321</v>
      </c>
      <c r="Z90" s="6">
        <v>2.7685185185185188E-2</v>
      </c>
      <c r="AB90">
        <v>1</v>
      </c>
      <c r="AD90" s="3">
        <f t="shared" ref="AD90:AD135" si="8">((I90*$F$21)+$F$22)*1000/G90</f>
        <v>6.877506595613859</v>
      </c>
      <c r="AE90" s="3">
        <f t="shared" ref="AE90:AE135" si="9">((J90*$H$21)+$H$22)*1000/H90</f>
        <v>9.8348758166208494</v>
      </c>
      <c r="AF90" s="3">
        <f t="shared" ref="AF90:AF135" si="10">AE90-AD90</f>
        <v>2.9573692210069904</v>
      </c>
      <c r="AG90" s="3">
        <f t="shared" ref="AG90:AG135" si="11">((L90*$J$21)+$J$22)*1000/H90</f>
        <v>0.42186206059505915</v>
      </c>
      <c r="AH90" s="3"/>
      <c r="BG90" s="3"/>
      <c r="BH90" s="3"/>
      <c r="BI90" s="3"/>
      <c r="BJ90" s="3"/>
      <c r="BK90" t="s">
        <v>250</v>
      </c>
    </row>
    <row r="91" spans="1:63" x14ac:dyDescent="0.3">
      <c r="A91">
        <v>67</v>
      </c>
      <c r="B91">
        <v>20</v>
      </c>
      <c r="C91" t="s">
        <v>250</v>
      </c>
      <c r="D91" t="s">
        <v>27</v>
      </c>
      <c r="G91">
        <v>0.5</v>
      </c>
      <c r="H91">
        <v>0.5</v>
      </c>
      <c r="I91">
        <v>5491</v>
      </c>
      <c r="J91">
        <v>9283</v>
      </c>
      <c r="L91">
        <v>4035</v>
      </c>
      <c r="M91">
        <v>4.6269999999999998</v>
      </c>
      <c r="N91">
        <v>8.1430000000000007</v>
      </c>
      <c r="O91">
        <v>3.516</v>
      </c>
      <c r="Q91">
        <v>0.30599999999999999</v>
      </c>
      <c r="R91">
        <v>1</v>
      </c>
      <c r="S91">
        <v>0</v>
      </c>
      <c r="T91">
        <v>0</v>
      </c>
      <c r="V91">
        <v>0</v>
      </c>
      <c r="Y91" s="1">
        <v>45321</v>
      </c>
      <c r="Z91" s="6">
        <v>3.5023148148148144E-2</v>
      </c>
      <c r="AB91">
        <v>1</v>
      </c>
      <c r="AD91" s="3">
        <f t="shared" si="8"/>
        <v>5.5982585884880924</v>
      </c>
      <c r="AE91" s="3">
        <f t="shared" si="9"/>
        <v>9.8454573086669335</v>
      </c>
      <c r="AF91" s="3">
        <f t="shared" si="10"/>
        <v>4.247198720178841</v>
      </c>
      <c r="AG91" s="3">
        <f t="shared" si="11"/>
        <v>0.42484903177994743</v>
      </c>
      <c r="AH91" s="3"/>
      <c r="AK91">
        <f>ABS(100*(AD91-AD92)/(AVERAGE(AD91:AD92)))</f>
        <v>0.60001180566494616</v>
      </c>
      <c r="AL91">
        <f>ABS(100*((AVERAGE(AD91:AD92)-AVERAGE(AD85:AD86))/(AVERAGE(AD85:AD86,AD91:AD92))))</f>
        <v>5.5787700256556825</v>
      </c>
      <c r="AQ91">
        <f>ABS(100*(AE91-AE92)/(AVERAGE(AE91:AE92)))</f>
        <v>0.43968238215236055</v>
      </c>
      <c r="AR91">
        <f>ABS(100*((AVERAGE(AE91:AE92)-AVERAGE(AE85:AE86))/(AVERAGE(AE85:AE86,AE91:AE92))))</f>
        <v>3.2144134426954838</v>
      </c>
      <c r="AW91">
        <f>ABS(100*(AF91-AF92)/(AVERAGE(AF91:AF92)))</f>
        <v>0.22795687217848282</v>
      </c>
      <c r="AX91">
        <f>ABS(100*((AVERAGE(AF91:AF92)-AVERAGE(AF85:AF86))/(AVERAGE(AF85:AF86,AF91:AF92))))</f>
        <v>0.17420899511126883</v>
      </c>
      <c r="BC91">
        <f>ABS(100*(AG91-AG92)/(AVERAGE(AG91:AG92)))</f>
        <v>1.8755289427934316</v>
      </c>
      <c r="BD91">
        <f>ABS(100*((AVERAGE(AG91:AG92)-AVERAGE(AG85:AG86))/(AVERAGE(AG85:AG86,AG91:AG92))))</f>
        <v>9.5047100508079101</v>
      </c>
      <c r="BG91" s="3">
        <f>AVERAGE(AD91:AD92)</f>
        <v>5.6151042326361971</v>
      </c>
      <c r="BH91" s="3">
        <f>AVERAGE(AE91:AE92)</f>
        <v>9.8671493673614066</v>
      </c>
      <c r="BI91" s="3">
        <f>AVERAGE(AF91:AF92)</f>
        <v>4.2520451347252095</v>
      </c>
      <c r="BJ91" s="3">
        <f>AVERAGE(AG91:AG92)</f>
        <v>0.42090196271420222</v>
      </c>
      <c r="BK91" t="s">
        <v>250</v>
      </c>
    </row>
    <row r="92" spans="1:63" x14ac:dyDescent="0.3">
      <c r="A92">
        <v>68</v>
      </c>
      <c r="B92">
        <v>20</v>
      </c>
      <c r="C92" t="s">
        <v>250</v>
      </c>
      <c r="D92" t="s">
        <v>27</v>
      </c>
      <c r="G92">
        <v>0.5</v>
      </c>
      <c r="H92">
        <v>0.5</v>
      </c>
      <c r="I92">
        <v>5524</v>
      </c>
      <c r="J92">
        <v>9324</v>
      </c>
      <c r="L92">
        <v>3961</v>
      </c>
      <c r="M92">
        <v>4.6529999999999996</v>
      </c>
      <c r="N92">
        <v>8.1769999999999996</v>
      </c>
      <c r="O92">
        <v>3.5249999999999999</v>
      </c>
      <c r="Q92">
        <v>0.29799999999999999</v>
      </c>
      <c r="R92">
        <v>1</v>
      </c>
      <c r="S92">
        <v>0</v>
      </c>
      <c r="T92">
        <v>0</v>
      </c>
      <c r="V92">
        <v>0</v>
      </c>
      <c r="Y92" s="1">
        <v>45321</v>
      </c>
      <c r="Z92" s="6">
        <v>4.2719907407407408E-2</v>
      </c>
      <c r="AB92">
        <v>1</v>
      </c>
      <c r="AD92" s="3">
        <f t="shared" si="8"/>
        <v>5.6319498767843017</v>
      </c>
      <c r="AE92" s="3">
        <f t="shared" si="9"/>
        <v>9.8888414260558797</v>
      </c>
      <c r="AF92" s="3">
        <f t="shared" si="10"/>
        <v>4.256891549271578</v>
      </c>
      <c r="AG92" s="3">
        <f t="shared" si="11"/>
        <v>0.41695489364845695</v>
      </c>
      <c r="AH92" s="3"/>
      <c r="BG92" s="3"/>
      <c r="BH92" s="3"/>
      <c r="BI92" s="3"/>
      <c r="BJ92" s="3"/>
      <c r="BK92" t="s">
        <v>250</v>
      </c>
    </row>
    <row r="93" spans="1:63" x14ac:dyDescent="0.3">
      <c r="A93">
        <v>69</v>
      </c>
      <c r="B93">
        <v>3</v>
      </c>
      <c r="C93" t="s">
        <v>28</v>
      </c>
      <c r="D93" t="s">
        <v>27</v>
      </c>
      <c r="G93">
        <v>0.5</v>
      </c>
      <c r="H93">
        <v>0.5</v>
      </c>
      <c r="I93">
        <v>1375</v>
      </c>
      <c r="J93">
        <v>662</v>
      </c>
      <c r="L93">
        <v>447</v>
      </c>
      <c r="M93">
        <v>1.47</v>
      </c>
      <c r="N93">
        <v>0.83899999999999997</v>
      </c>
      <c r="O93">
        <v>0</v>
      </c>
      <c r="Q93">
        <v>0</v>
      </c>
      <c r="R93">
        <v>1</v>
      </c>
      <c r="S93">
        <v>0</v>
      </c>
      <c r="T93">
        <v>0</v>
      </c>
      <c r="V93">
        <v>0</v>
      </c>
      <c r="Y93" s="1">
        <v>45321</v>
      </c>
      <c r="Z93" s="6">
        <v>5.5069444444444449E-2</v>
      </c>
      <c r="AB93">
        <v>1</v>
      </c>
      <c r="AD93" s="3">
        <f t="shared" si="8"/>
        <v>1.3960360846336208</v>
      </c>
      <c r="AE93" s="3">
        <f t="shared" si="9"/>
        <v>0.72315301573747515</v>
      </c>
      <c r="AF93" s="3">
        <f t="shared" si="10"/>
        <v>-0.67288306889614569</v>
      </c>
      <c r="AG93" s="3">
        <f t="shared" si="11"/>
        <v>4.2090009944977406E-2</v>
      </c>
      <c r="AH93" s="3"/>
      <c r="BK93" t="s">
        <v>28</v>
      </c>
    </row>
    <row r="94" spans="1:63" x14ac:dyDescent="0.3">
      <c r="A94">
        <v>70</v>
      </c>
      <c r="B94">
        <v>3</v>
      </c>
      <c r="C94" t="s">
        <v>28</v>
      </c>
      <c r="D94" t="s">
        <v>27</v>
      </c>
      <c r="G94">
        <v>0.5</v>
      </c>
      <c r="H94">
        <v>0.5</v>
      </c>
      <c r="I94">
        <v>292</v>
      </c>
      <c r="J94">
        <v>617</v>
      </c>
      <c r="L94">
        <v>431</v>
      </c>
      <c r="M94">
        <v>0.63900000000000001</v>
      </c>
      <c r="N94">
        <v>0.80100000000000005</v>
      </c>
      <c r="O94">
        <v>0.16200000000000001</v>
      </c>
      <c r="Q94">
        <v>0</v>
      </c>
      <c r="R94">
        <v>1</v>
      </c>
      <c r="S94">
        <v>0</v>
      </c>
      <c r="T94">
        <v>0</v>
      </c>
      <c r="V94">
        <v>0</v>
      </c>
      <c r="Y94" s="1">
        <v>45321</v>
      </c>
      <c r="Z94" s="6">
        <v>6.1203703703703705E-2</v>
      </c>
      <c r="AB94">
        <v>1</v>
      </c>
      <c r="AD94" s="3">
        <f t="shared" si="8"/>
        <v>0.29034925963984221</v>
      </c>
      <c r="AE94" s="3">
        <f t="shared" si="9"/>
        <v>0.67553630153009481</v>
      </c>
      <c r="AF94" s="3">
        <f t="shared" si="10"/>
        <v>0.3851870418902526</v>
      </c>
      <c r="AG94" s="3">
        <f t="shared" si="11"/>
        <v>4.0383169267898388E-2</v>
      </c>
      <c r="AH94" s="3"/>
      <c r="AK94">
        <f>ABS(100*(AD94-AD95)/(AVERAGE(AD94:AD95)))</f>
        <v>5.8041914986087884</v>
      </c>
      <c r="AQ94">
        <f>ABS(100*(AE94-AE95)/(AVERAGE(AE94:AE95)))</f>
        <v>1.8974939360353915</v>
      </c>
      <c r="AW94">
        <f>ABS(100*(AF94-AF95)/(AVERAGE(AF94:AF95)))</f>
        <v>8.1191651068953306</v>
      </c>
      <c r="BC94">
        <f>ABS(100*(AG94-AG95)/(AVERAGE(AG94:AG95)))</f>
        <v>5.4266188673737732</v>
      </c>
      <c r="BG94" s="3">
        <f>AVERAGE(AD94:AD95)</f>
        <v>0.29902731874644162</v>
      </c>
      <c r="BH94" s="3">
        <f>AVERAGE(AE94:AE95)</f>
        <v>0.66918740630244411</v>
      </c>
      <c r="BI94" s="3">
        <f>AVERAGE(AF94:AF95)</f>
        <v>0.37016008755600249</v>
      </c>
      <c r="BJ94" s="3">
        <f>AVERAGE(AG94:AG95)</f>
        <v>3.9316393844724004E-2</v>
      </c>
      <c r="BK94" t="s">
        <v>28</v>
      </c>
    </row>
    <row r="95" spans="1:63" x14ac:dyDescent="0.3">
      <c r="A95">
        <v>71</v>
      </c>
      <c r="B95">
        <v>3</v>
      </c>
      <c r="C95" t="s">
        <v>28</v>
      </c>
      <c r="D95" t="s">
        <v>27</v>
      </c>
      <c r="G95">
        <v>0.5</v>
      </c>
      <c r="H95">
        <v>0.5</v>
      </c>
      <c r="I95">
        <v>309</v>
      </c>
      <c r="J95">
        <v>605</v>
      </c>
      <c r="L95">
        <v>411</v>
      </c>
      <c r="M95">
        <v>0.65200000000000002</v>
      </c>
      <c r="N95">
        <v>0.79100000000000004</v>
      </c>
      <c r="O95">
        <v>0.13900000000000001</v>
      </c>
      <c r="Q95">
        <v>0</v>
      </c>
      <c r="R95">
        <v>1</v>
      </c>
      <c r="S95">
        <v>0</v>
      </c>
      <c r="T95">
        <v>0</v>
      </c>
      <c r="V95">
        <v>0</v>
      </c>
      <c r="Y95" s="1">
        <v>45321</v>
      </c>
      <c r="Z95" s="6">
        <v>6.7824074074074078E-2</v>
      </c>
      <c r="AB95">
        <v>1</v>
      </c>
      <c r="AD95" s="3">
        <f t="shared" si="8"/>
        <v>0.30770537785304097</v>
      </c>
      <c r="AE95" s="3">
        <f t="shared" si="9"/>
        <v>0.66283851107479341</v>
      </c>
      <c r="AF95" s="3">
        <f t="shared" si="10"/>
        <v>0.35513313322175244</v>
      </c>
      <c r="AG95" s="3">
        <f t="shared" si="11"/>
        <v>3.8249618421549614E-2</v>
      </c>
      <c r="AH95" s="3"/>
      <c r="BG95" s="3"/>
      <c r="BH95" s="3"/>
      <c r="BI95" s="3"/>
      <c r="BJ95" s="3"/>
      <c r="BK95" t="s">
        <v>28</v>
      </c>
    </row>
    <row r="96" spans="1:63" x14ac:dyDescent="0.3">
      <c r="A96">
        <v>72</v>
      </c>
      <c r="B96">
        <v>1</v>
      </c>
      <c r="C96" t="s">
        <v>69</v>
      </c>
      <c r="D96" t="s">
        <v>27</v>
      </c>
      <c r="G96">
        <v>0.3</v>
      </c>
      <c r="H96">
        <v>0.3</v>
      </c>
      <c r="I96">
        <v>3552</v>
      </c>
      <c r="J96">
        <v>7841</v>
      </c>
      <c r="L96">
        <v>5145</v>
      </c>
      <c r="M96">
        <v>5.234</v>
      </c>
      <c r="N96">
        <v>11.536</v>
      </c>
      <c r="O96">
        <v>6.3019999999999996</v>
      </c>
      <c r="Q96">
        <v>0.70299999999999996</v>
      </c>
      <c r="R96">
        <v>1</v>
      </c>
      <c r="S96">
        <v>0</v>
      </c>
      <c r="T96">
        <v>0</v>
      </c>
      <c r="V96">
        <v>0</v>
      </c>
      <c r="Y96" s="1">
        <v>45321</v>
      </c>
      <c r="Z96" s="6">
        <v>7.991898148148148E-2</v>
      </c>
      <c r="AB96">
        <v>1</v>
      </c>
      <c r="AD96" s="3">
        <f t="shared" si="8"/>
        <v>6.0310669400887473</v>
      </c>
      <c r="AE96" s="3">
        <f t="shared" si="9"/>
        <v>13.866010259369247</v>
      </c>
      <c r="AF96" s="3">
        <f t="shared" si="10"/>
        <v>7.8349433192804998</v>
      </c>
      <c r="AG96" s="3">
        <f t="shared" si="11"/>
        <v>0.90543517292050724</v>
      </c>
      <c r="AH96" s="3"/>
      <c r="BK96" t="s">
        <v>69</v>
      </c>
    </row>
    <row r="97" spans="1:63" x14ac:dyDescent="0.3">
      <c r="A97">
        <v>73</v>
      </c>
      <c r="B97">
        <v>1</v>
      </c>
      <c r="C97" t="s">
        <v>69</v>
      </c>
      <c r="D97" t="s">
        <v>27</v>
      </c>
      <c r="G97">
        <v>0.3</v>
      </c>
      <c r="H97">
        <v>0.3</v>
      </c>
      <c r="I97">
        <v>5092</v>
      </c>
      <c r="J97">
        <v>7964</v>
      </c>
      <c r="L97">
        <v>5357</v>
      </c>
      <c r="M97">
        <v>7.2030000000000003</v>
      </c>
      <c r="N97">
        <v>11.71</v>
      </c>
      <c r="O97">
        <v>4.5069999999999997</v>
      </c>
      <c r="Q97">
        <v>0.74</v>
      </c>
      <c r="R97">
        <v>1</v>
      </c>
      <c r="S97">
        <v>0</v>
      </c>
      <c r="T97">
        <v>0</v>
      </c>
      <c r="V97">
        <v>0</v>
      </c>
      <c r="Y97" s="1">
        <v>45321</v>
      </c>
      <c r="Z97" s="6">
        <v>8.671296296296295E-2</v>
      </c>
      <c r="AB97">
        <v>1</v>
      </c>
      <c r="AD97" s="3">
        <f t="shared" si="8"/>
        <v>8.651500474238361</v>
      </c>
      <c r="AE97" s="3">
        <f t="shared" si="9"/>
        <v>14.082930846313982</v>
      </c>
      <c r="AF97" s="3">
        <f t="shared" si="10"/>
        <v>5.4314303720756207</v>
      </c>
      <c r="AG97" s="3">
        <f t="shared" si="11"/>
        <v>0.94312790453933559</v>
      </c>
      <c r="AH97" s="3"/>
      <c r="AI97">
        <f>100*(AVERAGE(I97:I98))/(AVERAGE(I$51:I$52))</f>
        <v>119.14991384261918</v>
      </c>
      <c r="AK97">
        <f>ABS(100*(AD97-AD98)/(AVERAGE(AD97:AD98)))</f>
        <v>3.6304707688938529</v>
      </c>
      <c r="AO97">
        <f>100*(AVERAGE(J97:J98))/(AVERAGE(J$51:J$52))</f>
        <v>80.215519411853563</v>
      </c>
      <c r="AQ97">
        <f>ABS(100*(AE97-AE98)/(AVERAGE(AE97:AE98)))</f>
        <v>2.5042531332915088E-2</v>
      </c>
      <c r="AU97">
        <f>100*(((AVERAGE(J97:J98))-(AVERAGE(I97:I98)))/((AVERAGE(J$51:J$52))-(AVERAGE($I$51:I52))))</f>
        <v>49.829657521965217</v>
      </c>
      <c r="AW97">
        <f>ABS(100*(AF97-AF98)/(AVERAGE(AF97:AF98)))</f>
        <v>5.9995295488385301</v>
      </c>
      <c r="BA97">
        <f>100*(AVERAGE(L97:L98))/(AVERAGE(L$51:L$52))</f>
        <v>94.739208633093526</v>
      </c>
      <c r="BC97">
        <f>ABS(100*(AG97-AG98)/(AVERAGE(AG97:AG98)))</f>
        <v>3.4323712318161137</v>
      </c>
      <c r="BG97" s="3">
        <f>AVERAGE(AD97:AD98)</f>
        <v>8.8114490146345066</v>
      </c>
      <c r="BH97" s="3">
        <f>AVERAGE(AE97:AE98)</f>
        <v>14.084694428321662</v>
      </c>
      <c r="BI97" s="3">
        <f>AVERAGE(AF97:AF98)</f>
        <v>5.273245413687154</v>
      </c>
      <c r="BJ97" s="3">
        <f>AVERAGE(AG97:AG98)</f>
        <v>0.92721517114365093</v>
      </c>
      <c r="BK97" t="s">
        <v>69</v>
      </c>
    </row>
    <row r="98" spans="1:63" x14ac:dyDescent="0.3">
      <c r="A98">
        <v>74</v>
      </c>
      <c r="B98">
        <v>1</v>
      </c>
      <c r="C98" t="s">
        <v>69</v>
      </c>
      <c r="D98" t="s">
        <v>27</v>
      </c>
      <c r="G98">
        <v>0.3</v>
      </c>
      <c r="H98">
        <v>0.3</v>
      </c>
      <c r="I98">
        <v>5280</v>
      </c>
      <c r="J98">
        <v>7966</v>
      </c>
      <c r="L98">
        <v>5178</v>
      </c>
      <c r="M98">
        <v>7.4429999999999996</v>
      </c>
      <c r="N98">
        <v>11.712</v>
      </c>
      <c r="O98">
        <v>4.2679999999999998</v>
      </c>
      <c r="Q98">
        <v>0.70899999999999996</v>
      </c>
      <c r="R98">
        <v>1</v>
      </c>
      <c r="S98">
        <v>0</v>
      </c>
      <c r="T98">
        <v>0</v>
      </c>
      <c r="V98">
        <v>0</v>
      </c>
      <c r="Y98" s="1">
        <v>45321</v>
      </c>
      <c r="Z98" s="6">
        <v>9.4004629629629632E-2</v>
      </c>
      <c r="AB98">
        <v>1</v>
      </c>
      <c r="AD98" s="3">
        <f t="shared" si="8"/>
        <v>8.9713975550306522</v>
      </c>
      <c r="AE98" s="3">
        <f t="shared" si="9"/>
        <v>14.08645801032934</v>
      </c>
      <c r="AF98" s="3">
        <f t="shared" si="10"/>
        <v>5.1150604552986874</v>
      </c>
      <c r="AG98" s="3">
        <f t="shared" si="11"/>
        <v>0.91130243774796638</v>
      </c>
      <c r="AH98" s="3"/>
      <c r="BK98" t="s">
        <v>69</v>
      </c>
    </row>
    <row r="99" spans="1:63" x14ac:dyDescent="0.3">
      <c r="A99">
        <v>75</v>
      </c>
      <c r="B99">
        <v>3</v>
      </c>
      <c r="C99" t="s">
        <v>83</v>
      </c>
      <c r="D99" t="s">
        <v>27</v>
      </c>
      <c r="G99">
        <v>0.5</v>
      </c>
      <c r="H99">
        <v>0.5</v>
      </c>
      <c r="I99">
        <v>2385</v>
      </c>
      <c r="J99">
        <v>1188</v>
      </c>
      <c r="L99">
        <v>878</v>
      </c>
      <c r="M99">
        <v>2.2450000000000001</v>
      </c>
      <c r="N99">
        <v>1.2849999999999999</v>
      </c>
      <c r="O99">
        <v>0</v>
      </c>
      <c r="Q99">
        <v>0</v>
      </c>
      <c r="R99">
        <v>1</v>
      </c>
      <c r="S99">
        <v>0</v>
      </c>
      <c r="T99">
        <v>0</v>
      </c>
      <c r="V99">
        <v>0</v>
      </c>
      <c r="Y99" s="1">
        <v>45321</v>
      </c>
      <c r="Z99" s="6">
        <v>0.10684027777777778</v>
      </c>
      <c r="AB99">
        <v>1</v>
      </c>
      <c r="AD99" s="3"/>
      <c r="AE99" s="3"/>
      <c r="AF99" s="3"/>
      <c r="AG99" s="3"/>
      <c r="AH99" s="3"/>
      <c r="BK99" t="s">
        <v>83</v>
      </c>
    </row>
    <row r="100" spans="1:63" x14ac:dyDescent="0.3">
      <c r="A100">
        <v>76</v>
      </c>
      <c r="B100">
        <v>21</v>
      </c>
      <c r="C100" t="s">
        <v>251</v>
      </c>
      <c r="D100" t="s">
        <v>27</v>
      </c>
      <c r="G100">
        <v>0.5</v>
      </c>
      <c r="H100">
        <v>0.5</v>
      </c>
      <c r="I100">
        <v>3932</v>
      </c>
      <c r="J100">
        <v>8726</v>
      </c>
      <c r="L100">
        <v>3638</v>
      </c>
      <c r="M100">
        <v>3.4319999999999999</v>
      </c>
      <c r="N100">
        <v>7.6710000000000003</v>
      </c>
      <c r="O100">
        <v>4.2389999999999999</v>
      </c>
      <c r="Q100">
        <v>0.26400000000000001</v>
      </c>
      <c r="R100">
        <v>1</v>
      </c>
      <c r="S100">
        <v>0</v>
      </c>
      <c r="T100">
        <v>0</v>
      </c>
      <c r="V100">
        <v>0</v>
      </c>
      <c r="Y100" s="1">
        <v>45321</v>
      </c>
      <c r="Z100" s="6">
        <v>0.11950231481481481</v>
      </c>
      <c r="AB100">
        <v>1</v>
      </c>
      <c r="AD100" s="3">
        <f t="shared" si="8"/>
        <v>4.0066004535247499</v>
      </c>
      <c r="AE100" s="3">
        <f t="shared" si="9"/>
        <v>9.2560682017000282</v>
      </c>
      <c r="AF100" s="3">
        <f t="shared" si="10"/>
        <v>5.2494677481752783</v>
      </c>
      <c r="AG100" s="3">
        <f t="shared" si="11"/>
        <v>0.38249804747992427</v>
      </c>
      <c r="AH100" s="3"/>
      <c r="BK100" t="s">
        <v>251</v>
      </c>
    </row>
    <row r="101" spans="1:63" x14ac:dyDescent="0.3">
      <c r="A101">
        <v>77</v>
      </c>
      <c r="B101">
        <v>21</v>
      </c>
      <c r="C101" t="s">
        <v>251</v>
      </c>
      <c r="D101" t="s">
        <v>27</v>
      </c>
      <c r="G101">
        <v>0.5</v>
      </c>
      <c r="H101">
        <v>0.5</v>
      </c>
      <c r="I101">
        <v>4809</v>
      </c>
      <c r="J101">
        <v>8824</v>
      </c>
      <c r="L101">
        <v>3623</v>
      </c>
      <c r="M101">
        <v>4.1040000000000001</v>
      </c>
      <c r="N101">
        <v>7.7539999999999996</v>
      </c>
      <c r="O101">
        <v>3.65</v>
      </c>
      <c r="Q101">
        <v>0.26300000000000001</v>
      </c>
      <c r="R101">
        <v>1</v>
      </c>
      <c r="S101">
        <v>0</v>
      </c>
      <c r="T101">
        <v>0</v>
      </c>
      <c r="V101">
        <v>0</v>
      </c>
      <c r="Y101" s="1">
        <v>45321</v>
      </c>
      <c r="Z101" s="6">
        <v>0.12671296296296297</v>
      </c>
      <c r="AB101">
        <v>1</v>
      </c>
      <c r="AD101" s="3">
        <f t="shared" si="8"/>
        <v>4.9019719636997667</v>
      </c>
      <c r="AE101" s="3">
        <f t="shared" si="9"/>
        <v>9.3597668237516558</v>
      </c>
      <c r="AF101" s="3">
        <f t="shared" si="10"/>
        <v>4.4577948600518891</v>
      </c>
      <c r="AG101" s="3">
        <f t="shared" si="11"/>
        <v>0.3808978843451627</v>
      </c>
      <c r="AH101" s="3"/>
      <c r="AK101">
        <f>ABS(100*(AD101-AD102)/(AVERAGE(AD101:AD102)))</f>
        <v>1.1801506649553586</v>
      </c>
      <c r="AQ101">
        <f>ABS(100*(AE101-AE102)/(AVERAGE(AE101:AE102)))</f>
        <v>0.19200549893113908</v>
      </c>
      <c r="AW101">
        <f>ABS(100*(AF101-AF102)/(AVERAGE(AF101:AF102)))</f>
        <v>0.90600037084052143</v>
      </c>
      <c r="BC101">
        <f>ABS(100*(AG101-AG102)/(AVERAGE(AG101:AG102)))</f>
        <v>8.398530155105921E-2</v>
      </c>
      <c r="BG101" s="3">
        <f>AVERAGE(AD101:AD102)</f>
        <v>4.9310689854101293</v>
      </c>
      <c r="BH101" s="3">
        <f>AVERAGE(AE101:AE102)</f>
        <v>9.3687610919908266</v>
      </c>
      <c r="BI101" s="3">
        <f>AVERAGE(AF101:AF102)</f>
        <v>4.4376921065806982</v>
      </c>
      <c r="BJ101" s="3">
        <f>AVERAGE(AG101:AG102)</f>
        <v>0.38105790065863887</v>
      </c>
      <c r="BK101" t="s">
        <v>251</v>
      </c>
    </row>
    <row r="102" spans="1:63" x14ac:dyDescent="0.3">
      <c r="A102">
        <v>78</v>
      </c>
      <c r="B102">
        <v>21</v>
      </c>
      <c r="C102" t="s">
        <v>251</v>
      </c>
      <c r="D102" t="s">
        <v>27</v>
      </c>
      <c r="G102">
        <v>0.5</v>
      </c>
      <c r="H102">
        <v>0.5</v>
      </c>
      <c r="I102">
        <v>4866</v>
      </c>
      <c r="J102">
        <v>8841</v>
      </c>
      <c r="L102">
        <v>3626</v>
      </c>
      <c r="M102">
        <v>4.1479999999999997</v>
      </c>
      <c r="N102">
        <v>7.7690000000000001</v>
      </c>
      <c r="O102">
        <v>3.62</v>
      </c>
      <c r="Q102">
        <v>0.26300000000000001</v>
      </c>
      <c r="R102">
        <v>1</v>
      </c>
      <c r="S102">
        <v>0</v>
      </c>
      <c r="T102">
        <v>0</v>
      </c>
      <c r="V102">
        <v>0</v>
      </c>
      <c r="Y102" s="1">
        <v>45321</v>
      </c>
      <c r="Z102" s="6">
        <v>0.13444444444444445</v>
      </c>
      <c r="AB102">
        <v>1</v>
      </c>
      <c r="AD102" s="3">
        <f t="shared" si="8"/>
        <v>4.9601660071204918</v>
      </c>
      <c r="AE102" s="3">
        <f t="shared" si="9"/>
        <v>9.3777553602299992</v>
      </c>
      <c r="AF102" s="3">
        <f t="shared" si="10"/>
        <v>4.4175893531095074</v>
      </c>
      <c r="AG102" s="3">
        <f t="shared" si="11"/>
        <v>0.38121791697211499</v>
      </c>
      <c r="AH102" s="3"/>
      <c r="BG102" s="3"/>
      <c r="BH102" s="3"/>
      <c r="BI102" s="3"/>
      <c r="BJ102" s="3"/>
      <c r="BK102" t="s">
        <v>251</v>
      </c>
    </row>
    <row r="103" spans="1:63" x14ac:dyDescent="0.3">
      <c r="A103">
        <v>79</v>
      </c>
      <c r="B103">
        <v>22</v>
      </c>
      <c r="C103" t="s">
        <v>252</v>
      </c>
      <c r="D103" t="s">
        <v>27</v>
      </c>
      <c r="G103">
        <v>0.5</v>
      </c>
      <c r="H103">
        <v>0.5</v>
      </c>
      <c r="I103">
        <v>6730</v>
      </c>
      <c r="J103">
        <v>10039</v>
      </c>
      <c r="L103">
        <v>1962</v>
      </c>
      <c r="M103">
        <v>5.5780000000000003</v>
      </c>
      <c r="N103">
        <v>8.7829999999999995</v>
      </c>
      <c r="O103">
        <v>3.2050000000000001</v>
      </c>
      <c r="Q103">
        <v>8.8999999999999996E-2</v>
      </c>
      <c r="R103">
        <v>1</v>
      </c>
      <c r="S103">
        <v>0</v>
      </c>
      <c r="T103">
        <v>0</v>
      </c>
      <c r="V103">
        <v>0</v>
      </c>
      <c r="Y103" s="1">
        <v>45321</v>
      </c>
      <c r="Z103" s="6">
        <v>0.14766203703703704</v>
      </c>
      <c r="AB103">
        <v>1</v>
      </c>
      <c r="AD103" s="3">
        <f t="shared" si="8"/>
        <v>6.8632133217912248</v>
      </c>
      <c r="AE103" s="3">
        <f t="shared" si="9"/>
        <v>10.645418107350924</v>
      </c>
      <c r="AF103" s="3">
        <f t="shared" si="10"/>
        <v>3.7822047855596992</v>
      </c>
      <c r="AG103" s="3">
        <f t="shared" si="11"/>
        <v>0.20370648655589704</v>
      </c>
      <c r="AH103" s="3"/>
      <c r="BG103" s="3"/>
      <c r="BH103" s="3"/>
      <c r="BI103" s="3"/>
      <c r="BJ103" s="3"/>
      <c r="BK103" t="s">
        <v>252</v>
      </c>
    </row>
    <row r="104" spans="1:63" x14ac:dyDescent="0.3">
      <c r="A104">
        <v>80</v>
      </c>
      <c r="B104">
        <v>22</v>
      </c>
      <c r="C104" t="s">
        <v>252</v>
      </c>
      <c r="D104" t="s">
        <v>27</v>
      </c>
      <c r="G104">
        <v>0.5</v>
      </c>
      <c r="H104">
        <v>0.5</v>
      </c>
      <c r="I104">
        <v>7324</v>
      </c>
      <c r="J104">
        <v>10183</v>
      </c>
      <c r="L104">
        <v>1898</v>
      </c>
      <c r="M104">
        <v>6.0339999999999998</v>
      </c>
      <c r="N104">
        <v>8.9060000000000006</v>
      </c>
      <c r="O104">
        <v>2.8719999999999999</v>
      </c>
      <c r="Q104">
        <v>8.2000000000000003E-2</v>
      </c>
      <c r="R104">
        <v>1</v>
      </c>
      <c r="S104">
        <v>0</v>
      </c>
      <c r="T104">
        <v>0</v>
      </c>
      <c r="V104">
        <v>0</v>
      </c>
      <c r="Y104" s="1">
        <v>45321</v>
      </c>
      <c r="Z104" s="6">
        <v>0.15501157407407407</v>
      </c>
      <c r="AB104">
        <v>1</v>
      </c>
      <c r="AD104" s="3">
        <f t="shared" si="8"/>
        <v>7.4696565111229924</v>
      </c>
      <c r="AE104" s="3">
        <f t="shared" si="9"/>
        <v>10.797791592814539</v>
      </c>
      <c r="AF104" s="3">
        <f t="shared" si="10"/>
        <v>3.3281350816915465</v>
      </c>
      <c r="AG104" s="3">
        <f t="shared" si="11"/>
        <v>0.19687912384758094</v>
      </c>
      <c r="AH104" s="3"/>
      <c r="AK104">
        <f>ABS(100*(AD104-AD105)/(AVERAGE(AD104:AD105)))</f>
        <v>1.1550652258563521</v>
      </c>
      <c r="AQ104">
        <f>ABS(100*(AE104-AE105)/(AVERAGE(AE104:AE105)))</f>
        <v>0.1863674543917484</v>
      </c>
      <c r="AW104">
        <f>ABS(100*(AF104-AF105)/(AVERAGE(AF104:AF105)))</f>
        <v>3.2639837248438712</v>
      </c>
      <c r="BC104">
        <f>ABS(100*(AG104-AG105)/(AVERAGE(AG104:AG105)))</f>
        <v>2.9363815089893794</v>
      </c>
      <c r="BG104" s="3">
        <f>AVERAGE(AD104:AD105)</f>
        <v>7.5130468066559892</v>
      </c>
      <c r="BH104" s="3">
        <f>AVERAGE(AE104:AE105)</f>
        <v>10.78773917537076</v>
      </c>
      <c r="BI104" s="3">
        <f>AVERAGE(AF104:AF105)</f>
        <v>3.2746923687147693</v>
      </c>
      <c r="BJ104" s="3">
        <f>AVERAGE(AG104:AG105)</f>
        <v>0.19981275626131051</v>
      </c>
      <c r="BK104" t="s">
        <v>252</v>
      </c>
    </row>
    <row r="105" spans="1:63" x14ac:dyDescent="0.3">
      <c r="A105">
        <v>81</v>
      </c>
      <c r="B105">
        <v>22</v>
      </c>
      <c r="C105" t="s">
        <v>252</v>
      </c>
      <c r="D105" t="s">
        <v>27</v>
      </c>
      <c r="G105">
        <v>0.5</v>
      </c>
      <c r="H105">
        <v>0.5</v>
      </c>
      <c r="I105">
        <v>7409</v>
      </c>
      <c r="J105">
        <v>10164</v>
      </c>
      <c r="L105">
        <v>1953</v>
      </c>
      <c r="M105">
        <v>6.0990000000000002</v>
      </c>
      <c r="N105">
        <v>8.8889999999999993</v>
      </c>
      <c r="O105">
        <v>2.79</v>
      </c>
      <c r="Q105">
        <v>8.7999999999999995E-2</v>
      </c>
      <c r="R105">
        <v>1</v>
      </c>
      <c r="S105">
        <v>0</v>
      </c>
      <c r="T105">
        <v>0</v>
      </c>
      <c r="V105">
        <v>0</v>
      </c>
      <c r="Y105" s="1">
        <v>45321</v>
      </c>
      <c r="Z105" s="6">
        <v>0.16278935185185187</v>
      </c>
      <c r="AB105">
        <v>1</v>
      </c>
      <c r="AD105" s="3">
        <f t="shared" si="8"/>
        <v>7.5564371021889869</v>
      </c>
      <c r="AE105" s="3">
        <f t="shared" si="9"/>
        <v>10.777686757926979</v>
      </c>
      <c r="AF105" s="3">
        <f t="shared" si="10"/>
        <v>3.2212496557379922</v>
      </c>
      <c r="AG105" s="3">
        <f t="shared" si="11"/>
        <v>0.20274638867504008</v>
      </c>
      <c r="AH105" s="3"/>
      <c r="BG105" s="3"/>
      <c r="BH105" s="3"/>
      <c r="BI105" s="3"/>
      <c r="BJ105" s="3"/>
      <c r="BK105" t="s">
        <v>252</v>
      </c>
    </row>
    <row r="106" spans="1:63" x14ac:dyDescent="0.3">
      <c r="A106">
        <v>82</v>
      </c>
      <c r="B106">
        <v>23</v>
      </c>
      <c r="C106" t="s">
        <v>253</v>
      </c>
      <c r="D106" t="s">
        <v>27</v>
      </c>
      <c r="G106">
        <v>0.5</v>
      </c>
      <c r="H106">
        <v>0.5</v>
      </c>
      <c r="I106">
        <v>6968</v>
      </c>
      <c r="J106">
        <v>8423</v>
      </c>
      <c r="L106">
        <v>14361</v>
      </c>
      <c r="M106">
        <v>5.76</v>
      </c>
      <c r="N106">
        <v>7.415</v>
      </c>
      <c r="O106">
        <v>1.6539999999999999</v>
      </c>
      <c r="Q106">
        <v>1.3859999999999999</v>
      </c>
      <c r="R106">
        <v>1</v>
      </c>
      <c r="S106">
        <v>0</v>
      </c>
      <c r="T106">
        <v>0</v>
      </c>
      <c r="V106">
        <v>0</v>
      </c>
      <c r="Y106" s="1">
        <v>45321</v>
      </c>
      <c r="Z106" s="6">
        <v>0.17596064814814816</v>
      </c>
      <c r="AB106">
        <v>1</v>
      </c>
      <c r="AD106" s="3">
        <f t="shared" si="8"/>
        <v>7.1061989767760076</v>
      </c>
      <c r="AE106" s="3">
        <f t="shared" si="9"/>
        <v>8.935448992703666</v>
      </c>
      <c r="AF106" s="3">
        <f t="shared" si="10"/>
        <v>1.8292500159276583</v>
      </c>
      <c r="AG106" s="3">
        <f t="shared" si="11"/>
        <v>1.5264013337498195</v>
      </c>
      <c r="AH106" s="3"/>
      <c r="BG106" s="3"/>
      <c r="BH106" s="3"/>
      <c r="BI106" s="3"/>
      <c r="BJ106" s="3"/>
      <c r="BK106" t="s">
        <v>253</v>
      </c>
    </row>
    <row r="107" spans="1:63" x14ac:dyDescent="0.3">
      <c r="A107">
        <v>83</v>
      </c>
      <c r="B107">
        <v>23</v>
      </c>
      <c r="C107" t="s">
        <v>253</v>
      </c>
      <c r="D107" t="s">
        <v>27</v>
      </c>
      <c r="G107">
        <v>0.5</v>
      </c>
      <c r="H107">
        <v>0.5</v>
      </c>
      <c r="I107">
        <v>6983</v>
      </c>
      <c r="J107">
        <v>8461</v>
      </c>
      <c r="L107">
        <v>14533</v>
      </c>
      <c r="M107">
        <v>5.7720000000000002</v>
      </c>
      <c r="N107">
        <v>7.4470000000000001</v>
      </c>
      <c r="O107">
        <v>1.6739999999999999</v>
      </c>
      <c r="Q107">
        <v>1.4039999999999999</v>
      </c>
      <c r="R107">
        <v>1</v>
      </c>
      <c r="S107">
        <v>0</v>
      </c>
      <c r="T107">
        <v>0</v>
      </c>
      <c r="V107">
        <v>0</v>
      </c>
      <c r="Y107" s="1">
        <v>45321</v>
      </c>
      <c r="Z107" s="6">
        <v>0.18326388888888889</v>
      </c>
      <c r="AB107">
        <v>1</v>
      </c>
      <c r="AD107" s="3">
        <f t="shared" si="8"/>
        <v>7.12151319872883</v>
      </c>
      <c r="AE107" s="3">
        <f t="shared" si="9"/>
        <v>8.9756586624787875</v>
      </c>
      <c r="AF107" s="3">
        <f t="shared" si="10"/>
        <v>1.8541454637499575</v>
      </c>
      <c r="AG107" s="3">
        <f t="shared" si="11"/>
        <v>1.5447498710284189</v>
      </c>
      <c r="AH107" s="3"/>
      <c r="AK107">
        <f>ABS(100*(AD107-AD108)/(AVERAGE(AD107:AD108)))</f>
        <v>0.60030943519838942</v>
      </c>
      <c r="AQ107">
        <f>ABS(100*(AE107-AE108)/(AVERAGE(AE107:AE108)))</f>
        <v>0.32955083173585725</v>
      </c>
      <c r="AW107">
        <f>ABS(100*(AF107-AF108)/(AVERAGE(AF107:AF108)))</f>
        <v>0.7172667309439783</v>
      </c>
      <c r="BC107">
        <f>ABS(100*(AG107-AG108)/(AVERAGE(AG107:AG108)))</f>
        <v>2.1316493500449814</v>
      </c>
      <c r="BG107" s="3">
        <f>AVERAGE(AD107:AD108)</f>
        <v>7.1429531094627805</v>
      </c>
      <c r="BH107" s="3">
        <f>AVERAGE(AE107:AE108)</f>
        <v>8.9904727513433063</v>
      </c>
      <c r="BI107" s="3">
        <f>AVERAGE(AF107:AF108)</f>
        <v>1.8475196418805253</v>
      </c>
      <c r="BJ107" s="3">
        <f>AVERAGE(AG107:AG108)</f>
        <v>1.5613915676299392</v>
      </c>
      <c r="BK107" t="s">
        <v>253</v>
      </c>
    </row>
    <row r="108" spans="1:63" x14ac:dyDescent="0.3">
      <c r="A108">
        <v>84</v>
      </c>
      <c r="B108">
        <v>23</v>
      </c>
      <c r="C108" t="s">
        <v>253</v>
      </c>
      <c r="D108" t="s">
        <v>27</v>
      </c>
      <c r="G108">
        <v>0.5</v>
      </c>
      <c r="H108">
        <v>0.5</v>
      </c>
      <c r="I108">
        <v>7025</v>
      </c>
      <c r="J108">
        <v>8489</v>
      </c>
      <c r="L108">
        <v>14845</v>
      </c>
      <c r="M108">
        <v>5.8040000000000003</v>
      </c>
      <c r="N108">
        <v>7.47</v>
      </c>
      <c r="O108">
        <v>1.6659999999999999</v>
      </c>
      <c r="Q108">
        <v>1.4370000000000001</v>
      </c>
      <c r="R108">
        <v>1</v>
      </c>
      <c r="S108">
        <v>0</v>
      </c>
      <c r="T108">
        <v>0</v>
      </c>
      <c r="V108">
        <v>0</v>
      </c>
      <c r="Y108" s="1">
        <v>45321</v>
      </c>
      <c r="Z108" s="6">
        <v>0.19093749999999998</v>
      </c>
      <c r="AB108">
        <v>1</v>
      </c>
      <c r="AD108" s="3">
        <f t="shared" si="8"/>
        <v>7.1643930201967319</v>
      </c>
      <c r="AE108" s="3">
        <f t="shared" si="9"/>
        <v>9.005286840207825</v>
      </c>
      <c r="AF108" s="3">
        <f t="shared" si="10"/>
        <v>1.8408938200110931</v>
      </c>
      <c r="AG108" s="3">
        <f t="shared" si="11"/>
        <v>1.5780332642314596</v>
      </c>
      <c r="AH108" s="3"/>
      <c r="BG108" s="3"/>
      <c r="BH108" s="3"/>
      <c r="BI108" s="3"/>
      <c r="BJ108" s="3"/>
      <c r="BK108" t="s">
        <v>253</v>
      </c>
    </row>
    <row r="109" spans="1:63" x14ac:dyDescent="0.3">
      <c r="A109">
        <v>85</v>
      </c>
      <c r="B109">
        <v>24</v>
      </c>
      <c r="C109" t="s">
        <v>254</v>
      </c>
      <c r="D109" t="s">
        <v>27</v>
      </c>
      <c r="G109">
        <v>0.5</v>
      </c>
      <c r="H109">
        <v>0.5</v>
      </c>
      <c r="I109">
        <v>8359</v>
      </c>
      <c r="J109">
        <v>11182</v>
      </c>
      <c r="L109">
        <v>2909</v>
      </c>
      <c r="M109">
        <v>6.8280000000000003</v>
      </c>
      <c r="N109">
        <v>9.7520000000000007</v>
      </c>
      <c r="O109">
        <v>2.9239999999999999</v>
      </c>
      <c r="Q109">
        <v>0.188</v>
      </c>
      <c r="R109">
        <v>1</v>
      </c>
      <c r="S109">
        <v>0</v>
      </c>
      <c r="T109">
        <v>0</v>
      </c>
      <c r="V109">
        <v>0</v>
      </c>
      <c r="Y109" s="1">
        <v>45321</v>
      </c>
      <c r="Z109" s="6">
        <v>0.20431712962962964</v>
      </c>
      <c r="AB109">
        <v>1</v>
      </c>
      <c r="AD109" s="3">
        <f t="shared" si="8"/>
        <v>8.5263378258677402</v>
      </c>
      <c r="AE109" s="3">
        <f t="shared" si="9"/>
        <v>11.854882648218384</v>
      </c>
      <c r="AF109" s="3">
        <f t="shared" si="10"/>
        <v>3.3285448223506435</v>
      </c>
      <c r="AG109" s="3">
        <f t="shared" si="11"/>
        <v>0.30473011913051146</v>
      </c>
      <c r="AH109" s="3"/>
      <c r="BG109" s="3"/>
      <c r="BH109" s="3"/>
      <c r="BI109" s="3"/>
      <c r="BJ109" s="3"/>
      <c r="BK109" t="s">
        <v>254</v>
      </c>
    </row>
    <row r="110" spans="1:63" x14ac:dyDescent="0.3">
      <c r="A110">
        <v>86</v>
      </c>
      <c r="B110">
        <v>24</v>
      </c>
      <c r="C110" t="s">
        <v>254</v>
      </c>
      <c r="D110" t="s">
        <v>27</v>
      </c>
      <c r="G110">
        <v>0.5</v>
      </c>
      <c r="H110">
        <v>0.5</v>
      </c>
      <c r="I110">
        <v>8889</v>
      </c>
      <c r="J110">
        <v>11191</v>
      </c>
      <c r="L110">
        <v>2900</v>
      </c>
      <c r="M110">
        <v>7.234</v>
      </c>
      <c r="N110">
        <v>9.7590000000000003</v>
      </c>
      <c r="O110">
        <v>2.5249999999999999</v>
      </c>
      <c r="Q110">
        <v>0.187</v>
      </c>
      <c r="R110">
        <v>1</v>
      </c>
      <c r="S110">
        <v>0</v>
      </c>
      <c r="T110">
        <v>0</v>
      </c>
      <c r="V110">
        <v>0</v>
      </c>
      <c r="Y110" s="1">
        <v>45321</v>
      </c>
      <c r="Z110" s="6">
        <v>0.21166666666666667</v>
      </c>
      <c r="AB110">
        <v>1</v>
      </c>
      <c r="AD110" s="3">
        <f t="shared" si="8"/>
        <v>9.0674403348674666</v>
      </c>
      <c r="AE110" s="3">
        <f t="shared" si="9"/>
        <v>11.86440599105986</v>
      </c>
      <c r="AF110" s="3">
        <f t="shared" si="10"/>
        <v>2.796965656192393</v>
      </c>
      <c r="AG110" s="3">
        <f t="shared" si="11"/>
        <v>0.30377002124965452</v>
      </c>
      <c r="AH110" s="3"/>
      <c r="AK110">
        <f>ABS(100*(AD110-AD111)/(AVERAGE(AD110:AD111)))</f>
        <v>3.0054702496805201</v>
      </c>
      <c r="AQ110">
        <f>ABS(100*(AE110-AE111)/(AVERAGE(AE110:AE111)))</f>
        <v>5.3497806570240655E-2</v>
      </c>
      <c r="AW110">
        <f>ABS(100*(AF110-AF111)/(AVERAGE(AF110:AF111)))</f>
        <v>10.155829975706899</v>
      </c>
      <c r="BC110">
        <f>ABS(100*(AG110-AG111)/(AVERAGE(AG110:AG111)))</f>
        <v>0.10529812371237514</v>
      </c>
      <c r="BG110" s="3">
        <f>AVERAGE(AD110:AD111)</f>
        <v>9.2057788065079613</v>
      </c>
      <c r="BH110" s="3">
        <f>AVERAGE(AE110:AE111)</f>
        <v>11.867580438673684</v>
      </c>
      <c r="BI110" s="3">
        <f>AVERAGE(AF110:AF111)</f>
        <v>2.6618016321657221</v>
      </c>
      <c r="BJ110" s="3">
        <f>AVERAGE(AG110:AG111)</f>
        <v>0.30393003756313064</v>
      </c>
      <c r="BK110" t="s">
        <v>254</v>
      </c>
    </row>
    <row r="111" spans="1:63" x14ac:dyDescent="0.3">
      <c r="A111">
        <v>87</v>
      </c>
      <c r="B111">
        <v>24</v>
      </c>
      <c r="C111" t="s">
        <v>254</v>
      </c>
      <c r="D111" t="s">
        <v>27</v>
      </c>
      <c r="G111">
        <v>0.5</v>
      </c>
      <c r="H111">
        <v>0.5</v>
      </c>
      <c r="I111">
        <v>9160</v>
      </c>
      <c r="J111">
        <v>11197</v>
      </c>
      <c r="L111">
        <v>2903</v>
      </c>
      <c r="M111">
        <v>7.4420000000000002</v>
      </c>
      <c r="N111">
        <v>9.7639999999999993</v>
      </c>
      <c r="O111">
        <v>2.3220000000000001</v>
      </c>
      <c r="Q111">
        <v>0.188</v>
      </c>
      <c r="R111">
        <v>1</v>
      </c>
      <c r="S111">
        <v>0</v>
      </c>
      <c r="T111">
        <v>0</v>
      </c>
      <c r="V111">
        <v>0</v>
      </c>
      <c r="Y111" s="1">
        <v>45321</v>
      </c>
      <c r="Z111" s="6">
        <v>0.21957175925925929</v>
      </c>
      <c r="AB111">
        <v>1</v>
      </c>
      <c r="AD111" s="3">
        <f t="shared" si="8"/>
        <v>9.3441172781484578</v>
      </c>
      <c r="AE111" s="3">
        <f t="shared" si="9"/>
        <v>11.870754886287509</v>
      </c>
      <c r="AF111" s="3">
        <f t="shared" si="10"/>
        <v>2.5266376081390511</v>
      </c>
      <c r="AG111" s="3">
        <f t="shared" si="11"/>
        <v>0.30409005387660681</v>
      </c>
      <c r="AH111" s="3"/>
      <c r="BG111" s="3"/>
      <c r="BH111" s="3"/>
      <c r="BI111" s="3"/>
      <c r="BJ111" s="3"/>
      <c r="BK111" t="s">
        <v>254</v>
      </c>
    </row>
    <row r="112" spans="1:63" x14ac:dyDescent="0.3">
      <c r="A112">
        <v>88</v>
      </c>
      <c r="B112">
        <v>25</v>
      </c>
      <c r="C112" t="s">
        <v>255</v>
      </c>
      <c r="D112" t="s">
        <v>27</v>
      </c>
      <c r="G112">
        <v>0.5</v>
      </c>
      <c r="H112">
        <v>0.5</v>
      </c>
      <c r="I112">
        <v>7364</v>
      </c>
      <c r="J112">
        <v>8560</v>
      </c>
      <c r="L112">
        <v>13619</v>
      </c>
      <c r="M112">
        <v>6.0640000000000001</v>
      </c>
      <c r="N112">
        <v>7.53</v>
      </c>
      <c r="O112">
        <v>1.466</v>
      </c>
      <c r="Q112">
        <v>1.3080000000000001</v>
      </c>
      <c r="R112">
        <v>1</v>
      </c>
      <c r="S112">
        <v>0</v>
      </c>
      <c r="T112">
        <v>0</v>
      </c>
      <c r="V112">
        <v>0</v>
      </c>
      <c r="Y112" s="1">
        <v>45321</v>
      </c>
      <c r="Z112" s="6">
        <v>0.23285879629629633</v>
      </c>
      <c r="AB112">
        <v>1</v>
      </c>
      <c r="AD112" s="3">
        <f t="shared" si="8"/>
        <v>7.5104944363305188</v>
      </c>
      <c r="AE112" s="3">
        <f t="shared" si="9"/>
        <v>9.0804154337350234</v>
      </c>
      <c r="AF112" s="3">
        <f t="shared" si="10"/>
        <v>1.5699209974045045</v>
      </c>
      <c r="AG112" s="3">
        <f t="shared" si="11"/>
        <v>1.4472465973502797</v>
      </c>
      <c r="BK112" t="s">
        <v>255</v>
      </c>
    </row>
    <row r="113" spans="1:63" x14ac:dyDescent="0.3">
      <c r="A113">
        <v>89</v>
      </c>
      <c r="B113">
        <v>25</v>
      </c>
      <c r="C113" t="s">
        <v>255</v>
      </c>
      <c r="D113" t="s">
        <v>27</v>
      </c>
      <c r="G113">
        <v>0.5</v>
      </c>
      <c r="H113">
        <v>0.5</v>
      </c>
      <c r="I113">
        <v>7130</v>
      </c>
      <c r="J113">
        <v>8517</v>
      </c>
      <c r="L113">
        <v>13676</v>
      </c>
      <c r="M113">
        <v>5.8849999999999998</v>
      </c>
      <c r="N113">
        <v>7.4939999999999998</v>
      </c>
      <c r="O113">
        <v>1.609</v>
      </c>
      <c r="Q113">
        <v>1.3140000000000001</v>
      </c>
      <c r="R113">
        <v>1</v>
      </c>
      <c r="S113">
        <v>0</v>
      </c>
      <c r="T113">
        <v>0</v>
      </c>
      <c r="V113">
        <v>0</v>
      </c>
      <c r="Y113" s="1">
        <v>45321</v>
      </c>
      <c r="Z113" s="6">
        <v>0.2402199074074074</v>
      </c>
      <c r="AB113">
        <v>1</v>
      </c>
      <c r="AD113" s="3">
        <f t="shared" si="8"/>
        <v>7.2715925738664895</v>
      </c>
      <c r="AE113" s="3">
        <f t="shared" si="9"/>
        <v>9.0349150179368607</v>
      </c>
      <c r="AF113" s="3">
        <f t="shared" si="10"/>
        <v>1.7633224440703712</v>
      </c>
      <c r="AG113" s="3">
        <f t="shared" si="11"/>
        <v>1.4533272172623739</v>
      </c>
      <c r="AH113" s="3"/>
      <c r="AK113">
        <f>ABS(100*(AD113-AD114)/(AVERAGE(AD113:AD114)))</f>
        <v>1.0585906220093317</v>
      </c>
      <c r="AQ113">
        <f>ABS(100*(AE113-AE114)/(AVERAGE(AE113:AE114)))</f>
        <v>0.74675513701710894</v>
      </c>
      <c r="AW113">
        <f>ABS(100*(AF113-AF114)/(AVERAGE(AF113:AF114)))</f>
        <v>7.8613518760067747</v>
      </c>
      <c r="BC113">
        <f>ABS(100*(AG113-AG114)/(AVERAGE(AG113:AG114)))</f>
        <v>1.124042168872972</v>
      </c>
      <c r="BG113" s="3">
        <f>AVERAGE(AD113:AD114)</f>
        <v>7.2333070189844335</v>
      </c>
      <c r="BH113" s="3">
        <f>AVERAGE(AE113:AE114)</f>
        <v>9.0687757924843311</v>
      </c>
      <c r="BI113" s="3">
        <f>AVERAGE(AF113:AF114)</f>
        <v>1.8354687734998976</v>
      </c>
      <c r="BJ113" s="3">
        <f>AVERAGE(AG113:AG114)</f>
        <v>1.4615413880208166</v>
      </c>
      <c r="BK113" t="s">
        <v>255</v>
      </c>
    </row>
    <row r="114" spans="1:63" x14ac:dyDescent="0.3">
      <c r="A114">
        <v>90</v>
      </c>
      <c r="B114">
        <v>25</v>
      </c>
      <c r="C114" t="s">
        <v>255</v>
      </c>
      <c r="D114" t="s">
        <v>27</v>
      </c>
      <c r="G114">
        <v>0.5</v>
      </c>
      <c r="H114">
        <v>0.5</v>
      </c>
      <c r="I114">
        <v>7055</v>
      </c>
      <c r="J114">
        <v>8581</v>
      </c>
      <c r="L114">
        <v>13830</v>
      </c>
      <c r="M114">
        <v>5.827</v>
      </c>
      <c r="N114">
        <v>7.548</v>
      </c>
      <c r="O114">
        <v>1.7210000000000001</v>
      </c>
      <c r="Q114">
        <v>1.33</v>
      </c>
      <c r="R114">
        <v>1</v>
      </c>
      <c r="S114">
        <v>0</v>
      </c>
      <c r="T114">
        <v>0</v>
      </c>
      <c r="V114">
        <v>0</v>
      </c>
      <c r="Y114" s="1">
        <v>45321</v>
      </c>
      <c r="Z114" s="6">
        <v>0.2479861111111111</v>
      </c>
      <c r="AB114">
        <v>1</v>
      </c>
      <c r="AD114" s="3">
        <f t="shared" si="8"/>
        <v>7.1950214641023775</v>
      </c>
      <c r="AE114" s="3">
        <f t="shared" si="9"/>
        <v>9.1026365670318015</v>
      </c>
      <c r="AF114" s="3">
        <f t="shared" si="10"/>
        <v>1.9076151029294239</v>
      </c>
      <c r="AG114" s="3">
        <f t="shared" si="11"/>
        <v>1.4697555587792592</v>
      </c>
      <c r="BK114" t="s">
        <v>255</v>
      </c>
    </row>
    <row r="115" spans="1:63" x14ac:dyDescent="0.3">
      <c r="A115">
        <v>91</v>
      </c>
      <c r="B115">
        <v>26</v>
      </c>
      <c r="C115" t="s">
        <v>256</v>
      </c>
      <c r="D115" t="s">
        <v>27</v>
      </c>
      <c r="G115">
        <v>0.5</v>
      </c>
      <c r="H115">
        <v>0.5</v>
      </c>
      <c r="I115">
        <v>6813</v>
      </c>
      <c r="J115">
        <v>8276</v>
      </c>
      <c r="L115">
        <v>13849</v>
      </c>
      <c r="M115">
        <v>5.6420000000000003</v>
      </c>
      <c r="N115">
        <v>7.29</v>
      </c>
      <c r="O115">
        <v>1.6479999999999999</v>
      </c>
      <c r="Q115">
        <v>1.3320000000000001</v>
      </c>
      <c r="R115">
        <v>1</v>
      </c>
      <c r="S115">
        <v>0</v>
      </c>
      <c r="T115">
        <v>0</v>
      </c>
      <c r="V115">
        <v>0</v>
      </c>
      <c r="Y115" s="1">
        <v>45321</v>
      </c>
      <c r="Z115" s="6">
        <v>0.26122685185185185</v>
      </c>
      <c r="AB115">
        <v>1</v>
      </c>
      <c r="AD115" s="3">
        <f t="shared" si="8"/>
        <v>6.947952016596842</v>
      </c>
      <c r="AE115" s="3">
        <f t="shared" si="9"/>
        <v>8.7799010596262246</v>
      </c>
      <c r="AF115" s="3">
        <f t="shared" si="10"/>
        <v>1.8319490430293826</v>
      </c>
      <c r="AG115" s="3">
        <f t="shared" si="11"/>
        <v>1.4717824320832906</v>
      </c>
      <c r="BK115" t="s">
        <v>256</v>
      </c>
    </row>
    <row r="116" spans="1:63" x14ac:dyDescent="0.3">
      <c r="A116">
        <v>92</v>
      </c>
      <c r="B116">
        <v>26</v>
      </c>
      <c r="C116" t="s">
        <v>256</v>
      </c>
      <c r="D116" t="s">
        <v>27</v>
      </c>
      <c r="G116">
        <v>0.5</v>
      </c>
      <c r="H116">
        <v>0.5</v>
      </c>
      <c r="I116">
        <v>6918</v>
      </c>
      <c r="J116">
        <v>8387</v>
      </c>
      <c r="L116">
        <v>13988</v>
      </c>
      <c r="M116">
        <v>5.7220000000000004</v>
      </c>
      <c r="N116">
        <v>7.3840000000000003</v>
      </c>
      <c r="O116">
        <v>1.6619999999999999</v>
      </c>
      <c r="Q116">
        <v>1.347</v>
      </c>
      <c r="R116">
        <v>1</v>
      </c>
      <c r="S116">
        <v>0</v>
      </c>
      <c r="T116">
        <v>0</v>
      </c>
      <c r="V116">
        <v>0</v>
      </c>
      <c r="Y116" s="1">
        <v>45321</v>
      </c>
      <c r="Z116" s="6">
        <v>0.26855324074074077</v>
      </c>
      <c r="AB116">
        <v>1</v>
      </c>
      <c r="AD116" s="3">
        <f t="shared" si="8"/>
        <v>7.0551515702665988</v>
      </c>
      <c r="AE116" s="3">
        <f t="shared" si="9"/>
        <v>8.8973556213377609</v>
      </c>
      <c r="AF116" s="3">
        <f t="shared" si="10"/>
        <v>1.8422040510711621</v>
      </c>
      <c r="AG116" s="3">
        <f t="shared" si="11"/>
        <v>1.4866106104654147</v>
      </c>
      <c r="AH116" s="3"/>
      <c r="AK116">
        <f>ABS(100*(AD116-AD117)/(AVERAGE(AD116:AD117)))</f>
        <v>2.2092522424974859</v>
      </c>
      <c r="AQ116">
        <f>ABS(100*(AE116-AE117)/(AVERAGE(AE116:AE117)))</f>
        <v>0.16663863391742575</v>
      </c>
      <c r="AW116">
        <f>ABS(100*(AF116-AF117)/(AVERAGE(AF116:AF117)))</f>
        <v>7.2885945524279609</v>
      </c>
      <c r="BC116">
        <f>ABS(100*(AG116-AG117)/(AVERAGE(AG116:AG117)))</f>
        <v>0.89298129182308195</v>
      </c>
      <c r="BG116" s="3">
        <f>AVERAGE(AD116:AD117)</f>
        <v>6.9780699864373927</v>
      </c>
      <c r="BH116" s="3">
        <f>AVERAGE(AE116:AE117)</f>
        <v>8.8899485769055033</v>
      </c>
      <c r="BI116" s="3">
        <f>AVERAGE(AF116:AF117)</f>
        <v>1.9118785904681097</v>
      </c>
      <c r="BJ116" s="3">
        <f>AVERAGE(AG116:AG117)</f>
        <v>1.4932779568602546</v>
      </c>
      <c r="BK116" t="s">
        <v>256</v>
      </c>
    </row>
    <row r="117" spans="1:63" x14ac:dyDescent="0.3">
      <c r="A117">
        <v>93</v>
      </c>
      <c r="B117">
        <v>26</v>
      </c>
      <c r="C117" t="s">
        <v>256</v>
      </c>
      <c r="D117" t="s">
        <v>27</v>
      </c>
      <c r="G117">
        <v>0.5</v>
      </c>
      <c r="H117">
        <v>0.5</v>
      </c>
      <c r="I117">
        <v>6767</v>
      </c>
      <c r="J117">
        <v>8373</v>
      </c>
      <c r="L117">
        <v>14113</v>
      </c>
      <c r="M117">
        <v>5.6070000000000002</v>
      </c>
      <c r="N117">
        <v>7.3719999999999999</v>
      </c>
      <c r="O117">
        <v>1.7649999999999999</v>
      </c>
      <c r="Q117">
        <v>1.36</v>
      </c>
      <c r="R117">
        <v>1</v>
      </c>
      <c r="S117">
        <v>0</v>
      </c>
      <c r="T117">
        <v>0</v>
      </c>
      <c r="V117">
        <v>0</v>
      </c>
      <c r="Y117" s="1">
        <v>45321</v>
      </c>
      <c r="Z117" s="6">
        <v>0.27621527777777777</v>
      </c>
      <c r="AB117">
        <v>1</v>
      </c>
      <c r="AD117" s="3">
        <f t="shared" si="8"/>
        <v>6.9009884026081867</v>
      </c>
      <c r="AE117" s="3">
        <f t="shared" si="9"/>
        <v>8.882541532473244</v>
      </c>
      <c r="AF117" s="3">
        <f t="shared" si="10"/>
        <v>1.9815531298650573</v>
      </c>
      <c r="AG117" s="3">
        <f t="shared" si="11"/>
        <v>1.4999453032550947</v>
      </c>
      <c r="BK117" t="s">
        <v>256</v>
      </c>
    </row>
    <row r="118" spans="1:63" x14ac:dyDescent="0.3">
      <c r="A118">
        <v>94</v>
      </c>
      <c r="B118">
        <v>27</v>
      </c>
      <c r="C118" t="s">
        <v>257</v>
      </c>
      <c r="D118" t="s">
        <v>27</v>
      </c>
      <c r="G118">
        <v>0.5</v>
      </c>
      <c r="H118">
        <v>0.5</v>
      </c>
      <c r="I118">
        <v>4381</v>
      </c>
      <c r="J118">
        <v>6974</v>
      </c>
      <c r="L118">
        <v>3618</v>
      </c>
      <c r="M118">
        <v>3.7759999999999998</v>
      </c>
      <c r="N118">
        <v>6.1870000000000003</v>
      </c>
      <c r="O118">
        <v>2.411</v>
      </c>
      <c r="Q118">
        <v>0.26200000000000001</v>
      </c>
      <c r="R118">
        <v>1</v>
      </c>
      <c r="S118">
        <v>0</v>
      </c>
      <c r="T118">
        <v>0</v>
      </c>
      <c r="V118">
        <v>0</v>
      </c>
      <c r="Y118" s="1">
        <v>45321</v>
      </c>
      <c r="Z118" s="6">
        <v>0.28937499999999999</v>
      </c>
      <c r="AB118">
        <v>1</v>
      </c>
      <c r="AD118" s="3">
        <f t="shared" si="8"/>
        <v>4.4650061639792336</v>
      </c>
      <c r="AE118" s="3">
        <f t="shared" si="9"/>
        <v>7.4021907952260202</v>
      </c>
      <c r="AF118" s="3">
        <f t="shared" si="10"/>
        <v>2.9371846312467866</v>
      </c>
      <c r="AG118" s="3">
        <f t="shared" si="11"/>
        <v>0.38036449663357547</v>
      </c>
      <c r="BK118" t="s">
        <v>257</v>
      </c>
    </row>
    <row r="119" spans="1:63" x14ac:dyDescent="0.3">
      <c r="A119">
        <v>95</v>
      </c>
      <c r="B119">
        <v>27</v>
      </c>
      <c r="C119" t="s">
        <v>257</v>
      </c>
      <c r="D119" t="s">
        <v>27</v>
      </c>
      <c r="G119">
        <v>0.5</v>
      </c>
      <c r="H119">
        <v>0.5</v>
      </c>
      <c r="I119">
        <v>3767</v>
      </c>
      <c r="J119">
        <v>7009</v>
      </c>
      <c r="L119">
        <v>3653</v>
      </c>
      <c r="M119">
        <v>3.3039999999999998</v>
      </c>
      <c r="N119">
        <v>6.2169999999999996</v>
      </c>
      <c r="O119">
        <v>2.9119999999999999</v>
      </c>
      <c r="Q119">
        <v>0.26600000000000001</v>
      </c>
      <c r="R119">
        <v>1</v>
      </c>
      <c r="S119">
        <v>0</v>
      </c>
      <c r="T119">
        <v>0</v>
      </c>
      <c r="V119">
        <v>0</v>
      </c>
      <c r="Y119" s="1">
        <v>45321</v>
      </c>
      <c r="Z119" s="6">
        <v>0.29652777777777778</v>
      </c>
      <c r="AB119">
        <v>1</v>
      </c>
      <c r="AD119" s="3">
        <f t="shared" si="8"/>
        <v>3.8381440120437027</v>
      </c>
      <c r="AE119" s="3">
        <f t="shared" si="9"/>
        <v>7.4392260173873161</v>
      </c>
      <c r="AF119" s="3">
        <f t="shared" si="10"/>
        <v>3.6010820053436134</v>
      </c>
      <c r="AG119" s="3">
        <f t="shared" si="11"/>
        <v>0.38409821061468585</v>
      </c>
      <c r="AH119" s="3"/>
      <c r="AK119">
        <f>ABS(100*(AD119-AD120)/(AVERAGE(AD119:AD120)))</f>
        <v>0.42650837137910091</v>
      </c>
      <c r="AQ119">
        <f>ABS(100*(AE119-AE120)/(AVERAGE(AE119:AE120)))</f>
        <v>0.3134165167863695</v>
      </c>
      <c r="AW119">
        <f>ABS(100*(AF119-AF120)/(AVERAGE(AF119:AF120)))</f>
        <v>0.1930201582872127</v>
      </c>
      <c r="BC119">
        <f>ABS(100*(AG119-AG120)/(AVERAGE(AG119:AG120)))</f>
        <v>1.2576670124002451</v>
      </c>
      <c r="BG119" s="3">
        <f>AVERAGE(AD119:AD120)</f>
        <v>3.8299764270021974</v>
      </c>
      <c r="BH119" s="3">
        <f>AVERAGE(AE119:AE120)</f>
        <v>7.427586376136623</v>
      </c>
      <c r="BI119" s="3">
        <f>AVERAGE(AF119:AF120)</f>
        <v>3.5976099491344256</v>
      </c>
      <c r="BJ119" s="3">
        <f>AVERAGE(AG119:AG120)</f>
        <v>0.38169796591254346</v>
      </c>
      <c r="BK119" t="s">
        <v>257</v>
      </c>
    </row>
    <row r="120" spans="1:63" x14ac:dyDescent="0.3">
      <c r="A120">
        <v>96</v>
      </c>
      <c r="B120">
        <v>27</v>
      </c>
      <c r="C120" t="s">
        <v>257</v>
      </c>
      <c r="D120" t="s">
        <v>27</v>
      </c>
      <c r="G120">
        <v>0.5</v>
      </c>
      <c r="H120">
        <v>0.5</v>
      </c>
      <c r="I120">
        <v>3751</v>
      </c>
      <c r="J120">
        <v>6987</v>
      </c>
      <c r="L120">
        <v>3608</v>
      </c>
      <c r="M120">
        <v>3.2930000000000001</v>
      </c>
      <c r="N120">
        <v>6.1970000000000001</v>
      </c>
      <c r="O120">
        <v>2.9049999999999998</v>
      </c>
      <c r="Q120">
        <v>0.26100000000000001</v>
      </c>
      <c r="R120">
        <v>1</v>
      </c>
      <c r="S120">
        <v>0</v>
      </c>
      <c r="T120">
        <v>0</v>
      </c>
      <c r="V120">
        <v>0</v>
      </c>
      <c r="Y120" s="1">
        <v>45321</v>
      </c>
      <c r="Z120" s="6">
        <v>0.30412037037037037</v>
      </c>
      <c r="AB120">
        <v>1</v>
      </c>
      <c r="AD120" s="3">
        <f t="shared" si="8"/>
        <v>3.8218088419606921</v>
      </c>
      <c r="AE120" s="3">
        <f t="shared" si="9"/>
        <v>7.4159467348859298</v>
      </c>
      <c r="AF120" s="3">
        <f t="shared" si="10"/>
        <v>3.5941378929252377</v>
      </c>
      <c r="AG120" s="3">
        <f t="shared" si="11"/>
        <v>0.37929772121040106</v>
      </c>
      <c r="BK120" t="s">
        <v>257</v>
      </c>
    </row>
    <row r="121" spans="1:63" x14ac:dyDescent="0.3">
      <c r="A121">
        <v>97</v>
      </c>
      <c r="B121">
        <v>28</v>
      </c>
      <c r="C121" t="s">
        <v>258</v>
      </c>
      <c r="D121" t="s">
        <v>27</v>
      </c>
      <c r="G121">
        <v>0.5</v>
      </c>
      <c r="H121">
        <v>0.5</v>
      </c>
      <c r="I121">
        <v>6479</v>
      </c>
      <c r="J121">
        <v>10019</v>
      </c>
      <c r="L121">
        <v>1689</v>
      </c>
      <c r="M121">
        <v>5.3860000000000001</v>
      </c>
      <c r="N121">
        <v>8.766</v>
      </c>
      <c r="O121">
        <v>3.3809999999999998</v>
      </c>
      <c r="Q121">
        <v>6.0999999999999999E-2</v>
      </c>
      <c r="R121">
        <v>1</v>
      </c>
      <c r="S121">
        <v>0</v>
      </c>
      <c r="T121">
        <v>0</v>
      </c>
      <c r="V121">
        <v>0</v>
      </c>
      <c r="Y121" s="1">
        <v>45321</v>
      </c>
      <c r="Z121" s="6">
        <v>0.31721064814814814</v>
      </c>
      <c r="AB121">
        <v>1</v>
      </c>
      <c r="AD121" s="3">
        <f t="shared" si="8"/>
        <v>6.6069553411139958</v>
      </c>
      <c r="AE121" s="3">
        <f t="shared" si="9"/>
        <v>10.624255123258754</v>
      </c>
      <c r="AF121" s="3">
        <f t="shared" si="10"/>
        <v>4.0172997821447582</v>
      </c>
      <c r="AG121" s="3">
        <f t="shared" si="11"/>
        <v>0.17458351750323628</v>
      </c>
      <c r="BK121" t="s">
        <v>258</v>
      </c>
    </row>
    <row r="122" spans="1:63" x14ac:dyDescent="0.3">
      <c r="A122">
        <v>98</v>
      </c>
      <c r="B122">
        <v>28</v>
      </c>
      <c r="C122" t="s">
        <v>258</v>
      </c>
      <c r="D122" t="s">
        <v>27</v>
      </c>
      <c r="G122">
        <v>0.5</v>
      </c>
      <c r="H122">
        <v>0.5</v>
      </c>
      <c r="I122">
        <v>7459</v>
      </c>
      <c r="J122">
        <v>9980</v>
      </c>
      <c r="L122">
        <v>1625</v>
      </c>
      <c r="M122">
        <v>6.1369999999999996</v>
      </c>
      <c r="N122">
        <v>8.7330000000000005</v>
      </c>
      <c r="O122">
        <v>2.5960000000000001</v>
      </c>
      <c r="Q122">
        <v>5.3999999999999999E-2</v>
      </c>
      <c r="R122">
        <v>1</v>
      </c>
      <c r="S122">
        <v>0</v>
      </c>
      <c r="T122">
        <v>0</v>
      </c>
      <c r="V122">
        <v>0</v>
      </c>
      <c r="Y122" s="1">
        <v>45321</v>
      </c>
      <c r="Z122" s="6">
        <v>0.32446759259259261</v>
      </c>
      <c r="AB122">
        <v>1</v>
      </c>
      <c r="AD122" s="3">
        <f t="shared" si="8"/>
        <v>7.6074845086983949</v>
      </c>
      <c r="AE122" s="3">
        <f t="shared" si="9"/>
        <v>10.582987304279024</v>
      </c>
      <c r="AF122" s="3">
        <f t="shared" si="10"/>
        <v>2.9755027955806295</v>
      </c>
      <c r="AG122" s="3">
        <f t="shared" si="11"/>
        <v>0.16775615479492018</v>
      </c>
      <c r="AH122" s="3"/>
      <c r="AK122">
        <f>ABS(100*(AD122-AD123)/(AVERAGE(AD122:AD123)))</f>
        <v>0.37506403966309426</v>
      </c>
      <c r="AQ122">
        <f>ABS(100*(AE122-AE123)/(AVERAGE(AE122:AE123)))</f>
        <v>0.37922588285913034</v>
      </c>
      <c r="AW122">
        <f>ABS(100*(AF122-AF123)/(AVERAGE(AF122:AF123)))</f>
        <v>0.38986570147979199</v>
      </c>
      <c r="BC122">
        <f>ABS(100*(AG122-AG123)/(AVERAGE(AG122:AG123)))</f>
        <v>2.9447632311731318</v>
      </c>
      <c r="BG122" s="3">
        <f>AVERAGE(AD122:AD123)</f>
        <v>7.6217777825210291</v>
      </c>
      <c r="BH122" s="3">
        <f>AVERAGE(AE122:AE123)</f>
        <v>10.603092139166584</v>
      </c>
      <c r="BI122" s="3">
        <f>AVERAGE(AF122:AF123)</f>
        <v>2.9813143566455564</v>
      </c>
      <c r="BJ122" s="3">
        <f>AVERAGE(AG122:AG123)</f>
        <v>0.17026307703937998</v>
      </c>
      <c r="BK122" t="s">
        <v>258</v>
      </c>
    </row>
    <row r="123" spans="1:63" x14ac:dyDescent="0.3">
      <c r="A123">
        <v>99</v>
      </c>
      <c r="B123">
        <v>28</v>
      </c>
      <c r="C123" t="s">
        <v>258</v>
      </c>
      <c r="D123" t="s">
        <v>27</v>
      </c>
      <c r="G123">
        <v>0.5</v>
      </c>
      <c r="H123">
        <v>0.5</v>
      </c>
      <c r="I123">
        <v>7487</v>
      </c>
      <c r="J123">
        <v>10018</v>
      </c>
      <c r="L123">
        <v>1672</v>
      </c>
      <c r="M123">
        <v>6.1589999999999998</v>
      </c>
      <c r="N123">
        <v>8.766</v>
      </c>
      <c r="O123">
        <v>2.6070000000000002</v>
      </c>
      <c r="Q123">
        <v>5.8999999999999997E-2</v>
      </c>
      <c r="R123">
        <v>1</v>
      </c>
      <c r="S123">
        <v>0</v>
      </c>
      <c r="T123">
        <v>0</v>
      </c>
      <c r="V123">
        <v>0</v>
      </c>
      <c r="Y123" s="1">
        <v>45321</v>
      </c>
      <c r="Z123" s="6">
        <v>0.3321527777777778</v>
      </c>
      <c r="AB123">
        <v>1</v>
      </c>
      <c r="AD123" s="3">
        <f t="shared" si="8"/>
        <v>7.6360710563436625</v>
      </c>
      <c r="AE123" s="3">
        <f t="shared" si="9"/>
        <v>10.623196974054146</v>
      </c>
      <c r="AF123" s="3">
        <f t="shared" si="10"/>
        <v>2.9871259177104834</v>
      </c>
      <c r="AG123" s="3">
        <f t="shared" si="11"/>
        <v>0.17276999928383982</v>
      </c>
      <c r="BK123" t="s">
        <v>258</v>
      </c>
    </row>
    <row r="124" spans="1:63" x14ac:dyDescent="0.3">
      <c r="A124">
        <v>100</v>
      </c>
      <c r="B124">
        <v>29</v>
      </c>
      <c r="C124" t="s">
        <v>259</v>
      </c>
      <c r="D124" t="s">
        <v>27</v>
      </c>
      <c r="G124">
        <v>0.5</v>
      </c>
      <c r="H124">
        <v>0.5</v>
      </c>
      <c r="I124">
        <v>7514</v>
      </c>
      <c r="J124">
        <v>10290</v>
      </c>
      <c r="L124">
        <v>1972</v>
      </c>
      <c r="M124">
        <v>6.18</v>
      </c>
      <c r="N124">
        <v>8.9960000000000004</v>
      </c>
      <c r="O124">
        <v>2.8159999999999998</v>
      </c>
      <c r="Q124">
        <v>0.09</v>
      </c>
      <c r="R124">
        <v>1</v>
      </c>
      <c r="S124">
        <v>0</v>
      </c>
      <c r="T124">
        <v>0</v>
      </c>
      <c r="V124">
        <v>0</v>
      </c>
      <c r="Y124" s="1">
        <v>45321</v>
      </c>
      <c r="Z124" s="6">
        <v>0.3454861111111111</v>
      </c>
      <c r="AB124">
        <v>1</v>
      </c>
      <c r="AD124" s="3">
        <f t="shared" si="8"/>
        <v>7.6636366558587428</v>
      </c>
      <c r="AE124" s="3">
        <f t="shared" si="9"/>
        <v>10.911013557707644</v>
      </c>
      <c r="AF124" s="3">
        <f t="shared" si="10"/>
        <v>3.2473769018489014</v>
      </c>
      <c r="AG124" s="3">
        <f t="shared" si="11"/>
        <v>0.20477326197907142</v>
      </c>
      <c r="BK124" t="s">
        <v>259</v>
      </c>
    </row>
    <row r="125" spans="1:63" x14ac:dyDescent="0.3">
      <c r="A125">
        <v>101</v>
      </c>
      <c r="B125">
        <v>29</v>
      </c>
      <c r="C125" t="s">
        <v>259</v>
      </c>
      <c r="D125" t="s">
        <v>27</v>
      </c>
      <c r="G125">
        <v>0.5</v>
      </c>
      <c r="H125">
        <v>0.5</v>
      </c>
      <c r="I125">
        <v>9303</v>
      </c>
      <c r="J125">
        <v>10287</v>
      </c>
      <c r="L125">
        <v>2009</v>
      </c>
      <c r="M125">
        <v>7.5519999999999996</v>
      </c>
      <c r="N125">
        <v>8.9930000000000003</v>
      </c>
      <c r="O125">
        <v>1.4410000000000001</v>
      </c>
      <c r="Q125">
        <v>9.4E-2</v>
      </c>
      <c r="R125">
        <v>1</v>
      </c>
      <c r="S125">
        <v>0</v>
      </c>
      <c r="T125">
        <v>0</v>
      </c>
      <c r="V125">
        <v>0</v>
      </c>
      <c r="X125" t="s">
        <v>140</v>
      </c>
      <c r="Y125" s="1">
        <v>45321</v>
      </c>
      <c r="Z125" s="6">
        <v>0.35634259259259254</v>
      </c>
      <c r="AB125">
        <v>1</v>
      </c>
      <c r="AD125" s="3">
        <f t="shared" si="8"/>
        <v>9.4901128607653629</v>
      </c>
      <c r="AE125" s="3">
        <f t="shared" si="9"/>
        <v>10.907839110093819</v>
      </c>
      <c r="AF125" s="3">
        <f t="shared" si="10"/>
        <v>1.4177262493284566</v>
      </c>
      <c r="AG125" s="3">
        <f t="shared" si="11"/>
        <v>0.20872033104481663</v>
      </c>
      <c r="AH125" s="3"/>
      <c r="AK125">
        <f>ABS(100*(AD125-AD126)/(AVERAGE(AD125:AD126)))</f>
        <v>20.861569060324356</v>
      </c>
      <c r="AQ125">
        <f>ABS(100*(AE125-AE126)/(AVERAGE(AE125:AE126)))</f>
        <v>7.2894262554679132</v>
      </c>
      <c r="AW125">
        <f>ABS(100*(AF125-AF126)/(AVERAGE(AF125:AF126)))</f>
        <v>53.126428079089223</v>
      </c>
      <c r="BC125">
        <f>ABS(100*(AG125-AG126)/(AVERAGE(AG125:AG126)))</f>
        <v>2.0655250488913812</v>
      </c>
      <c r="BG125" s="3">
        <f>AVERAGE(AD125:AD126)</f>
        <v>8.593720402460157</v>
      </c>
      <c r="BH125" s="3">
        <f>AVERAGE(AE125:AE126)</f>
        <v>10.524260023423256</v>
      </c>
      <c r="BI125" s="3">
        <f>AVERAGE(AF125:AF126)</f>
        <v>1.9305396209630974</v>
      </c>
      <c r="BJ125" s="3">
        <f>AVERAGE(AG125:AG126)</f>
        <v>0.20658678019846788</v>
      </c>
      <c r="BK125" t="s">
        <v>259</v>
      </c>
    </row>
    <row r="126" spans="1:63" x14ac:dyDescent="0.3">
      <c r="A126">
        <v>102</v>
      </c>
      <c r="B126">
        <v>29</v>
      </c>
      <c r="C126" t="s">
        <v>259</v>
      </c>
      <c r="D126" t="s">
        <v>27</v>
      </c>
      <c r="G126">
        <v>0.5</v>
      </c>
      <c r="H126">
        <v>0.5</v>
      </c>
      <c r="I126">
        <v>7547</v>
      </c>
      <c r="J126">
        <v>9562</v>
      </c>
      <c r="L126">
        <v>1969</v>
      </c>
      <c r="M126">
        <v>6.2050000000000001</v>
      </c>
      <c r="N126">
        <v>8.3800000000000008</v>
      </c>
      <c r="O126">
        <v>2.1749999999999998</v>
      </c>
      <c r="Q126">
        <v>0.09</v>
      </c>
      <c r="R126">
        <v>1</v>
      </c>
      <c r="S126">
        <v>0</v>
      </c>
      <c r="T126">
        <v>0</v>
      </c>
      <c r="V126">
        <v>0</v>
      </c>
      <c r="Y126" s="1">
        <v>45321</v>
      </c>
      <c r="Z126" s="6">
        <v>0.36361111111111111</v>
      </c>
      <c r="AB126">
        <v>1</v>
      </c>
      <c r="AD126" s="3">
        <f t="shared" si="8"/>
        <v>7.6973279441549529</v>
      </c>
      <c r="AE126" s="3">
        <f t="shared" si="9"/>
        <v>10.140680936752691</v>
      </c>
      <c r="AF126" s="3">
        <f t="shared" si="10"/>
        <v>2.4433529925977382</v>
      </c>
      <c r="AG126" s="3">
        <f t="shared" si="11"/>
        <v>0.2044532293521191</v>
      </c>
      <c r="BK126" t="s">
        <v>259</v>
      </c>
    </row>
    <row r="127" spans="1:63" x14ac:dyDescent="0.3">
      <c r="A127">
        <v>103</v>
      </c>
      <c r="B127">
        <v>30</v>
      </c>
      <c r="C127" t="s">
        <v>260</v>
      </c>
      <c r="D127" t="s">
        <v>27</v>
      </c>
      <c r="G127">
        <v>0.5</v>
      </c>
      <c r="H127">
        <v>0.5</v>
      </c>
      <c r="I127">
        <v>7291</v>
      </c>
      <c r="J127">
        <v>10116</v>
      </c>
      <c r="L127">
        <v>2305</v>
      </c>
      <c r="M127">
        <v>6.0090000000000003</v>
      </c>
      <c r="N127">
        <v>8.8490000000000002</v>
      </c>
      <c r="O127">
        <v>2.84</v>
      </c>
      <c r="Q127">
        <v>0.125</v>
      </c>
      <c r="R127">
        <v>1</v>
      </c>
      <c r="S127">
        <v>0</v>
      </c>
      <c r="T127">
        <v>0</v>
      </c>
      <c r="V127">
        <v>0</v>
      </c>
      <c r="Y127" s="1">
        <v>45321</v>
      </c>
      <c r="Z127" s="6">
        <v>0.37716435185185188</v>
      </c>
      <c r="AB127">
        <v>1</v>
      </c>
      <c r="AD127" s="3">
        <f t="shared" si="8"/>
        <v>7.4359652228267832</v>
      </c>
      <c r="AE127" s="3">
        <f t="shared" si="9"/>
        <v>10.726895596105773</v>
      </c>
      <c r="AF127" s="3">
        <f t="shared" si="10"/>
        <v>3.2909303732789903</v>
      </c>
      <c r="AG127" s="3">
        <f t="shared" si="11"/>
        <v>0.24029688357077847</v>
      </c>
      <c r="BK127" t="s">
        <v>260</v>
      </c>
    </row>
    <row r="128" spans="1:63" x14ac:dyDescent="0.3">
      <c r="A128">
        <v>104</v>
      </c>
      <c r="B128">
        <v>30</v>
      </c>
      <c r="C128" t="s">
        <v>260</v>
      </c>
      <c r="D128" t="s">
        <v>27</v>
      </c>
      <c r="G128">
        <v>0.5</v>
      </c>
      <c r="H128">
        <v>0.5</v>
      </c>
      <c r="I128">
        <v>7245</v>
      </c>
      <c r="J128">
        <v>10103</v>
      </c>
      <c r="L128">
        <v>2241</v>
      </c>
      <c r="M128">
        <v>5.9729999999999999</v>
      </c>
      <c r="N128">
        <v>8.8379999999999992</v>
      </c>
      <c r="O128">
        <v>2.8650000000000002</v>
      </c>
      <c r="Q128">
        <v>0.11799999999999999</v>
      </c>
      <c r="R128">
        <v>1</v>
      </c>
      <c r="S128">
        <v>0</v>
      </c>
      <c r="T128">
        <v>0</v>
      </c>
      <c r="V128">
        <v>0</v>
      </c>
      <c r="Y128" s="1">
        <v>45321</v>
      </c>
      <c r="Z128" s="6">
        <v>0.38458333333333333</v>
      </c>
      <c r="AB128">
        <v>1</v>
      </c>
      <c r="AD128" s="3">
        <f t="shared" si="8"/>
        <v>7.3890016088381278</v>
      </c>
      <c r="AE128" s="3">
        <f t="shared" si="9"/>
        <v>10.713139656445865</v>
      </c>
      <c r="AF128" s="3">
        <f t="shared" si="10"/>
        <v>3.3241380476077369</v>
      </c>
      <c r="AG128" s="3">
        <f t="shared" si="11"/>
        <v>0.23346952086246242</v>
      </c>
      <c r="AH128" s="3"/>
      <c r="AK128">
        <f>ABS(100*(AD128-AD129)/(AVERAGE(AD128:AD129)))</f>
        <v>0.31728987943019282</v>
      </c>
      <c r="AQ128">
        <f>ABS(100*(AE128-AE129)/(AVERAGE(AE128:AE129)))</f>
        <v>6.9115916961510898E-2</v>
      </c>
      <c r="AW128">
        <f>ABS(100*(AF128-AF129)/(AVERAGE(AF128:AF129)))</f>
        <v>0.48474893193983071</v>
      </c>
      <c r="BC128">
        <f>ABS(100*(AG128-AG129)/(AVERAGE(AG128:AG129)))</f>
        <v>3.156106189756624</v>
      </c>
      <c r="BG128" s="3">
        <f>AVERAGE(AD128:AD129)</f>
        <v>7.4007425123352917</v>
      </c>
      <c r="BH128" s="3">
        <f>AVERAGE(AE128:AE129)</f>
        <v>10.716843178661994</v>
      </c>
      <c r="BI128" s="3">
        <f>AVERAGE(AF128:AF129)</f>
        <v>3.3161006663267028</v>
      </c>
      <c r="BJ128" s="3">
        <f>AVERAGE(AG128:AG129)</f>
        <v>0.2298424844236695</v>
      </c>
      <c r="BK128" t="s">
        <v>260</v>
      </c>
    </row>
    <row r="129" spans="1:63" x14ac:dyDescent="0.3">
      <c r="A129">
        <v>105</v>
      </c>
      <c r="B129">
        <v>30</v>
      </c>
      <c r="C129" t="s">
        <v>260</v>
      </c>
      <c r="D129" t="s">
        <v>27</v>
      </c>
      <c r="G129">
        <v>0.5</v>
      </c>
      <c r="H129">
        <v>0.5</v>
      </c>
      <c r="I129">
        <v>7268</v>
      </c>
      <c r="J129">
        <v>10110</v>
      </c>
      <c r="L129">
        <v>2173</v>
      </c>
      <c r="M129">
        <v>5.9909999999999997</v>
      </c>
      <c r="N129">
        <v>8.8439999999999994</v>
      </c>
      <c r="O129">
        <v>2.8519999999999999</v>
      </c>
      <c r="Q129">
        <v>0.111</v>
      </c>
      <c r="R129">
        <v>1</v>
      </c>
      <c r="S129">
        <v>0</v>
      </c>
      <c r="T129">
        <v>0</v>
      </c>
      <c r="V129">
        <v>0</v>
      </c>
      <c r="Y129" s="1">
        <v>45321</v>
      </c>
      <c r="Z129" s="6">
        <v>0.39244212962962965</v>
      </c>
      <c r="AB129">
        <v>1</v>
      </c>
      <c r="AD129" s="3">
        <f t="shared" si="8"/>
        <v>7.4124834158324555</v>
      </c>
      <c r="AE129" s="3">
        <f t="shared" si="9"/>
        <v>10.720546700878124</v>
      </c>
      <c r="AF129" s="3">
        <f t="shared" si="10"/>
        <v>3.3080632850456686</v>
      </c>
      <c r="AG129" s="3">
        <f t="shared" si="11"/>
        <v>0.22621544798487658</v>
      </c>
      <c r="BK129" t="s">
        <v>260</v>
      </c>
    </row>
    <row r="130" spans="1:63" x14ac:dyDescent="0.3">
      <c r="A130">
        <v>106</v>
      </c>
      <c r="B130">
        <v>31</v>
      </c>
      <c r="C130" t="s">
        <v>261</v>
      </c>
      <c r="D130" t="s">
        <v>27</v>
      </c>
      <c r="G130">
        <v>0.5</v>
      </c>
      <c r="H130">
        <v>0.5</v>
      </c>
      <c r="I130">
        <v>10751</v>
      </c>
      <c r="J130">
        <v>16084</v>
      </c>
      <c r="L130">
        <v>15798</v>
      </c>
      <c r="M130">
        <v>8.6630000000000003</v>
      </c>
      <c r="N130">
        <v>13.904999999999999</v>
      </c>
      <c r="O130">
        <v>5.242</v>
      </c>
      <c r="Q130">
        <v>1.536</v>
      </c>
      <c r="R130">
        <v>1</v>
      </c>
      <c r="S130">
        <v>0</v>
      </c>
      <c r="T130">
        <v>0</v>
      </c>
      <c r="V130">
        <v>0</v>
      </c>
      <c r="Y130" s="1">
        <v>45321</v>
      </c>
      <c r="Z130" s="6">
        <v>0.40626157407407404</v>
      </c>
      <c r="AB130">
        <v>1</v>
      </c>
      <c r="AD130" s="3">
        <f t="shared" si="8"/>
        <v>10.968445753277823</v>
      </c>
      <c r="AE130" s="3">
        <f t="shared" si="9"/>
        <v>17.041930049209007</v>
      </c>
      <c r="AF130" s="3">
        <f t="shared" si="10"/>
        <v>6.0734842959311841</v>
      </c>
      <c r="AG130" s="3">
        <f t="shared" si="11"/>
        <v>1.6796969620599789</v>
      </c>
      <c r="AH130" s="3"/>
      <c r="BG130" s="3"/>
      <c r="BH130" s="3"/>
      <c r="BI130" s="3"/>
      <c r="BJ130" s="3"/>
      <c r="BK130" t="s">
        <v>261</v>
      </c>
    </row>
    <row r="131" spans="1:63" x14ac:dyDescent="0.3">
      <c r="A131">
        <v>107</v>
      </c>
      <c r="B131">
        <v>31</v>
      </c>
      <c r="C131" t="s">
        <v>261</v>
      </c>
      <c r="D131" t="s">
        <v>27</v>
      </c>
      <c r="G131">
        <v>0.5</v>
      </c>
      <c r="H131">
        <v>0.5</v>
      </c>
      <c r="I131">
        <v>11928</v>
      </c>
      <c r="J131">
        <v>16221</v>
      </c>
      <c r="L131">
        <v>16185</v>
      </c>
      <c r="M131">
        <v>9.5660000000000007</v>
      </c>
      <c r="N131">
        <v>14.021000000000001</v>
      </c>
      <c r="O131">
        <v>4.4550000000000001</v>
      </c>
      <c r="Q131">
        <v>1.577</v>
      </c>
      <c r="R131">
        <v>1</v>
      </c>
      <c r="S131">
        <v>0</v>
      </c>
      <c r="T131">
        <v>0</v>
      </c>
      <c r="V131">
        <v>0</v>
      </c>
      <c r="Y131" s="1">
        <v>45321</v>
      </c>
      <c r="Z131" s="6">
        <v>0.41395833333333337</v>
      </c>
      <c r="AB131">
        <v>1</v>
      </c>
      <c r="AD131" s="3">
        <f t="shared" si="8"/>
        <v>12.170101702509285</v>
      </c>
      <c r="AE131" s="3">
        <f t="shared" si="9"/>
        <v>17.186896490240368</v>
      </c>
      <c r="AF131" s="3">
        <f t="shared" si="10"/>
        <v>5.016794787731083</v>
      </c>
      <c r="AG131" s="3">
        <f t="shared" si="11"/>
        <v>1.7209811709368275</v>
      </c>
      <c r="AH131" s="3"/>
      <c r="AK131">
        <f>ABS(100*(AD131-AD132)/(AVERAGE(AD131:AD132)))</f>
        <v>1.6776564652144374E-2</v>
      </c>
      <c r="AM131">
        <f>100*((AVERAGE(AD131:AD132)*25.24)-(AVERAGE(AD113:AD114)*25))/(1000*0.08)</f>
        <v>157.95807528441179</v>
      </c>
      <c r="AQ131">
        <f>ABS(100*(AE131-AE132)/(AVERAGE(AE131:AE132)))</f>
        <v>0.19720932670694036</v>
      </c>
      <c r="AS131">
        <f>100*((AVERAGE(AE131:AE132)*25.24)-(AVERAGE(AE113:AE114)*25))/(2000*0.08)</f>
        <v>129.15659351673094</v>
      </c>
      <c r="AW131">
        <f>ABS(100*(AF131-AF132)/(AVERAGE(AF131:AF132)))</f>
        <v>0.71821954718611136</v>
      </c>
      <c r="AY131">
        <f>100*((AVERAGE(AF131:AF132)*25.24)-(AVERAGE(AF113:AF114)*25))/(1000*0.08)</f>
        <v>100.35511174905007</v>
      </c>
      <c r="BC131">
        <f>ABS(100*(AG131-AG132)/(AVERAGE(AG131:AG132)))</f>
        <v>1.1972647278912187</v>
      </c>
      <c r="BE131">
        <f>100*((AVERAGE(AG131:AG132)*25.24)-(AVERAGE(AG113:AG114)*25))/(100*0.08)</f>
        <v>83.006826272353251</v>
      </c>
      <c r="BG131" s="3">
        <f>AVERAGE(AD131:AD132)</f>
        <v>12.171122650639473</v>
      </c>
      <c r="BH131" s="3">
        <f>AVERAGE(AE131:AE132)</f>
        <v>17.169966102966633</v>
      </c>
      <c r="BI131" s="3">
        <f>AVERAGE(AF131:AF132)</f>
        <v>4.9988434523271597</v>
      </c>
      <c r="BJ131" s="3">
        <f>AVERAGE(AG131:AG132)</f>
        <v>1.7107401268743534</v>
      </c>
      <c r="BK131" t="s">
        <v>261</v>
      </c>
    </row>
    <row r="132" spans="1:63" x14ac:dyDescent="0.3">
      <c r="A132">
        <v>108</v>
      </c>
      <c r="B132">
        <v>31</v>
      </c>
      <c r="C132" t="s">
        <v>261</v>
      </c>
      <c r="D132" t="s">
        <v>27</v>
      </c>
      <c r="G132">
        <v>0.5</v>
      </c>
      <c r="H132">
        <v>0.5</v>
      </c>
      <c r="I132">
        <v>11930</v>
      </c>
      <c r="J132">
        <v>16189</v>
      </c>
      <c r="L132">
        <v>15993</v>
      </c>
      <c r="M132">
        <v>9.5679999999999996</v>
      </c>
      <c r="N132">
        <v>13.994</v>
      </c>
      <c r="O132">
        <v>4.4260000000000002</v>
      </c>
      <c r="Q132">
        <v>1.5569999999999999</v>
      </c>
      <c r="R132">
        <v>1</v>
      </c>
      <c r="S132">
        <v>0</v>
      </c>
      <c r="T132">
        <v>0</v>
      </c>
      <c r="V132">
        <v>0</v>
      </c>
      <c r="Y132" s="1">
        <v>45321</v>
      </c>
      <c r="Z132" s="6">
        <v>0.42214120370370373</v>
      </c>
      <c r="AB132">
        <v>1</v>
      </c>
      <c r="AD132" s="3">
        <f t="shared" si="8"/>
        <v>12.172143598769662</v>
      </c>
      <c r="AE132" s="3">
        <f t="shared" si="9"/>
        <v>17.153035715692898</v>
      </c>
      <c r="AF132" s="3">
        <f t="shared" si="10"/>
        <v>4.9808921169232363</v>
      </c>
      <c r="AG132" s="3">
        <f t="shared" si="11"/>
        <v>1.7004990828118793</v>
      </c>
      <c r="AH132" s="3"/>
      <c r="BK132" t="s">
        <v>261</v>
      </c>
    </row>
    <row r="133" spans="1:63" x14ac:dyDescent="0.3">
      <c r="A133">
        <v>109</v>
      </c>
      <c r="B133">
        <v>32</v>
      </c>
      <c r="C133" t="s">
        <v>218</v>
      </c>
      <c r="D133" t="s">
        <v>27</v>
      </c>
      <c r="G133">
        <v>0.5</v>
      </c>
      <c r="H133">
        <v>0.5</v>
      </c>
      <c r="I133">
        <v>8354</v>
      </c>
      <c r="J133">
        <v>10580</v>
      </c>
      <c r="L133">
        <v>2779</v>
      </c>
      <c r="M133">
        <v>6.8239999999999998</v>
      </c>
      <c r="N133">
        <v>9.2420000000000009</v>
      </c>
      <c r="O133">
        <v>2.4180000000000001</v>
      </c>
      <c r="Q133">
        <v>0.17499999999999999</v>
      </c>
      <c r="R133">
        <v>1</v>
      </c>
      <c r="S133">
        <v>0</v>
      </c>
      <c r="T133">
        <v>0</v>
      </c>
      <c r="V133">
        <v>0</v>
      </c>
      <c r="Y133" s="1">
        <v>45321</v>
      </c>
      <c r="Z133" s="6">
        <v>0.4354513888888889</v>
      </c>
      <c r="AB133">
        <v>1</v>
      </c>
      <c r="AD133" s="3">
        <f t="shared" si="8"/>
        <v>8.5212330852167977</v>
      </c>
      <c r="AE133" s="3">
        <f t="shared" si="9"/>
        <v>11.217876827044096</v>
      </c>
      <c r="AF133" s="3">
        <f t="shared" si="10"/>
        <v>2.6966437418272982</v>
      </c>
      <c r="AG133" s="3">
        <f t="shared" si="11"/>
        <v>0.29086203862924442</v>
      </c>
      <c r="AH133" s="3"/>
      <c r="BG133" s="3"/>
      <c r="BH133" s="3"/>
      <c r="BI133" s="3"/>
      <c r="BJ133" s="3"/>
      <c r="BK133" t="s">
        <v>218</v>
      </c>
    </row>
    <row r="134" spans="1:63" x14ac:dyDescent="0.3">
      <c r="A134">
        <v>110</v>
      </c>
      <c r="B134">
        <v>32</v>
      </c>
      <c r="C134" t="s">
        <v>218</v>
      </c>
      <c r="D134" t="s">
        <v>27</v>
      </c>
      <c r="G134">
        <v>0.5</v>
      </c>
      <c r="H134">
        <v>0.5</v>
      </c>
      <c r="I134">
        <v>7568</v>
      </c>
      <c r="J134">
        <v>10469</v>
      </c>
      <c r="L134">
        <v>2787</v>
      </c>
      <c r="M134">
        <v>6.2210000000000001</v>
      </c>
      <c r="N134">
        <v>9.1479999999999997</v>
      </c>
      <c r="O134">
        <v>2.9260000000000002</v>
      </c>
      <c r="Q134">
        <v>0.17499999999999999</v>
      </c>
      <c r="R134">
        <v>1</v>
      </c>
      <c r="S134">
        <v>0</v>
      </c>
      <c r="T134">
        <v>0</v>
      </c>
      <c r="V134">
        <v>0</v>
      </c>
      <c r="Y134" s="1">
        <v>45321</v>
      </c>
      <c r="Z134" s="6">
        <v>0.4428125</v>
      </c>
      <c r="AB134">
        <v>1</v>
      </c>
      <c r="AD134" s="3">
        <f t="shared" si="8"/>
        <v>7.7187678548889043</v>
      </c>
      <c r="AE134" s="3">
        <f t="shared" si="9"/>
        <v>11.100422265332558</v>
      </c>
      <c r="AF134" s="3">
        <f t="shared" si="10"/>
        <v>3.3816544104436534</v>
      </c>
      <c r="AG134" s="3">
        <f t="shared" si="11"/>
        <v>0.29171545896778395</v>
      </c>
      <c r="AH134" s="3"/>
      <c r="AK134">
        <f>ABS(100*(AD134-AD135)/(AVERAGE(AD134:AD135)))</f>
        <v>0.44870320779616707</v>
      </c>
      <c r="AL134">
        <f>ABS(100*((AVERAGE(AD134:AD135)-AVERAGE(AD128:AD129))/(AVERAGE(AD128:AD129,AD134:AD135))))</f>
        <v>4.4313195348518013</v>
      </c>
      <c r="AQ134">
        <f>ABS(100*(AE134-AE135)/(AVERAGE(AE134:AE135)))</f>
        <v>2.8593450734572718E-2</v>
      </c>
      <c r="AR134">
        <f>ABS(100*((AVERAGE(AE134:AE135)-AVERAGE(AE128:AE129))/(AVERAGE(AE128:AE129,AE134:AE135))))</f>
        <v>3.5305826235847193</v>
      </c>
      <c r="AW134">
        <f>ABS(100*(AF134-AF135)/(AVERAGE(AF134:AF135)))</f>
        <v>0.93698340785226575</v>
      </c>
      <c r="AX134">
        <f>ABS(100*((AVERAGE(AF134:AF135)-AVERAGE(AF128:AF129))/(AVERAGE(AF128:AF129,AF134:AF135))))</f>
        <v>1.4901213008210852</v>
      </c>
      <c r="BC134">
        <f>ABS(100*(AG134-AG135)/(AVERAGE(AG134:AG135)))</f>
        <v>2.5930212911815902</v>
      </c>
      <c r="BD134">
        <f>ABS(100*((AVERAGE(AG134:AG135)-AVERAGE(AG128:AG129))/(AVERAGE(AG128:AG129,AG134:AG135))))</f>
        <v>22.455210575684518</v>
      </c>
      <c r="BG134" s="3">
        <f>AVERAGE(AD134:AD135)</f>
        <v>7.736123973102103</v>
      </c>
      <c r="BH134" s="3">
        <f>AVERAGE(AE134:AE135)</f>
        <v>11.102009489139469</v>
      </c>
      <c r="BI134" s="3">
        <f>AVERAGE(AF134:AF135)</f>
        <v>3.3658855160373671</v>
      </c>
      <c r="BJ134" s="3">
        <f>AVERAGE(AG134:AG135)</f>
        <v>0.28798174498667362</v>
      </c>
      <c r="BK134" t="s">
        <v>218</v>
      </c>
    </row>
    <row r="135" spans="1:63" x14ac:dyDescent="0.3">
      <c r="A135">
        <v>111</v>
      </c>
      <c r="B135">
        <v>32</v>
      </c>
      <c r="C135" t="s">
        <v>218</v>
      </c>
      <c r="D135" t="s">
        <v>27</v>
      </c>
      <c r="G135">
        <v>0.5</v>
      </c>
      <c r="H135">
        <v>0.5</v>
      </c>
      <c r="I135">
        <v>7602</v>
      </c>
      <c r="J135">
        <v>10472</v>
      </c>
      <c r="L135">
        <v>2717</v>
      </c>
      <c r="M135">
        <v>6.2469999999999999</v>
      </c>
      <c r="N135">
        <v>9.15</v>
      </c>
      <c r="O135">
        <v>2.903</v>
      </c>
      <c r="Q135">
        <v>0.16800000000000001</v>
      </c>
      <c r="R135">
        <v>1</v>
      </c>
      <c r="S135">
        <v>0</v>
      </c>
      <c r="T135">
        <v>0</v>
      </c>
      <c r="V135">
        <v>0</v>
      </c>
      <c r="Y135" s="1">
        <v>45321</v>
      </c>
      <c r="Z135" s="6">
        <v>0.45056712962962964</v>
      </c>
      <c r="AB135">
        <v>1</v>
      </c>
      <c r="AD135" s="3">
        <f t="shared" si="8"/>
        <v>7.7534800913153017</v>
      </c>
      <c r="AE135" s="3">
        <f t="shared" si="9"/>
        <v>11.103596712946382</v>
      </c>
      <c r="AF135" s="3">
        <f t="shared" si="10"/>
        <v>3.3501166216310807</v>
      </c>
      <c r="AG135" s="3">
        <f t="shared" si="11"/>
        <v>0.28424803100556323</v>
      </c>
      <c r="AH135" s="3"/>
      <c r="BG135" s="3"/>
      <c r="BH135" s="3"/>
      <c r="BI135" s="3"/>
      <c r="BJ135" s="3"/>
      <c r="BK135" t="s">
        <v>218</v>
      </c>
    </row>
    <row r="136" spans="1:63" x14ac:dyDescent="0.3">
      <c r="A136">
        <v>112</v>
      </c>
      <c r="B136">
        <v>3</v>
      </c>
      <c r="C136" t="s">
        <v>28</v>
      </c>
      <c r="D136" t="s">
        <v>27</v>
      </c>
      <c r="G136">
        <v>0.5</v>
      </c>
      <c r="H136">
        <v>0.5</v>
      </c>
      <c r="I136">
        <v>2002</v>
      </c>
      <c r="J136">
        <v>738</v>
      </c>
      <c r="L136">
        <v>483</v>
      </c>
      <c r="M136">
        <v>1.9510000000000001</v>
      </c>
      <c r="N136">
        <v>0.90400000000000003</v>
      </c>
      <c r="O136">
        <v>0</v>
      </c>
      <c r="Q136">
        <v>0</v>
      </c>
      <c r="R136">
        <v>1</v>
      </c>
      <c r="S136">
        <v>0</v>
      </c>
      <c r="T136">
        <v>0</v>
      </c>
      <c r="V136">
        <v>0</v>
      </c>
      <c r="Y136" s="1">
        <v>45321</v>
      </c>
      <c r="Z136" s="6">
        <v>0.46302083333333338</v>
      </c>
      <c r="BK136" t="s">
        <v>28</v>
      </c>
    </row>
    <row r="137" spans="1:63" x14ac:dyDescent="0.3">
      <c r="A137">
        <v>113</v>
      </c>
      <c r="B137">
        <v>3</v>
      </c>
      <c r="C137" t="s">
        <v>28</v>
      </c>
      <c r="D137" t="s">
        <v>27</v>
      </c>
      <c r="G137">
        <v>0.5</v>
      </c>
      <c r="H137">
        <v>0.5</v>
      </c>
      <c r="I137">
        <v>428</v>
      </c>
      <c r="J137">
        <v>743</v>
      </c>
      <c r="L137">
        <v>413</v>
      </c>
      <c r="M137">
        <v>0.74299999999999999</v>
      </c>
      <c r="N137">
        <v>0.90800000000000003</v>
      </c>
      <c r="O137">
        <v>0.16500000000000001</v>
      </c>
      <c r="Q137">
        <v>0</v>
      </c>
      <c r="R137">
        <v>1</v>
      </c>
      <c r="S137">
        <v>0</v>
      </c>
      <c r="T137">
        <v>0</v>
      </c>
      <c r="V137">
        <v>0</v>
      </c>
      <c r="Y137" s="1">
        <v>45321</v>
      </c>
      <c r="Z137" s="6">
        <v>0.46932870370370372</v>
      </c>
      <c r="BK137" t="s">
        <v>28</v>
      </c>
    </row>
    <row r="138" spans="1:63" x14ac:dyDescent="0.3">
      <c r="A138">
        <v>114</v>
      </c>
      <c r="B138">
        <v>3</v>
      </c>
      <c r="C138" t="s">
        <v>28</v>
      </c>
      <c r="D138" t="s">
        <v>27</v>
      </c>
      <c r="G138">
        <v>0.5</v>
      </c>
      <c r="H138">
        <v>0.5</v>
      </c>
      <c r="I138">
        <v>412</v>
      </c>
      <c r="J138">
        <v>648</v>
      </c>
      <c r="L138">
        <v>463</v>
      </c>
      <c r="M138">
        <v>0.73099999999999998</v>
      </c>
      <c r="N138">
        <v>0.82799999999999996</v>
      </c>
      <c r="O138">
        <v>9.7000000000000003E-2</v>
      </c>
      <c r="Q138">
        <v>0</v>
      </c>
      <c r="R138">
        <v>1</v>
      </c>
      <c r="S138">
        <v>0</v>
      </c>
      <c r="T138">
        <v>0</v>
      </c>
      <c r="V138">
        <v>0</v>
      </c>
      <c r="Y138" s="1">
        <v>45321</v>
      </c>
      <c r="Z138" s="6">
        <v>0.47599537037037037</v>
      </c>
      <c r="BK138" t="s">
        <v>28</v>
      </c>
    </row>
  </sheetData>
  <conditionalFormatting sqref="AI26">
    <cfRule type="cellIs" dxfId="780" priority="238" operator="between">
      <formula>80</formula>
      <formula>120</formula>
    </cfRule>
  </conditionalFormatting>
  <conditionalFormatting sqref="AI29">
    <cfRule type="cellIs" dxfId="779" priority="219" operator="between">
      <formula>80</formula>
      <formula>120</formula>
    </cfRule>
  </conditionalFormatting>
  <conditionalFormatting sqref="AI51">
    <cfRule type="cellIs" dxfId="778" priority="231" operator="between">
      <formula>80</formula>
      <formula>120</formula>
    </cfRule>
  </conditionalFormatting>
  <conditionalFormatting sqref="AI97">
    <cfRule type="cellIs" dxfId="777" priority="224" operator="between">
      <formula>80</formula>
      <formula>120</formula>
    </cfRule>
  </conditionalFormatting>
  <conditionalFormatting sqref="AI110">
    <cfRule type="cellIs" dxfId="776" priority="215" operator="between">
      <formula>80</formula>
      <formula>120</formula>
    </cfRule>
  </conditionalFormatting>
  <conditionalFormatting sqref="AJ36 AJ39 AJ42 AJ45 AJ48">
    <cfRule type="cellIs" dxfId="775" priority="242" operator="lessThan">
      <formula>20.1</formula>
    </cfRule>
  </conditionalFormatting>
  <conditionalFormatting sqref="AK26 AK33 AK35:AL44 AK45:AK48">
    <cfRule type="cellIs" dxfId="774" priority="246" operator="greaterThan">
      <formula>20</formula>
    </cfRule>
  </conditionalFormatting>
  <conditionalFormatting sqref="AK29">
    <cfRule type="cellIs" dxfId="773" priority="223" operator="greaterThan">
      <formula>20</formula>
    </cfRule>
  </conditionalFormatting>
  <conditionalFormatting sqref="AK50:AK52">
    <cfRule type="cellIs" dxfId="772" priority="314" operator="greaterThan">
      <formula>20</formula>
    </cfRule>
  </conditionalFormatting>
  <conditionalFormatting sqref="AK54 AK57:AK58 AK60:AK61 AK63:AK64 AK66:AK67 AK69:AK70 AK72:AK73 AK75:AK76 AK78:AK79 AK81:AK82 AK84:AK85">
    <cfRule type="cellIs" dxfId="771" priority="310" operator="greaterThan">
      <formula>20</formula>
    </cfRule>
  </conditionalFormatting>
  <conditionalFormatting sqref="AK88">
    <cfRule type="cellIs" dxfId="770" priority="171" operator="greaterThan">
      <formula>20</formula>
    </cfRule>
  </conditionalFormatting>
  <conditionalFormatting sqref="AK90:AK97">
    <cfRule type="cellIs" dxfId="769" priority="158" operator="greaterThan">
      <formula>20</formula>
    </cfRule>
  </conditionalFormatting>
  <conditionalFormatting sqref="AK100:AK101 AK103:AK104 AK106:AK107 AK109:AK110">
    <cfRule type="cellIs" dxfId="768" priority="250" operator="greaterThan">
      <formula>20</formula>
    </cfRule>
  </conditionalFormatting>
  <conditionalFormatting sqref="AK113 AK116 AK119 AK122 AK125 AK128">
    <cfRule type="cellIs" dxfId="767" priority="185" operator="greaterThan">
      <formula>20</formula>
    </cfRule>
  </conditionalFormatting>
  <conditionalFormatting sqref="AK131">
    <cfRule type="cellIs" dxfId="766" priority="85" operator="greaterThan">
      <formula>20</formula>
    </cfRule>
  </conditionalFormatting>
  <conditionalFormatting sqref="AK133:AK135">
    <cfRule type="cellIs" dxfId="765" priority="72" operator="greaterThan">
      <formula>20</formula>
    </cfRule>
  </conditionalFormatting>
  <conditionalFormatting sqref="AK47:AL47 AW47:AX47 BC47:BD47">
    <cfRule type="cellIs" dxfId="764" priority="332" operator="greaterThan">
      <formula>20</formula>
    </cfRule>
  </conditionalFormatting>
  <conditionalFormatting sqref="AK49:AL49 AW49:AX49 BC49:BD49">
    <cfRule type="cellIs" dxfId="763" priority="326" operator="greaterThan">
      <formula>20</formula>
    </cfRule>
  </conditionalFormatting>
  <conditionalFormatting sqref="AK53:AL53">
    <cfRule type="cellIs" dxfId="762" priority="383" operator="greaterThan">
      <formula>20</formula>
    </cfRule>
  </conditionalFormatting>
  <conditionalFormatting sqref="AK87:AL87">
    <cfRule type="cellIs" dxfId="761" priority="349" operator="greaterThan">
      <formula>20</formula>
    </cfRule>
  </conditionalFormatting>
  <conditionalFormatting sqref="AK100:AL100 AW100:AX100 BC100:BD100">
    <cfRule type="cellIs" dxfId="760" priority="262" operator="greaterThan">
      <formula>20</formula>
    </cfRule>
  </conditionalFormatting>
  <conditionalFormatting sqref="AK130:AL130">
    <cfRule type="cellIs" dxfId="759" priority="210" operator="greaterThan">
      <formula>20</formula>
    </cfRule>
  </conditionalFormatting>
  <conditionalFormatting sqref="AL48 AX48 BD48">
    <cfRule type="cellIs" dxfId="758" priority="385" operator="greaterThan">
      <formula>20</formula>
    </cfRule>
  </conditionalFormatting>
  <conditionalFormatting sqref="AL85">
    <cfRule type="cellIs" dxfId="757" priority="301" operator="greaterThan">
      <formula>20</formula>
    </cfRule>
  </conditionalFormatting>
  <conditionalFormatting sqref="AL90:AL91">
    <cfRule type="cellIs" dxfId="756" priority="145" operator="greaterThan">
      <formula>20</formula>
    </cfRule>
  </conditionalFormatting>
  <conditionalFormatting sqref="AL91">
    <cfRule type="cellIs" dxfId="755" priority="144" operator="lessThan">
      <formula>20</formula>
    </cfRule>
  </conditionalFormatting>
  <conditionalFormatting sqref="AL133:AL134">
    <cfRule type="cellIs" dxfId="754" priority="59" operator="greaterThan">
      <formula>20</formula>
    </cfRule>
  </conditionalFormatting>
  <conditionalFormatting sqref="AL134">
    <cfRule type="cellIs" dxfId="753" priority="58" operator="lessThan">
      <formula>20</formula>
    </cfRule>
  </conditionalFormatting>
  <conditionalFormatting sqref="AM35:AN44 AY35:AZ44">
    <cfRule type="cellIs" dxfId="752" priority="378" operator="between">
      <formula>80</formula>
      <formula>120</formula>
    </cfRule>
  </conditionalFormatting>
  <conditionalFormatting sqref="AM47:AN49 AY47:AZ49 BE47:BE49">
    <cfRule type="cellIs" dxfId="751" priority="325" operator="between">
      <formula>80</formula>
      <formula>120</formula>
    </cfRule>
  </conditionalFormatting>
  <conditionalFormatting sqref="AM85:AN91">
    <cfRule type="cellIs" dxfId="750" priority="146" operator="between">
      <formula>80</formula>
      <formula>120</formula>
    </cfRule>
  </conditionalFormatting>
  <conditionalFormatting sqref="AM98:AN100 AS98:AT100 AY98:AZ100 BE98:BE100">
    <cfRule type="cellIs" dxfId="749" priority="263" operator="between">
      <formula>80</formula>
      <formula>120</formula>
    </cfRule>
  </conditionalFormatting>
  <conditionalFormatting sqref="AM130:AN134">
    <cfRule type="cellIs" dxfId="748" priority="60" operator="between">
      <formula>80</formula>
      <formula>120</formula>
    </cfRule>
  </conditionalFormatting>
  <conditionalFormatting sqref="AO26">
    <cfRule type="cellIs" dxfId="747" priority="237" operator="between">
      <formula>80</formula>
      <formula>120</formula>
    </cfRule>
  </conditionalFormatting>
  <conditionalFormatting sqref="AO29">
    <cfRule type="cellIs" dxfId="746" priority="218" operator="between">
      <formula>80</formula>
      <formula>120</formula>
    </cfRule>
  </conditionalFormatting>
  <conditionalFormatting sqref="AO51">
    <cfRule type="cellIs" dxfId="745" priority="234" operator="between">
      <formula>80</formula>
      <formula>120</formula>
    </cfRule>
  </conditionalFormatting>
  <conditionalFormatting sqref="AO97">
    <cfRule type="cellIs" dxfId="744" priority="227" operator="between">
      <formula>80</formula>
      <formula>120</formula>
    </cfRule>
  </conditionalFormatting>
  <conditionalFormatting sqref="AP36 AP39 AP42 AP45 AP48">
    <cfRule type="cellIs" dxfId="743" priority="241" operator="lessThan">
      <formula>20.1</formula>
    </cfRule>
  </conditionalFormatting>
  <conditionalFormatting sqref="AQ26 AQ33 AQ35:AR44 AQ45:AQ48">
    <cfRule type="cellIs" dxfId="742" priority="245" operator="greaterThan">
      <formula>20</formula>
    </cfRule>
  </conditionalFormatting>
  <conditionalFormatting sqref="AQ29">
    <cfRule type="cellIs" dxfId="741" priority="222" operator="greaterThan">
      <formula>20</formula>
    </cfRule>
  </conditionalFormatting>
  <conditionalFormatting sqref="AQ50:AQ52">
    <cfRule type="cellIs" dxfId="740" priority="313" operator="greaterThan">
      <formula>20</formula>
    </cfRule>
  </conditionalFormatting>
  <conditionalFormatting sqref="AQ54 AQ57:AQ58 AQ60:AQ61 AQ63:AQ64 AQ66:AQ67 AQ69:AQ70 AQ72:AQ73 AQ75:AQ76 AQ78:AQ79 AQ81:AQ82 AQ84:AQ85">
    <cfRule type="cellIs" dxfId="739" priority="309" operator="greaterThan">
      <formula>20</formula>
    </cfRule>
  </conditionalFormatting>
  <conditionalFormatting sqref="AQ88">
    <cfRule type="cellIs" dxfId="738" priority="170" operator="greaterThan">
      <formula>20</formula>
    </cfRule>
  </conditionalFormatting>
  <conditionalFormatting sqref="AQ90:AQ97">
    <cfRule type="cellIs" dxfId="737" priority="157" operator="greaterThan">
      <formula>20</formula>
    </cfRule>
  </conditionalFormatting>
  <conditionalFormatting sqref="AQ100:AQ101 AQ103:AQ104 AQ106:AQ107 AQ109:AQ110">
    <cfRule type="cellIs" dxfId="736" priority="249" operator="greaterThan">
      <formula>20</formula>
    </cfRule>
  </conditionalFormatting>
  <conditionalFormatting sqref="AQ113 AQ116 AQ119 AQ122 AQ125 AQ128">
    <cfRule type="cellIs" dxfId="735" priority="184" operator="greaterThan">
      <formula>20</formula>
    </cfRule>
  </conditionalFormatting>
  <conditionalFormatting sqref="AQ131">
    <cfRule type="cellIs" dxfId="734" priority="84" operator="greaterThan">
      <formula>20</formula>
    </cfRule>
  </conditionalFormatting>
  <conditionalFormatting sqref="AQ133:AQ135">
    <cfRule type="cellIs" dxfId="733" priority="71" operator="greaterThan">
      <formula>20</formula>
    </cfRule>
  </conditionalFormatting>
  <conditionalFormatting sqref="AQ47:AR47">
    <cfRule type="cellIs" dxfId="732" priority="331" operator="greaterThan">
      <formula>20</formula>
    </cfRule>
  </conditionalFormatting>
  <conditionalFormatting sqref="AQ49:AR49">
    <cfRule type="cellIs" dxfId="731" priority="324" operator="greaterThan">
      <formula>20</formula>
    </cfRule>
  </conditionalFormatting>
  <conditionalFormatting sqref="AQ53:AR53">
    <cfRule type="cellIs" dxfId="730" priority="382" operator="greaterThan">
      <formula>20</formula>
    </cfRule>
  </conditionalFormatting>
  <conditionalFormatting sqref="AQ87:AR87">
    <cfRule type="cellIs" dxfId="729" priority="346" operator="greaterThan">
      <formula>20</formula>
    </cfRule>
  </conditionalFormatting>
  <conditionalFormatting sqref="AQ100:AR100">
    <cfRule type="cellIs" dxfId="728" priority="261" operator="greaterThan">
      <formula>20</formula>
    </cfRule>
  </conditionalFormatting>
  <conditionalFormatting sqref="AQ130:AR130">
    <cfRule type="cellIs" dxfId="727" priority="207" operator="greaterThan">
      <formula>20</formula>
    </cfRule>
  </conditionalFormatting>
  <conditionalFormatting sqref="AR48">
    <cfRule type="cellIs" dxfId="726" priority="384" operator="greaterThan">
      <formula>20</formula>
    </cfRule>
  </conditionalFormatting>
  <conditionalFormatting sqref="AR85">
    <cfRule type="cellIs" dxfId="725" priority="295" operator="greaterThan">
      <formula>20</formula>
    </cfRule>
  </conditionalFormatting>
  <conditionalFormatting sqref="AR90:AR91">
    <cfRule type="cellIs" dxfId="724" priority="129" operator="greaterThan">
      <formula>20</formula>
    </cfRule>
  </conditionalFormatting>
  <conditionalFormatting sqref="AR91">
    <cfRule type="cellIs" dxfId="723" priority="128" operator="lessThan">
      <formula>20</formula>
    </cfRule>
  </conditionalFormatting>
  <conditionalFormatting sqref="AR133:AR134">
    <cfRule type="cellIs" dxfId="722" priority="43" operator="greaterThan">
      <formula>20</formula>
    </cfRule>
  </conditionalFormatting>
  <conditionalFormatting sqref="AR134">
    <cfRule type="cellIs" dxfId="721" priority="42" operator="lessThan">
      <formula>20</formula>
    </cfRule>
  </conditionalFormatting>
  <conditionalFormatting sqref="AS35:AT44">
    <cfRule type="cellIs" dxfId="720" priority="376" operator="between">
      <formula>80</formula>
      <formula>120</formula>
    </cfRule>
  </conditionalFormatting>
  <conditionalFormatting sqref="AS47:AT49">
    <cfRule type="cellIs" dxfId="719" priority="323" operator="between">
      <formula>80</formula>
      <formula>120</formula>
    </cfRule>
  </conditionalFormatting>
  <conditionalFormatting sqref="AS85:AT91">
    <cfRule type="cellIs" dxfId="718" priority="130" operator="between">
      <formula>80</formula>
      <formula>120</formula>
    </cfRule>
  </conditionalFormatting>
  <conditionalFormatting sqref="AS130:AT134">
    <cfRule type="cellIs" dxfId="717" priority="44" operator="between">
      <formula>80</formula>
      <formula>120</formula>
    </cfRule>
  </conditionalFormatting>
  <conditionalFormatting sqref="AU26">
    <cfRule type="cellIs" dxfId="716" priority="236" operator="between">
      <formula>80</formula>
      <formula>120</formula>
    </cfRule>
  </conditionalFormatting>
  <conditionalFormatting sqref="AU29">
    <cfRule type="cellIs" dxfId="715" priority="217" operator="between">
      <formula>80</formula>
      <formula>120</formula>
    </cfRule>
  </conditionalFormatting>
  <conditionalFormatting sqref="AU51">
    <cfRule type="cellIs" dxfId="714" priority="233" operator="between">
      <formula>80</formula>
      <formula>120</formula>
    </cfRule>
  </conditionalFormatting>
  <conditionalFormatting sqref="AU97">
    <cfRule type="cellIs" dxfId="713" priority="226" operator="between">
      <formula>80</formula>
      <formula>120</formula>
    </cfRule>
  </conditionalFormatting>
  <conditionalFormatting sqref="AV36 AV39 AV42 AV45 AV48">
    <cfRule type="cellIs" dxfId="712" priority="240" operator="lessThan">
      <formula>20.1</formula>
    </cfRule>
  </conditionalFormatting>
  <conditionalFormatting sqref="AW26 AW33 AW35:AX44 AW45:AW48">
    <cfRule type="cellIs" dxfId="711" priority="244" operator="greaterThan">
      <formula>20</formula>
    </cfRule>
  </conditionalFormatting>
  <conditionalFormatting sqref="AW29">
    <cfRule type="cellIs" dxfId="710" priority="221" operator="greaterThan">
      <formula>20</formula>
    </cfRule>
  </conditionalFormatting>
  <conditionalFormatting sqref="AW50:AW54 AW57:AW58 AW60:AW61 AW63:AW64 AW66:AW67 AW69:AW70 AW72:AW73 AW75:AW76 AW78:AW79 AW81:AW82 AW84:AW85">
    <cfRule type="cellIs" dxfId="709" priority="308" operator="greaterThan">
      <formula>20</formula>
    </cfRule>
  </conditionalFormatting>
  <conditionalFormatting sqref="AW88">
    <cfRule type="cellIs" dxfId="708" priority="169" operator="greaterThan">
      <formula>20</formula>
    </cfRule>
  </conditionalFormatting>
  <conditionalFormatting sqref="AW90:AW97">
    <cfRule type="cellIs" dxfId="707" priority="156" operator="greaterThan">
      <formula>20</formula>
    </cfRule>
  </conditionalFormatting>
  <conditionalFormatting sqref="AW100:AW101 AW103:AW104 AW106:AW107 AW109:AW110">
    <cfRule type="cellIs" dxfId="706" priority="248" operator="greaterThan">
      <formula>20</formula>
    </cfRule>
  </conditionalFormatting>
  <conditionalFormatting sqref="AW113 AW116 AW119 AW122 AW125 AW128">
    <cfRule type="cellIs" dxfId="705" priority="183" operator="greaterThan">
      <formula>20</formula>
    </cfRule>
  </conditionalFormatting>
  <conditionalFormatting sqref="AW131">
    <cfRule type="cellIs" dxfId="704" priority="83" operator="greaterThan">
      <formula>20</formula>
    </cfRule>
  </conditionalFormatting>
  <conditionalFormatting sqref="AW133:AW135">
    <cfRule type="cellIs" dxfId="703" priority="70" operator="greaterThan">
      <formula>20</formula>
    </cfRule>
  </conditionalFormatting>
  <conditionalFormatting sqref="AW53:AX53">
    <cfRule type="cellIs" dxfId="702" priority="381" operator="greaterThan">
      <formula>20</formula>
    </cfRule>
  </conditionalFormatting>
  <conditionalFormatting sqref="AW87:AX87">
    <cfRule type="cellIs" dxfId="701" priority="342" operator="greaterThan">
      <formula>20</formula>
    </cfRule>
  </conditionalFormatting>
  <conditionalFormatting sqref="AW130:AX130">
    <cfRule type="cellIs" dxfId="700" priority="203" operator="greaterThan">
      <formula>20</formula>
    </cfRule>
  </conditionalFormatting>
  <conditionalFormatting sqref="AX85">
    <cfRule type="cellIs" dxfId="699" priority="288" operator="greaterThan">
      <formula>20</formula>
    </cfRule>
  </conditionalFormatting>
  <conditionalFormatting sqref="AX90:AX91">
    <cfRule type="cellIs" dxfId="698" priority="116" operator="greaterThan">
      <formula>20</formula>
    </cfRule>
  </conditionalFormatting>
  <conditionalFormatting sqref="AX91">
    <cfRule type="cellIs" dxfId="697" priority="115" operator="lessThan">
      <formula>20</formula>
    </cfRule>
  </conditionalFormatting>
  <conditionalFormatting sqref="AX133:AX134">
    <cfRule type="cellIs" dxfId="696" priority="30" operator="greaterThan">
      <formula>20</formula>
    </cfRule>
  </conditionalFormatting>
  <conditionalFormatting sqref="AX134">
    <cfRule type="cellIs" dxfId="695" priority="29" operator="lessThan">
      <formula>20</formula>
    </cfRule>
  </conditionalFormatting>
  <conditionalFormatting sqref="AY85:AZ91">
    <cfRule type="cellIs" dxfId="694" priority="117" operator="between">
      <formula>80</formula>
      <formula>120</formula>
    </cfRule>
  </conditionalFormatting>
  <conditionalFormatting sqref="AY130:AZ134">
    <cfRule type="cellIs" dxfId="693" priority="31" operator="between">
      <formula>80</formula>
      <formula>120</formula>
    </cfRule>
  </conditionalFormatting>
  <conditionalFormatting sqref="BA26">
    <cfRule type="cellIs" dxfId="692" priority="235" operator="between">
      <formula>80</formula>
      <formula>120</formula>
    </cfRule>
  </conditionalFormatting>
  <conditionalFormatting sqref="BA29">
    <cfRule type="cellIs" dxfId="691" priority="216" operator="between">
      <formula>80</formula>
      <formula>120</formula>
    </cfRule>
  </conditionalFormatting>
  <conditionalFormatting sqref="BA51">
    <cfRule type="cellIs" dxfId="690" priority="232" operator="between">
      <formula>80</formula>
      <formula>120</formula>
    </cfRule>
  </conditionalFormatting>
  <conditionalFormatting sqref="BA97">
    <cfRule type="cellIs" dxfId="689" priority="225" operator="between">
      <formula>80</formula>
      <formula>120</formula>
    </cfRule>
  </conditionalFormatting>
  <conditionalFormatting sqref="BB36 BB39 BB42 BB45 BB48">
    <cfRule type="cellIs" dxfId="688" priority="239" operator="lessThan">
      <formula>20.1</formula>
    </cfRule>
  </conditionalFormatting>
  <conditionalFormatting sqref="BC26 BC33 BC36:BD41 BC42:BC48">
    <cfRule type="cellIs" dxfId="687" priority="243" operator="greaterThan">
      <formula>20</formula>
    </cfRule>
  </conditionalFormatting>
  <conditionalFormatting sqref="BC29">
    <cfRule type="cellIs" dxfId="686" priority="220" operator="greaterThan">
      <formula>20</formula>
    </cfRule>
  </conditionalFormatting>
  <conditionalFormatting sqref="BC50:BC54 BC57:BC58 BC60:BC61 BC63:BC64 BC66:BC67 BC69:BC70 BC72:BC73 BC75:BC76 BC78:BC79 BC81:BC82 BC84:BC85">
    <cfRule type="cellIs" dxfId="685" priority="307" operator="greaterThan">
      <formula>20</formula>
    </cfRule>
  </conditionalFormatting>
  <conditionalFormatting sqref="BC88">
    <cfRule type="cellIs" dxfId="684" priority="168" operator="greaterThan">
      <formula>20</formula>
    </cfRule>
  </conditionalFormatting>
  <conditionalFormatting sqref="BC90:BC97">
    <cfRule type="cellIs" dxfId="683" priority="155" operator="greaterThan">
      <formula>20</formula>
    </cfRule>
  </conditionalFormatting>
  <conditionalFormatting sqref="BC100:BC101 BC103:BC104 BC106:BC107 BC109:BC110">
    <cfRule type="cellIs" dxfId="682" priority="247" operator="greaterThan">
      <formula>20</formula>
    </cfRule>
  </conditionalFormatting>
  <conditionalFormatting sqref="BC113 BC116 BC119 BC122 BC125 BC128">
    <cfRule type="cellIs" dxfId="681" priority="182" operator="greaterThan">
      <formula>20</formula>
    </cfRule>
  </conditionalFormatting>
  <conditionalFormatting sqref="BC131">
    <cfRule type="cellIs" dxfId="680" priority="82" operator="greaterThan">
      <formula>20</formula>
    </cfRule>
  </conditionalFormatting>
  <conditionalFormatting sqref="BC133:BC135">
    <cfRule type="cellIs" dxfId="679" priority="69" operator="greaterThan">
      <formula>20</formula>
    </cfRule>
  </conditionalFormatting>
  <conditionalFormatting sqref="BC53:BD53">
    <cfRule type="cellIs" dxfId="678" priority="380" operator="greaterThan">
      <formula>20</formula>
    </cfRule>
  </conditionalFormatting>
  <conditionalFormatting sqref="BC87:BD87">
    <cfRule type="cellIs" dxfId="677" priority="338" operator="greaterThan">
      <formula>20</formula>
    </cfRule>
  </conditionalFormatting>
  <conditionalFormatting sqref="BC130:BD130">
    <cfRule type="cellIs" dxfId="676" priority="199" operator="greaterThan">
      <formula>20</formula>
    </cfRule>
  </conditionalFormatting>
  <conditionalFormatting sqref="BD42">
    <cfRule type="cellIs" dxfId="675" priority="388" operator="greaterThan">
      <formula>20</formula>
    </cfRule>
  </conditionalFormatting>
  <conditionalFormatting sqref="BD85">
    <cfRule type="cellIs" dxfId="674" priority="282" operator="greaterThan">
      <formula>20</formula>
    </cfRule>
  </conditionalFormatting>
  <conditionalFormatting sqref="BD90:BD91">
    <cfRule type="cellIs" dxfId="673" priority="101" operator="greaterThan">
      <formula>20</formula>
    </cfRule>
  </conditionalFormatting>
  <conditionalFormatting sqref="BD91">
    <cfRule type="cellIs" dxfId="672" priority="100" operator="lessThan">
      <formula>20</formula>
    </cfRule>
  </conditionalFormatting>
  <conditionalFormatting sqref="BD133:BD134">
    <cfRule type="cellIs" dxfId="671" priority="15" operator="greaterThan">
      <formula>20</formula>
    </cfRule>
  </conditionalFormatting>
  <conditionalFormatting sqref="BD134">
    <cfRule type="cellIs" dxfId="670" priority="14" operator="lessThan">
      <formula>20</formula>
    </cfRule>
  </conditionalFormatting>
  <conditionalFormatting sqref="BE36:BE42 AM53:AN53 AS53:AT53 AY53:AZ53 BE53">
    <cfRule type="cellIs" dxfId="669" priority="387" operator="between">
      <formula>80</formula>
      <formula>120</formula>
    </cfRule>
  </conditionalFormatting>
  <conditionalFormatting sqref="BE85:BE91">
    <cfRule type="cellIs" dxfId="668" priority="102" operator="between">
      <formula>80</formula>
      <formula>120</formula>
    </cfRule>
  </conditionalFormatting>
  <conditionalFormatting sqref="BE130:BE134">
    <cfRule type="cellIs" dxfId="667" priority="16" operator="between">
      <formula>80</formula>
      <formula>120</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8746B-89BA-4BE1-A5C3-8DB58EA1F4DC}">
  <dimension ref="A1:BK141"/>
  <sheetViews>
    <sheetView topLeftCell="A35" zoomScale="70" zoomScaleNormal="70" workbookViewId="0">
      <selection activeCell="A53" sqref="A53:XFD55"/>
    </sheetView>
  </sheetViews>
  <sheetFormatPr defaultRowHeight="14.4" x14ac:dyDescent="0.3"/>
  <cols>
    <col min="3" max="3" width="26.44140625" customWidth="1"/>
    <col min="5" max="5" width="11.77734375" bestFit="1" customWidth="1"/>
    <col min="6" max="6" width="9.6640625" customWidth="1"/>
    <col min="7" max="7" width="12" customWidth="1"/>
    <col min="8" max="8" width="9.6640625" customWidth="1"/>
    <col min="9" max="9" width="11.5546875" customWidth="1"/>
    <col min="10" max="10" width="9.6640625" customWidth="1"/>
    <col min="25" max="25" width="10.5546875" customWidth="1"/>
    <col min="26" max="26" width="12.44140625" customWidth="1"/>
    <col min="63" max="63" width="30.5546875" bestFit="1" customWidth="1"/>
  </cols>
  <sheetData>
    <row r="1" spans="1:16" x14ac:dyDescent="0.3">
      <c r="A1" t="s">
        <v>64</v>
      </c>
    </row>
    <row r="12" spans="1:16" ht="57.6" x14ac:dyDescent="0.3">
      <c r="A12" t="s">
        <v>29</v>
      </c>
      <c r="D12" t="s">
        <v>62</v>
      </c>
      <c r="E12" t="s">
        <v>30</v>
      </c>
      <c r="F12" s="2" t="s">
        <v>8</v>
      </c>
      <c r="G12" t="s">
        <v>31</v>
      </c>
      <c r="H12" s="2" t="s">
        <v>9</v>
      </c>
      <c r="I12" t="s">
        <v>32</v>
      </c>
      <c r="J12" s="2" t="s">
        <v>11</v>
      </c>
      <c r="L12" s="2" t="s">
        <v>72</v>
      </c>
      <c r="M12" s="2" t="s">
        <v>73</v>
      </c>
      <c r="N12" s="2" t="s">
        <v>74</v>
      </c>
      <c r="O12" s="2" t="s">
        <v>75</v>
      </c>
      <c r="P12" s="2" t="s">
        <v>76</v>
      </c>
    </row>
    <row r="13" spans="1:16" x14ac:dyDescent="0.3">
      <c r="A13" s="7" t="s">
        <v>71</v>
      </c>
      <c r="H13" s="2"/>
      <c r="J13" s="2"/>
    </row>
    <row r="14" spans="1:16" x14ac:dyDescent="0.3">
      <c r="A14" t="s">
        <v>70</v>
      </c>
      <c r="E14">
        <v>0</v>
      </c>
      <c r="F14" s="2">
        <f>AVERAGE(I33:I34) -(A16*G33/0.5)</f>
        <v>0</v>
      </c>
      <c r="G14">
        <v>0</v>
      </c>
      <c r="H14" s="2">
        <f>AVERAGE(J33:J34) - (B16*H33/0.5)</f>
        <v>0</v>
      </c>
      <c r="I14">
        <v>0</v>
      </c>
      <c r="J14" s="2">
        <f>AVERAGE(L33:L34) - (C16*H33/0.5)</f>
        <v>0</v>
      </c>
      <c r="L14">
        <v>0.5</v>
      </c>
      <c r="M14" s="3">
        <f>((F14*$F$21)+$F$22)*1000/L14</f>
        <v>0.81017449332819025</v>
      </c>
      <c r="N14" s="3">
        <f>((H14*$H$21)+$H$22)*1000/L14</f>
        <v>0.74109813860905904</v>
      </c>
      <c r="O14" s="3">
        <f>N14-M14</f>
        <v>-6.9076354719131206E-2</v>
      </c>
      <c r="P14" s="3">
        <f>((J14*$J$21)+$J$22)*1000/L14</f>
        <v>-6.0129212004146788E-3</v>
      </c>
    </row>
    <row r="15" spans="1:16" x14ac:dyDescent="0.3">
      <c r="A15" t="s">
        <v>66</v>
      </c>
      <c r="B15" t="s">
        <v>67</v>
      </c>
      <c r="C15" t="s">
        <v>65</v>
      </c>
      <c r="E15">
        <f>3*G36/1000</f>
        <v>6.0000000000000006E-4</v>
      </c>
      <c r="F15" s="2">
        <f>AVERAGE(I37) - (A16*G36/0.5)</f>
        <v>150</v>
      </c>
      <c r="G15">
        <f>6*H36/1000</f>
        <v>1.2000000000000001E-3</v>
      </c>
      <c r="H15" s="2">
        <f>AVERAGE(J36:J37) - (B16*H36/0.5)</f>
        <v>1291.2</v>
      </c>
      <c r="I15">
        <f>0.3*H36/1000</f>
        <v>5.9999999999999995E-5</v>
      </c>
      <c r="J15" s="2">
        <f>AVERAGE(L36:L37) - (C16*H36/0.5)</f>
        <v>1169.3</v>
      </c>
      <c r="L15">
        <v>0.2</v>
      </c>
      <c r="M15" s="3">
        <f t="shared" ref="M15:M19" si="0">((F15*$F$21)+$F$22)*1000/L15</f>
        <v>2.3850779077129056</v>
      </c>
      <c r="N15" s="3">
        <f t="shared" ref="N15:N19" si="1">((H15*$H$21)+$H$22)*1000/L15</f>
        <v>5.1289992243091493</v>
      </c>
      <c r="O15" s="3">
        <f t="shared" ref="O15:O19" si="2">N15-M15</f>
        <v>2.7439213165962437</v>
      </c>
      <c r="P15" s="3">
        <f t="shared" ref="P15:P19" si="3">((J15*$J$21)+$J$22)*1000/L15</f>
        <v>0.30684252473732221</v>
      </c>
    </row>
    <row r="16" spans="1:16" x14ac:dyDescent="0.3">
      <c r="A16">
        <f>AVERAGE(I33:I34)</f>
        <v>77.5</v>
      </c>
      <c r="B16">
        <f>AVERAGE(J33:J34)</f>
        <v>204.5</v>
      </c>
      <c r="C16">
        <f>AVERAGE(L33:L34)</f>
        <v>345.5</v>
      </c>
      <c r="E16">
        <f>3*G39/1000</f>
        <v>1.7999999999999997E-3</v>
      </c>
      <c r="F16" s="2">
        <f>AVERAGE(I39:I40) - (A16*G39/0.5)</f>
        <v>2084.5</v>
      </c>
      <c r="G16">
        <f>6*H39/1000</f>
        <v>3.5999999999999995E-3</v>
      </c>
      <c r="H16" s="2">
        <f>AVERAGE(J39:J40) - (B16*H39/0.5)</f>
        <v>5651.6</v>
      </c>
      <c r="I16">
        <f>0.3*H39/1000</f>
        <v>1.7999999999999998E-4</v>
      </c>
      <c r="J16" s="2">
        <f>AVERAGE(L39:L40) - (C16*H39/0.5)</f>
        <v>3354.9</v>
      </c>
      <c r="L16">
        <v>0.6</v>
      </c>
      <c r="M16" s="3">
        <f t="shared" si="0"/>
        <v>2.3410855672646487</v>
      </c>
      <c r="N16" s="3">
        <f t="shared" si="1"/>
        <v>5.3976510757766007</v>
      </c>
      <c r="O16" s="3">
        <f t="shared" si="2"/>
        <v>3.0565655085119521</v>
      </c>
      <c r="P16" s="3">
        <f t="shared" si="3"/>
        <v>0.30282521955594749</v>
      </c>
    </row>
    <row r="17" spans="1:63" x14ac:dyDescent="0.3">
      <c r="E17">
        <f>9*G42/1000</f>
        <v>2.9970000000000005E-3</v>
      </c>
      <c r="F17" s="2">
        <f>AVERAGE(I42:I43) - (A16*G42/0.5)</f>
        <v>5461.8850000000002</v>
      </c>
      <c r="G17">
        <f>18*H42/1000</f>
        <v>5.9940000000000011E-3</v>
      </c>
      <c r="H17" s="2">
        <f>AVERAGE(J42:J43) - (B16*H42/0.5)</f>
        <v>11095.803</v>
      </c>
      <c r="I17">
        <f>0.9*H42/1000</f>
        <v>2.9970000000000002E-4</v>
      </c>
      <c r="J17" s="2">
        <f>AVERAGE(L42:L43) - (C16*H42/0.5)</f>
        <v>5451.8969999999999</v>
      </c>
      <c r="L17">
        <v>0.33300000000000002</v>
      </c>
      <c r="M17" s="3">
        <f t="shared" si="0"/>
        <v>9.081629236184062</v>
      </c>
      <c r="N17" s="3">
        <f t="shared" si="1"/>
        <v>18.022172915171275</v>
      </c>
      <c r="O17" s="3">
        <f t="shared" si="2"/>
        <v>8.940543678987213</v>
      </c>
      <c r="P17" s="3">
        <f t="shared" si="3"/>
        <v>0.89232367704564053</v>
      </c>
    </row>
    <row r="18" spans="1:63" x14ac:dyDescent="0.3">
      <c r="E18">
        <f>9*G45/1000</f>
        <v>4.2030000000000001E-3</v>
      </c>
      <c r="F18" s="2">
        <f>AVERAGE(I45:I46) - (A16*G45/0.5)</f>
        <v>8102.6149999999998</v>
      </c>
      <c r="G18">
        <f>18*H45/1000</f>
        <v>8.4060000000000003E-3</v>
      </c>
      <c r="H18" s="2">
        <f>AVERAGE(J45:J46) - (B16*H45/0.5)</f>
        <v>16335.996999999999</v>
      </c>
      <c r="I18">
        <f>0.9*H45/1000</f>
        <v>4.2030000000000002E-4</v>
      </c>
      <c r="J18" s="2">
        <f>AVERAGE(L45:L46) - (B16*H45/0.5)</f>
        <v>7859.9970000000003</v>
      </c>
      <c r="L18">
        <v>0.46700000000000003</v>
      </c>
      <c r="M18" s="3">
        <f t="shared" si="0"/>
        <v>9.1873046696796319</v>
      </c>
      <c r="N18" s="3">
        <f t="shared" si="1"/>
        <v>18.545283079196182</v>
      </c>
      <c r="O18" s="3">
        <f t="shared" si="2"/>
        <v>9.3579784095165497</v>
      </c>
      <c r="P18" s="3">
        <f t="shared" si="3"/>
        <v>0.92017128002236592</v>
      </c>
    </row>
    <row r="19" spans="1:63" x14ac:dyDescent="0.3">
      <c r="E19">
        <f>9*G48/1000</f>
        <v>5.3999999999999994E-3</v>
      </c>
      <c r="F19" s="2">
        <f>AVERAGE(I48:I49) - (A16*G48/0.5)</f>
        <v>10413.5</v>
      </c>
      <c r="G19">
        <f>18*H48/1000</f>
        <v>1.0799999999999999E-2</v>
      </c>
      <c r="H19" s="2">
        <f>AVERAGE(J48:J49) - (B16*H48/0.5)</f>
        <v>20360.599999999999</v>
      </c>
      <c r="I19">
        <f>0.9*H48/1000</f>
        <v>5.4000000000000001E-4</v>
      </c>
      <c r="J19" s="2">
        <f>AVERAGE(L48:L49) - (C16*H48/0.5)</f>
        <v>9737.4</v>
      </c>
      <c r="L19">
        <v>0.6</v>
      </c>
      <c r="M19" s="3">
        <f t="shared" si="0"/>
        <v>8.9976533584080958</v>
      </c>
      <c r="N19" s="3">
        <f t="shared" si="1"/>
        <v>17.838382769385039</v>
      </c>
      <c r="O19" s="3">
        <f t="shared" si="2"/>
        <v>8.8407294109769428</v>
      </c>
      <c r="P19" s="3">
        <f t="shared" si="3"/>
        <v>0.88846508615421871</v>
      </c>
    </row>
    <row r="20" spans="1:63" x14ac:dyDescent="0.3">
      <c r="F20" s="2"/>
      <c r="H20" s="2"/>
      <c r="J20" s="2"/>
    </row>
    <row r="21" spans="1:63" x14ac:dyDescent="0.3">
      <c r="D21" t="s">
        <v>33</v>
      </c>
      <c r="F21" s="5">
        <f>SLOPE(E13:E19,F13:F19)</f>
        <v>4.7952223252324009E-7</v>
      </c>
      <c r="G21" s="5"/>
      <c r="H21" s="5">
        <f>SLOPE(G13:G19,H13:H19)</f>
        <v>5.074742685542909E-7</v>
      </c>
      <c r="I21" s="5"/>
      <c r="J21" s="5">
        <f>SLOPE(I13:I19,J13:J19)</f>
        <v>5.5054276530977327E-8</v>
      </c>
    </row>
    <row r="22" spans="1:63" x14ac:dyDescent="0.3">
      <c r="D22" t="s">
        <v>34</v>
      </c>
      <c r="F22" s="5">
        <f>INTERCEPT(E13:E19,F13:F19)</f>
        <v>4.0508724666409512E-4</v>
      </c>
      <c r="G22" s="5"/>
      <c r="H22" s="5">
        <f>INTERCEPT(G13:G19,H13:H19)</f>
        <v>3.7054906930452953E-4</v>
      </c>
      <c r="I22" s="5"/>
      <c r="J22" s="5">
        <f>INTERCEPT(I13:I19,J13:J19)</f>
        <v>-3.0064606002073394E-6</v>
      </c>
    </row>
    <row r="23" spans="1:63" x14ac:dyDescent="0.3">
      <c r="D23" t="s">
        <v>35</v>
      </c>
      <c r="F23" s="4">
        <f>RSQ(E13:E19,F13:F19)</f>
        <v>0.98430136109050304</v>
      </c>
      <c r="G23" s="4"/>
      <c r="H23" s="4">
        <f>RSQ(G13:G19,H13:H19)</f>
        <v>0.99574829643377283</v>
      </c>
      <c r="I23" s="4"/>
      <c r="J23" s="4">
        <f>RSQ(I13:I19,J13:J19)</f>
        <v>0.99928354656578322</v>
      </c>
    </row>
    <row r="24" spans="1:63" s="2" customFormat="1" ht="172.8" x14ac:dyDescent="0.3">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s="2" t="s">
        <v>36</v>
      </c>
      <c r="AB24" s="2" t="s">
        <v>37</v>
      </c>
      <c r="AC24" s="2" t="s">
        <v>38</v>
      </c>
      <c r="AD24" s="2" t="s">
        <v>39</v>
      </c>
      <c r="AE24" s="2" t="s">
        <v>40</v>
      </c>
      <c r="AF24" s="2" t="s">
        <v>41</v>
      </c>
      <c r="AG24" s="2" t="s">
        <v>42</v>
      </c>
      <c r="AI24" s="2" t="s">
        <v>77</v>
      </c>
      <c r="AJ24" s="2" t="s">
        <v>78</v>
      </c>
      <c r="AK24" s="2" t="s">
        <v>43</v>
      </c>
      <c r="AL24" s="2" t="s">
        <v>44</v>
      </c>
      <c r="AM24" s="2" t="s">
        <v>45</v>
      </c>
      <c r="AO24" s="2" t="s">
        <v>79</v>
      </c>
      <c r="AP24" s="2" t="s">
        <v>80</v>
      </c>
      <c r="AQ24" s="2" t="s">
        <v>46</v>
      </c>
      <c r="AR24" s="2" t="s">
        <v>47</v>
      </c>
      <c r="AS24" s="2" t="s">
        <v>48</v>
      </c>
      <c r="AU24" s="2" t="s">
        <v>81</v>
      </c>
      <c r="AV24" s="2" t="s">
        <v>49</v>
      </c>
      <c r="AW24" s="2" t="s">
        <v>50</v>
      </c>
      <c r="AX24" s="2" t="s">
        <v>51</v>
      </c>
      <c r="AY24" s="2" t="s">
        <v>52</v>
      </c>
      <c r="BA24" s="2" t="s">
        <v>82</v>
      </c>
      <c r="BB24" s="2" t="s">
        <v>53</v>
      </c>
      <c r="BC24" s="2" t="s">
        <v>54</v>
      </c>
      <c r="BD24" s="2" t="s">
        <v>55</v>
      </c>
      <c r="BE24" s="2" t="s">
        <v>56</v>
      </c>
      <c r="BG24" s="2" t="s">
        <v>57</v>
      </c>
      <c r="BH24" s="2" t="s">
        <v>58</v>
      </c>
      <c r="BI24" s="2" t="s">
        <v>59</v>
      </c>
      <c r="BJ24" s="2" t="s">
        <v>60</v>
      </c>
      <c r="BK24" t="s">
        <v>2</v>
      </c>
    </row>
    <row r="25" spans="1:63" x14ac:dyDescent="0.3">
      <c r="A25">
        <v>1</v>
      </c>
      <c r="B25">
        <v>1</v>
      </c>
      <c r="C25" t="s">
        <v>26</v>
      </c>
      <c r="D25" t="s">
        <v>27</v>
      </c>
      <c r="G25">
        <v>0.3</v>
      </c>
      <c r="H25">
        <v>0.3</v>
      </c>
      <c r="I25">
        <v>3794</v>
      </c>
      <c r="J25">
        <v>7347</v>
      </c>
      <c r="L25">
        <v>5830</v>
      </c>
      <c r="M25">
        <v>5.5430000000000001</v>
      </c>
      <c r="N25">
        <v>10.837999999999999</v>
      </c>
      <c r="O25">
        <v>5.2949999999999999</v>
      </c>
      <c r="Q25">
        <v>0.82299999999999995</v>
      </c>
      <c r="R25">
        <v>1</v>
      </c>
      <c r="S25">
        <v>0</v>
      </c>
      <c r="T25">
        <v>0</v>
      </c>
      <c r="V25">
        <v>0</v>
      </c>
      <c r="Y25" s="1">
        <v>45321</v>
      </c>
      <c r="Z25" s="6">
        <v>0.49532407407407408</v>
      </c>
      <c r="AB25">
        <v>1</v>
      </c>
      <c r="AD25" s="3">
        <f t="shared" ref="AD25:AD89" si="4">((I25*$F$21)+$F$22)*1000/G25</f>
        <v>7.4146486561908933</v>
      </c>
      <c r="AE25" s="3">
        <f t="shared" ref="AE25:AE89" si="5">((J25*$H$21)+$H$22)*1000/H25</f>
        <v>13.663208401243017</v>
      </c>
      <c r="AF25" s="3">
        <f t="shared" ref="AF25:AF89" si="6">AE25-AD25</f>
        <v>6.2485597450521233</v>
      </c>
      <c r="AG25" s="3">
        <f t="shared" ref="AG25:AG89" si="7">((L25*$J$21)+$J$22)*1000/H25</f>
        <v>1.0598665719179683</v>
      </c>
      <c r="AH25" s="3"/>
      <c r="BK25" t="s">
        <v>26</v>
      </c>
    </row>
    <row r="26" spans="1:63" x14ac:dyDescent="0.3">
      <c r="A26">
        <v>2</v>
      </c>
      <c r="B26">
        <v>1</v>
      </c>
      <c r="C26" t="s">
        <v>26</v>
      </c>
      <c r="D26" t="s">
        <v>27</v>
      </c>
      <c r="G26">
        <v>0.3</v>
      </c>
      <c r="H26">
        <v>0.3</v>
      </c>
      <c r="I26">
        <v>3643</v>
      </c>
      <c r="J26">
        <v>9925</v>
      </c>
      <c r="L26">
        <v>6306</v>
      </c>
      <c r="M26">
        <v>5.3490000000000002</v>
      </c>
      <c r="N26">
        <v>14.478</v>
      </c>
      <c r="O26">
        <v>9.1289999999999996</v>
      </c>
      <c r="Q26">
        <v>0.90600000000000003</v>
      </c>
      <c r="R26">
        <v>1</v>
      </c>
      <c r="S26">
        <v>0</v>
      </c>
      <c r="T26">
        <v>0</v>
      </c>
      <c r="V26">
        <v>0</v>
      </c>
      <c r="Y26" s="1">
        <v>45321</v>
      </c>
      <c r="Z26" s="6">
        <v>0.51004629629629628</v>
      </c>
      <c r="AB26">
        <v>1</v>
      </c>
      <c r="AD26" s="3">
        <f t="shared" si="4"/>
        <v>7.1732891324875299</v>
      </c>
      <c r="AE26" s="3">
        <f t="shared" si="5"/>
        <v>18.024103949019558</v>
      </c>
      <c r="AF26" s="3">
        <f t="shared" si="6"/>
        <v>10.850814816532029</v>
      </c>
      <c r="AG26" s="3">
        <f t="shared" si="7"/>
        <v>1.147219357347119</v>
      </c>
      <c r="AH26" s="3"/>
      <c r="AK26">
        <f>ABS(100*(AD26-AD27)/(AVERAGE(AD26:AD27)))</f>
        <v>3.8249086998186712</v>
      </c>
      <c r="AQ26">
        <f>ABS(100*(AE26-AE27)/(AVERAGE(AE26:AE27)))</f>
        <v>0.49617649336791259</v>
      </c>
      <c r="AW26">
        <f>ABS(100*(AF26-AF27)/(AVERAGE(AF26:AF27)))</f>
        <v>1.767119596580065</v>
      </c>
      <c r="BC26">
        <f>ABS(100*(AG26-AG27)/(AVERAGE(AG26:AG27)))</f>
        <v>1.4293902716464322</v>
      </c>
      <c r="BG26" s="3">
        <f>AVERAGE(AD26:AD27)</f>
        <v>7.3131497836401405</v>
      </c>
      <c r="BH26" s="3">
        <f>AVERAGE(AE26:AE27)</f>
        <v>18.068930842741853</v>
      </c>
      <c r="BI26" s="3">
        <f>AVERAGE(AF26:AF27)</f>
        <v>10.755781059101713</v>
      </c>
      <c r="BJ26" s="3">
        <f>AVERAGE(AG26:AG27)</f>
        <v>1.1554774988267655</v>
      </c>
      <c r="BK26" t="s">
        <v>26</v>
      </c>
    </row>
    <row r="27" spans="1:63" x14ac:dyDescent="0.3">
      <c r="A27">
        <v>3</v>
      </c>
      <c r="B27">
        <v>1</v>
      </c>
      <c r="C27" t="s">
        <v>26</v>
      </c>
      <c r="D27" t="s">
        <v>27</v>
      </c>
      <c r="G27">
        <v>0.3</v>
      </c>
      <c r="H27">
        <v>0.3</v>
      </c>
      <c r="I27">
        <v>3818</v>
      </c>
      <c r="J27">
        <v>9978</v>
      </c>
      <c r="L27">
        <v>6396</v>
      </c>
      <c r="M27">
        <v>5.5730000000000004</v>
      </c>
      <c r="N27">
        <v>14.552</v>
      </c>
      <c r="O27">
        <v>8.9789999999999992</v>
      </c>
      <c r="Q27">
        <v>0.92200000000000004</v>
      </c>
      <c r="R27">
        <v>1</v>
      </c>
      <c r="S27">
        <v>0</v>
      </c>
      <c r="T27">
        <v>0</v>
      </c>
      <c r="V27">
        <v>0</v>
      </c>
      <c r="Y27" s="1">
        <v>45321</v>
      </c>
      <c r="Z27" s="6">
        <v>0.5174305555555555</v>
      </c>
      <c r="AB27">
        <v>1</v>
      </c>
      <c r="AD27" s="3">
        <f t="shared" si="4"/>
        <v>7.4530104347927519</v>
      </c>
      <c r="AE27" s="3">
        <f t="shared" si="5"/>
        <v>18.113757736464148</v>
      </c>
      <c r="AF27" s="3">
        <f t="shared" si="6"/>
        <v>10.660747301671396</v>
      </c>
      <c r="AG27" s="3">
        <f t="shared" si="7"/>
        <v>1.1637356403064123</v>
      </c>
      <c r="AH27" s="3"/>
      <c r="BK27" t="s">
        <v>26</v>
      </c>
    </row>
    <row r="28" spans="1:63" x14ac:dyDescent="0.3">
      <c r="A28">
        <v>4</v>
      </c>
      <c r="B28">
        <v>3</v>
      </c>
      <c r="C28" t="s">
        <v>83</v>
      </c>
      <c r="D28" t="s">
        <v>27</v>
      </c>
      <c r="G28">
        <v>0.5</v>
      </c>
      <c r="H28">
        <v>0.5</v>
      </c>
      <c r="I28">
        <v>1676</v>
      </c>
      <c r="J28">
        <v>882</v>
      </c>
      <c r="L28">
        <v>709</v>
      </c>
      <c r="M28">
        <v>1.7</v>
      </c>
      <c r="N28">
        <v>1.0249999999999999</v>
      </c>
      <c r="O28">
        <v>0</v>
      </c>
      <c r="Q28">
        <v>0</v>
      </c>
      <c r="R28">
        <v>1</v>
      </c>
      <c r="S28">
        <v>0</v>
      </c>
      <c r="T28">
        <v>0</v>
      </c>
      <c r="V28">
        <v>0</v>
      </c>
      <c r="Y28" s="1">
        <v>45321</v>
      </c>
      <c r="Z28" s="6">
        <v>0.52943287037037035</v>
      </c>
      <c r="AB28">
        <v>1</v>
      </c>
      <c r="AD28" s="3">
        <f t="shared" si="4"/>
        <v>2.4175330167460909</v>
      </c>
      <c r="AE28" s="3">
        <f t="shared" si="5"/>
        <v>1.6362827483388283</v>
      </c>
      <c r="AF28" s="3">
        <f t="shared" si="6"/>
        <v>-0.78125026840726264</v>
      </c>
      <c r="AG28" s="3">
        <f t="shared" si="7"/>
        <v>7.2054042920511166E-2</v>
      </c>
      <c r="AH28" s="3"/>
      <c r="BK28" t="s">
        <v>83</v>
      </c>
    </row>
    <row r="29" spans="1:63" x14ac:dyDescent="0.3">
      <c r="A29">
        <v>5</v>
      </c>
      <c r="B29">
        <v>3</v>
      </c>
      <c r="C29" t="s">
        <v>83</v>
      </c>
      <c r="D29" t="s">
        <v>27</v>
      </c>
      <c r="G29">
        <v>0.5</v>
      </c>
      <c r="H29">
        <v>0.5</v>
      </c>
      <c r="I29">
        <v>326</v>
      </c>
      <c r="J29">
        <v>847</v>
      </c>
      <c r="L29">
        <v>700</v>
      </c>
      <c r="M29">
        <v>0.66500000000000004</v>
      </c>
      <c r="N29">
        <v>0.996</v>
      </c>
      <c r="O29">
        <v>0.33200000000000002</v>
      </c>
      <c r="Q29">
        <v>0</v>
      </c>
      <c r="R29">
        <v>1</v>
      </c>
      <c r="S29">
        <v>0</v>
      </c>
      <c r="T29">
        <v>0</v>
      </c>
      <c r="V29">
        <v>0</v>
      </c>
      <c r="Y29" s="1">
        <v>45321</v>
      </c>
      <c r="Z29" s="6">
        <v>0.53560185185185183</v>
      </c>
      <c r="AB29">
        <v>1</v>
      </c>
      <c r="AD29" s="3">
        <f t="shared" si="4"/>
        <v>1.1228229889333428</v>
      </c>
      <c r="AE29" s="3">
        <f t="shared" si="5"/>
        <v>1.6007595495400277</v>
      </c>
      <c r="AF29" s="3">
        <f t="shared" si="6"/>
        <v>0.47793656060668499</v>
      </c>
      <c r="AG29" s="3">
        <f t="shared" si="7"/>
        <v>7.1063065942953585E-2</v>
      </c>
      <c r="AH29" s="3"/>
      <c r="AK29">
        <f>ABS(100*(AD29-AD30)/(AVERAGE(AD29:AD30)))</f>
        <v>1.6938062311948014</v>
      </c>
      <c r="AQ29">
        <f>ABS(100*(AE29-AE30)/(AVERAGE(AE29:AE30)))</f>
        <v>0.50595030081124126</v>
      </c>
      <c r="AW29">
        <f>ABS(100*(AF29-AF30)/(AVERAGE(AF29:AF30)))</f>
        <v>2.3414823497043691</v>
      </c>
      <c r="BC29">
        <f>ABS(100*(AG29-AG30)/(AVERAGE(AG29:AG30)))</f>
        <v>13.744202849047859</v>
      </c>
      <c r="BG29" s="3">
        <f>AVERAGE(AD29:AD30)</f>
        <v>1.1324134335838076</v>
      </c>
      <c r="BH29" s="3">
        <f>AVERAGE(AE29:AE30)</f>
        <v>1.6048193436884621</v>
      </c>
      <c r="BI29" s="3">
        <f>AVERAGE(AF29:AF30)</f>
        <v>0.4724059101046546</v>
      </c>
      <c r="BJ29" s="3">
        <f>AVERAGE(AG29:AG30)</f>
        <v>6.6493560990882467E-2</v>
      </c>
      <c r="BK29" t="s">
        <v>83</v>
      </c>
    </row>
    <row r="30" spans="1:63" x14ac:dyDescent="0.3">
      <c r="A30">
        <v>6</v>
      </c>
      <c r="B30">
        <v>3</v>
      </c>
      <c r="C30" t="s">
        <v>83</v>
      </c>
      <c r="D30" t="s">
        <v>27</v>
      </c>
      <c r="G30">
        <v>0.5</v>
      </c>
      <c r="H30">
        <v>0.5</v>
      </c>
      <c r="I30">
        <v>346</v>
      </c>
      <c r="J30">
        <v>855</v>
      </c>
      <c r="L30">
        <v>617</v>
      </c>
      <c r="M30">
        <v>0.68100000000000005</v>
      </c>
      <c r="N30">
        <v>1.002</v>
      </c>
      <c r="O30">
        <v>0.32200000000000001</v>
      </c>
      <c r="Q30">
        <v>0</v>
      </c>
      <c r="R30">
        <v>1</v>
      </c>
      <c r="S30">
        <v>0</v>
      </c>
      <c r="T30">
        <v>0</v>
      </c>
      <c r="V30">
        <v>0</v>
      </c>
      <c r="Y30" s="1">
        <v>45321</v>
      </c>
      <c r="Z30" s="6">
        <v>0.54225694444444439</v>
      </c>
      <c r="AB30">
        <v>1</v>
      </c>
      <c r="AD30" s="3">
        <f t="shared" si="4"/>
        <v>1.1420038782342723</v>
      </c>
      <c r="AE30" s="3">
        <f t="shared" si="5"/>
        <v>1.6088791378368965</v>
      </c>
      <c r="AF30" s="3">
        <f t="shared" si="6"/>
        <v>0.46687525960262422</v>
      </c>
      <c r="AG30" s="3">
        <f t="shared" si="7"/>
        <v>6.1924056038811341E-2</v>
      </c>
      <c r="AH30" s="3"/>
      <c r="BK30" t="s">
        <v>83</v>
      </c>
    </row>
    <row r="31" spans="1:63" x14ac:dyDescent="0.3">
      <c r="A31">
        <v>7</v>
      </c>
      <c r="B31">
        <v>3</v>
      </c>
      <c r="D31" t="s">
        <v>85</v>
      </c>
      <c r="Y31" s="1">
        <v>45321</v>
      </c>
      <c r="Z31" s="6">
        <v>0.54616898148148152</v>
      </c>
      <c r="AB31">
        <v>1</v>
      </c>
      <c r="AD31" s="3"/>
      <c r="AE31" s="3"/>
      <c r="AF31" s="3"/>
      <c r="AG31" s="3"/>
      <c r="AH31" s="3"/>
    </row>
    <row r="32" spans="1:63" x14ac:dyDescent="0.3">
      <c r="A32">
        <v>8</v>
      </c>
      <c r="B32">
        <v>3</v>
      </c>
      <c r="C32" t="s">
        <v>84</v>
      </c>
      <c r="D32" t="s">
        <v>27</v>
      </c>
      <c r="G32">
        <v>0.5</v>
      </c>
      <c r="H32">
        <v>0.5</v>
      </c>
      <c r="I32">
        <v>71</v>
      </c>
      <c r="J32">
        <v>202</v>
      </c>
      <c r="L32">
        <v>372</v>
      </c>
      <c r="M32">
        <v>0.47</v>
      </c>
      <c r="N32">
        <v>0.44900000000000001</v>
      </c>
      <c r="O32">
        <v>0</v>
      </c>
      <c r="Q32">
        <v>0</v>
      </c>
      <c r="R32">
        <v>1</v>
      </c>
      <c r="S32">
        <v>0</v>
      </c>
      <c r="T32">
        <v>0</v>
      </c>
      <c r="V32">
        <v>0</v>
      </c>
      <c r="Y32" s="1">
        <v>45321</v>
      </c>
      <c r="Z32" s="6">
        <v>0.55655092592592592</v>
      </c>
      <c r="AB32">
        <v>1</v>
      </c>
      <c r="AD32" s="3">
        <f t="shared" si="4"/>
        <v>0.87826665034649032</v>
      </c>
      <c r="AE32" s="3">
        <f t="shared" si="5"/>
        <v>0.94611774310499264</v>
      </c>
      <c r="AF32" s="3">
        <f t="shared" si="6"/>
        <v>6.7851092758502318E-2</v>
      </c>
      <c r="AG32" s="3">
        <f t="shared" si="7"/>
        <v>3.4947460538632451E-2</v>
      </c>
      <c r="AH32" s="3"/>
      <c r="BK32" t="s">
        <v>84</v>
      </c>
    </row>
    <row r="33" spans="1:63" x14ac:dyDescent="0.3">
      <c r="A33">
        <v>9</v>
      </c>
      <c r="B33">
        <v>3</v>
      </c>
      <c r="C33" t="s">
        <v>84</v>
      </c>
      <c r="D33" t="s">
        <v>27</v>
      </c>
      <c r="G33">
        <v>0.5</v>
      </c>
      <c r="H33">
        <v>0.5</v>
      </c>
      <c r="I33">
        <v>87</v>
      </c>
      <c r="J33">
        <v>213</v>
      </c>
      <c r="L33">
        <v>358</v>
      </c>
      <c r="M33">
        <v>0.48199999999999998</v>
      </c>
      <c r="N33">
        <v>0.45900000000000002</v>
      </c>
      <c r="O33">
        <v>0</v>
      </c>
      <c r="Q33">
        <v>0</v>
      </c>
      <c r="R33">
        <v>1</v>
      </c>
      <c r="S33">
        <v>0</v>
      </c>
      <c r="T33">
        <v>0</v>
      </c>
      <c r="V33">
        <v>0</v>
      </c>
      <c r="Y33" s="1">
        <v>45321</v>
      </c>
      <c r="Z33" s="6">
        <v>0.56214120370370368</v>
      </c>
      <c r="AB33">
        <v>1</v>
      </c>
      <c r="AD33" s="3">
        <f t="shared" si="4"/>
        <v>0.8936113617872341</v>
      </c>
      <c r="AE33" s="3">
        <f t="shared" si="5"/>
        <v>0.95728217701318696</v>
      </c>
      <c r="AF33" s="3">
        <f t="shared" si="6"/>
        <v>6.3670815225952859E-2</v>
      </c>
      <c r="AG33" s="3">
        <f t="shared" si="7"/>
        <v>3.3405940795765088E-2</v>
      </c>
      <c r="AH33" s="3"/>
      <c r="AK33">
        <f>ABS(100*(AD33-AD34)/(AVERAGE(AD33:AD34)))</f>
        <v>2.060128409758232</v>
      </c>
      <c r="AQ33">
        <f>ABS(100*(AE33-AE34)/(AVERAGE(AE33:AE34)))</f>
        <v>1.8187985146625136</v>
      </c>
      <c r="AW33">
        <f>ABS(100*(AF33-AF34)/(AVERAGE(AF33:AF34)))</f>
        <v>1.5084165009854811</v>
      </c>
      <c r="BC33">
        <f>ABS(100*(AG33-AG34)/(AVERAGE(AG33:AG34)))</f>
        <v>8.594285322743989</v>
      </c>
      <c r="BG33" s="3">
        <f>AVERAGE(AD33:AD34)</f>
        <v>0.88450043936929257</v>
      </c>
      <c r="BH33" s="3">
        <f>AVERAGE(AE33:AE34)</f>
        <v>0.94865511444776396</v>
      </c>
      <c r="BI33" s="3">
        <f>AVERAGE(AF33:AF34)</f>
        <v>6.4154675078471501E-2</v>
      </c>
      <c r="BJ33" s="3">
        <f>AVERAGE(AG33:AG34)</f>
        <v>3.202958388249065E-2</v>
      </c>
      <c r="BK33" t="s">
        <v>84</v>
      </c>
    </row>
    <row r="34" spans="1:63" x14ac:dyDescent="0.3">
      <c r="A34">
        <v>10</v>
      </c>
      <c r="B34">
        <v>3</v>
      </c>
      <c r="C34" t="s">
        <v>84</v>
      </c>
      <c r="D34" t="s">
        <v>27</v>
      </c>
      <c r="G34">
        <v>0.5</v>
      </c>
      <c r="H34">
        <v>0.5</v>
      </c>
      <c r="I34">
        <v>68</v>
      </c>
      <c r="J34">
        <v>196</v>
      </c>
      <c r="L34">
        <v>333</v>
      </c>
      <c r="M34">
        <v>0.46700000000000003</v>
      </c>
      <c r="N34">
        <v>0.44400000000000001</v>
      </c>
      <c r="O34">
        <v>0</v>
      </c>
      <c r="Q34">
        <v>0</v>
      </c>
      <c r="R34">
        <v>1</v>
      </c>
      <c r="S34">
        <v>0</v>
      </c>
      <c r="T34">
        <v>0</v>
      </c>
      <c r="V34">
        <v>0</v>
      </c>
      <c r="Y34" s="1">
        <v>45321</v>
      </c>
      <c r="Z34" s="6">
        <v>0.5682638888888889</v>
      </c>
      <c r="AB34">
        <v>1</v>
      </c>
      <c r="AD34" s="3">
        <f t="shared" si="4"/>
        <v>0.87538951695135092</v>
      </c>
      <c r="AE34" s="3">
        <f t="shared" si="5"/>
        <v>0.94002805188234106</v>
      </c>
      <c r="AF34" s="3">
        <f t="shared" si="6"/>
        <v>6.4638534930990144E-2</v>
      </c>
      <c r="AG34" s="3">
        <f t="shared" si="7"/>
        <v>3.065322696921622E-2</v>
      </c>
      <c r="AH34" s="3"/>
      <c r="BK34" t="s">
        <v>84</v>
      </c>
    </row>
    <row r="35" spans="1:63" x14ac:dyDescent="0.3">
      <c r="A35">
        <v>11</v>
      </c>
      <c r="B35">
        <v>4</v>
      </c>
      <c r="C35" t="s">
        <v>61</v>
      </c>
      <c r="D35" t="s">
        <v>27</v>
      </c>
      <c r="G35">
        <v>0.2</v>
      </c>
      <c r="H35">
        <v>0.2</v>
      </c>
      <c r="I35">
        <v>127</v>
      </c>
      <c r="J35">
        <v>1341</v>
      </c>
      <c r="L35">
        <v>1374</v>
      </c>
      <c r="M35">
        <v>1.2809999999999999</v>
      </c>
      <c r="N35">
        <v>3.536</v>
      </c>
      <c r="O35">
        <v>2.2549999999999999</v>
      </c>
      <c r="Q35">
        <v>6.9000000000000006E-2</v>
      </c>
      <c r="R35">
        <v>1</v>
      </c>
      <c r="S35">
        <v>0</v>
      </c>
      <c r="T35">
        <v>0</v>
      </c>
      <c r="V35">
        <v>0</v>
      </c>
      <c r="Y35" s="1">
        <v>45321</v>
      </c>
      <c r="Z35" s="6">
        <v>0.57878472222222221</v>
      </c>
      <c r="AB35">
        <v>1</v>
      </c>
      <c r="AD35" s="3">
        <f>((I35*$F$21)+$F$22)*1000/G35</f>
        <v>2.3299328509727331</v>
      </c>
      <c r="AE35" s="3">
        <f t="shared" si="5"/>
        <v>5.255360317179167</v>
      </c>
      <c r="AF35" s="3">
        <f t="shared" si="6"/>
        <v>2.9254274662064339</v>
      </c>
      <c r="AG35" s="3">
        <f t="shared" si="7"/>
        <v>0.36319057676677746</v>
      </c>
      <c r="AH35" s="3"/>
      <c r="BK35" t="s">
        <v>61</v>
      </c>
    </row>
    <row r="36" spans="1:63" x14ac:dyDescent="0.3">
      <c r="A36">
        <v>12</v>
      </c>
      <c r="B36">
        <v>4</v>
      </c>
      <c r="C36" t="s">
        <v>61</v>
      </c>
      <c r="D36" t="s">
        <v>27</v>
      </c>
      <c r="G36">
        <v>0.2</v>
      </c>
      <c r="H36">
        <v>0.2</v>
      </c>
      <c r="I36">
        <v>163</v>
      </c>
      <c r="J36">
        <v>1372</v>
      </c>
      <c r="L36">
        <v>1349</v>
      </c>
      <c r="M36">
        <v>1.35</v>
      </c>
      <c r="N36">
        <v>3.6030000000000002</v>
      </c>
      <c r="O36">
        <v>2.2519999999999998</v>
      </c>
      <c r="Q36">
        <v>6.3E-2</v>
      </c>
      <c r="R36">
        <v>1</v>
      </c>
      <c r="S36">
        <v>0</v>
      </c>
      <c r="T36">
        <v>0</v>
      </c>
      <c r="V36">
        <v>0</v>
      </c>
      <c r="Y36" s="1">
        <v>45321</v>
      </c>
      <c r="Z36" s="6">
        <v>0.58466435185185184</v>
      </c>
      <c r="AB36">
        <v>1</v>
      </c>
      <c r="AD36" s="3">
        <f t="shared" si="4"/>
        <v>2.4162468528269159</v>
      </c>
      <c r="AE36" s="3">
        <f t="shared" si="5"/>
        <v>5.3340188288050827</v>
      </c>
      <c r="AF36" s="3">
        <f t="shared" si="6"/>
        <v>2.9177719759781668</v>
      </c>
      <c r="AG36" s="3">
        <f t="shared" si="7"/>
        <v>0.35630879220040534</v>
      </c>
      <c r="AH36" s="3"/>
      <c r="AJ36">
        <f>ABS(100*((AVERAGE(AD37))-3)/3)</f>
        <v>18.019871541533067</v>
      </c>
      <c r="AK36">
        <f>ABS(100*(AD36-AD37)/(AVERAGE(AD36:AD37)))</f>
        <v>1.7703073302130024</v>
      </c>
      <c r="AP36">
        <f>ABS(100*((AVERAGE(AE36:AE37))-6)/6)</f>
        <v>11.057396664202438</v>
      </c>
      <c r="AQ36">
        <f>ABS(100*(AE36-AE37)/(AVERAGE(AE36:AE37)))</f>
        <v>9.5093961259178073E-2</v>
      </c>
      <c r="AV36">
        <f>ABS(100*((AVERAGE(AF37))-3)/3)</f>
        <v>4.0103427421127451</v>
      </c>
      <c r="AW36">
        <f>ABS(100*(AF36-AF37)/(AVERAGE(AF36:AF37)))</f>
        <v>1.3137562696735163</v>
      </c>
      <c r="BB36">
        <f>ABS(100*((AVERAGE(AG36:AG37))-0.3)/0.3)</f>
        <v>14.961676606742506</v>
      </c>
      <c r="BC36">
        <f>ABS(100*(AG36-AG37)/(AVERAGE(AG36:AG37)))</f>
        <v>6.6246785986231327</v>
      </c>
      <c r="BG36" s="3">
        <f>AVERAGE(AD36:AD37)</f>
        <v>2.4378253532904619</v>
      </c>
      <c r="BH36" s="3">
        <f>AVERAGE(AE36:AE37)</f>
        <v>5.3365562001478537</v>
      </c>
      <c r="BI36" s="3">
        <f>AVERAGE(AF36:AF37)</f>
        <v>2.8987308468573922</v>
      </c>
      <c r="BJ36" s="3">
        <f>AVERAGE(AG36:AG37)</f>
        <v>0.34488502982022751</v>
      </c>
      <c r="BK36" t="s">
        <v>61</v>
      </c>
    </row>
    <row r="37" spans="1:63" x14ac:dyDescent="0.3">
      <c r="A37">
        <v>13</v>
      </c>
      <c r="B37">
        <v>4</v>
      </c>
      <c r="C37" t="s">
        <v>61</v>
      </c>
      <c r="D37" t="s">
        <v>27</v>
      </c>
      <c r="G37">
        <v>0.2</v>
      </c>
      <c r="H37">
        <v>0.2</v>
      </c>
      <c r="I37">
        <v>181</v>
      </c>
      <c r="J37">
        <v>1374</v>
      </c>
      <c r="L37">
        <v>1266</v>
      </c>
      <c r="M37">
        <v>1.385</v>
      </c>
      <c r="N37">
        <v>3.6059999999999999</v>
      </c>
      <c r="O37">
        <v>2.222</v>
      </c>
      <c r="Q37">
        <v>4.1000000000000002E-2</v>
      </c>
      <c r="R37">
        <v>1</v>
      </c>
      <c r="S37">
        <v>0</v>
      </c>
      <c r="T37">
        <v>0</v>
      </c>
      <c r="V37">
        <v>0</v>
      </c>
      <c r="Y37" s="1">
        <v>45321</v>
      </c>
      <c r="Z37" s="6">
        <v>0.59106481481481488</v>
      </c>
      <c r="AB37">
        <v>1</v>
      </c>
      <c r="AD37" s="3">
        <f t="shared" si="4"/>
        <v>2.4594038537540079</v>
      </c>
      <c r="AE37" s="3">
        <f t="shared" si="5"/>
        <v>5.3390935714906256</v>
      </c>
      <c r="AF37" s="3">
        <f t="shared" si="6"/>
        <v>2.8796897177366176</v>
      </c>
      <c r="AG37" s="3">
        <f t="shared" si="7"/>
        <v>0.33346126744004972</v>
      </c>
      <c r="AH37" s="3"/>
      <c r="BK37" t="s">
        <v>61</v>
      </c>
    </row>
    <row r="38" spans="1:63" x14ac:dyDescent="0.3">
      <c r="A38">
        <v>14</v>
      </c>
      <c r="B38">
        <v>5</v>
      </c>
      <c r="C38" t="s">
        <v>61</v>
      </c>
      <c r="D38" t="s">
        <v>27</v>
      </c>
      <c r="G38">
        <v>0.6</v>
      </c>
      <c r="H38">
        <v>0.6</v>
      </c>
      <c r="I38">
        <v>1772</v>
      </c>
      <c r="J38">
        <v>5720</v>
      </c>
      <c r="L38">
        <v>3727</v>
      </c>
      <c r="M38">
        <v>1.478</v>
      </c>
      <c r="N38">
        <v>4.2709999999999999</v>
      </c>
      <c r="O38">
        <v>2.7919999999999998</v>
      </c>
      <c r="Q38">
        <v>0.22800000000000001</v>
      </c>
      <c r="R38">
        <v>1</v>
      </c>
      <c r="S38">
        <v>0</v>
      </c>
      <c r="T38">
        <v>0</v>
      </c>
      <c r="V38">
        <v>0</v>
      </c>
      <c r="Y38" s="1">
        <v>45321</v>
      </c>
      <c r="Z38" s="6">
        <v>0.60347222222222219</v>
      </c>
      <c r="AB38">
        <v>1</v>
      </c>
      <c r="AD38" s="3">
        <f t="shared" si="4"/>
        <v>2.091334404492128</v>
      </c>
      <c r="AE38" s="3">
        <f t="shared" si="5"/>
        <v>5.4555031423917901</v>
      </c>
      <c r="AF38" s="3">
        <f t="shared" si="6"/>
        <v>3.3641687378996621</v>
      </c>
      <c r="AG38" s="3">
        <f t="shared" si="7"/>
        <v>0.33696804671790859</v>
      </c>
      <c r="AH38" s="3"/>
      <c r="BK38" t="s">
        <v>61</v>
      </c>
    </row>
    <row r="39" spans="1:63" x14ac:dyDescent="0.3">
      <c r="A39">
        <v>15</v>
      </c>
      <c r="B39">
        <v>5</v>
      </c>
      <c r="C39" t="s">
        <v>61</v>
      </c>
      <c r="D39" t="s">
        <v>27</v>
      </c>
      <c r="G39">
        <v>0.6</v>
      </c>
      <c r="H39">
        <v>0.6</v>
      </c>
      <c r="I39">
        <v>2142</v>
      </c>
      <c r="J39">
        <v>5751</v>
      </c>
      <c r="L39">
        <v>3740</v>
      </c>
      <c r="M39">
        <v>1.7150000000000001</v>
      </c>
      <c r="N39">
        <v>4.2919999999999998</v>
      </c>
      <c r="O39">
        <v>2.577</v>
      </c>
      <c r="Q39">
        <v>0.22900000000000001</v>
      </c>
      <c r="R39">
        <v>1</v>
      </c>
      <c r="S39">
        <v>0</v>
      </c>
      <c r="T39">
        <v>0</v>
      </c>
      <c r="V39">
        <v>0</v>
      </c>
      <c r="Y39" s="1">
        <v>45321</v>
      </c>
      <c r="Z39" s="6">
        <v>0.6106597222222222</v>
      </c>
      <c r="AB39">
        <v>1</v>
      </c>
      <c r="AD39" s="3">
        <f t="shared" si="4"/>
        <v>2.3870397812147921</v>
      </c>
      <c r="AE39" s="3">
        <f t="shared" si="5"/>
        <v>5.4817226462670945</v>
      </c>
      <c r="AF39" s="3">
        <f t="shared" si="6"/>
        <v>3.0946828650523024</v>
      </c>
      <c r="AG39" s="3">
        <f t="shared" si="7"/>
        <v>0.3381608893760798</v>
      </c>
      <c r="AH39" s="3"/>
      <c r="AJ39">
        <f>ABS(100*((AVERAGE(AD39:AD40))-3)/3)</f>
        <v>19.486282889808315</v>
      </c>
      <c r="AK39">
        <f>ABS(100*(AD39-AD40)/(AVERAGE(AD39:AD40)))</f>
        <v>2.3492255406308717</v>
      </c>
      <c r="AP39">
        <f>ABS(100*((AVERAGE(AE39:AE40))-6)/6)</f>
        <v>6.5798658064115818</v>
      </c>
      <c r="AQ39">
        <f>ABS(100*(AE39-AE40)/(AVERAGE(AE39:AE40)))</f>
        <v>4.406095338874163</v>
      </c>
      <c r="AV39">
        <f>ABS(100*((AVERAGE(AF39:AF40))-3)/3)</f>
        <v>6.3265512769851524</v>
      </c>
      <c r="AW39">
        <f>ABS(100*(AF39-AF40)/(AVERAGE(AF39:AF40)))</f>
        <v>5.9636200688623129</v>
      </c>
      <c r="BB39">
        <f>ABS(100*((AVERAGE(AG39:AG40))-0.3)/0.3)</f>
        <v>13.62257487961762</v>
      </c>
      <c r="BC39">
        <f>ABS(100*(AG39-AG40)/(AVERAGE(AG39:AG40)))</f>
        <v>1.5882027350292074</v>
      </c>
      <c r="BG39" s="3">
        <f>AVERAGE(AD39:AD40)</f>
        <v>2.4154115133057505</v>
      </c>
      <c r="BH39" s="3">
        <f>AVERAGE(AE39:AE40)</f>
        <v>5.6052080516153051</v>
      </c>
      <c r="BI39" s="3">
        <f>AVERAGE(AF39:AF40)</f>
        <v>3.1897965383095546</v>
      </c>
      <c r="BJ39" s="3">
        <f>AVERAGE(AG39:AG40)</f>
        <v>0.34086772463885284</v>
      </c>
      <c r="BK39" t="s">
        <v>61</v>
      </c>
    </row>
    <row r="40" spans="1:63" x14ac:dyDescent="0.3">
      <c r="A40">
        <v>16</v>
      </c>
      <c r="B40">
        <v>5</v>
      </c>
      <c r="C40" t="s">
        <v>61</v>
      </c>
      <c r="D40" t="s">
        <v>27</v>
      </c>
      <c r="G40">
        <v>0.6</v>
      </c>
      <c r="H40">
        <v>0.6</v>
      </c>
      <c r="I40">
        <v>2213</v>
      </c>
      <c r="J40">
        <v>6043</v>
      </c>
      <c r="L40">
        <v>3799</v>
      </c>
      <c r="M40">
        <v>1.76</v>
      </c>
      <c r="N40">
        <v>4.4989999999999997</v>
      </c>
      <c r="O40">
        <v>2.738</v>
      </c>
      <c r="Q40">
        <v>0.23400000000000001</v>
      </c>
      <c r="R40">
        <v>1</v>
      </c>
      <c r="S40">
        <v>0</v>
      </c>
      <c r="T40">
        <v>0</v>
      </c>
      <c r="V40">
        <v>0</v>
      </c>
      <c r="Y40" s="1">
        <v>45321</v>
      </c>
      <c r="Z40" s="6">
        <v>0.61831018518518521</v>
      </c>
      <c r="AB40">
        <v>1</v>
      </c>
      <c r="AD40" s="3">
        <f t="shared" si="4"/>
        <v>2.4437832453967094</v>
      </c>
      <c r="AE40" s="3">
        <f t="shared" si="5"/>
        <v>5.7286934569635157</v>
      </c>
      <c r="AF40" s="3">
        <f t="shared" si="6"/>
        <v>3.2849102115668063</v>
      </c>
      <c r="AG40" s="3">
        <f t="shared" si="7"/>
        <v>0.34357455990162589</v>
      </c>
      <c r="AH40" s="3"/>
      <c r="BK40" t="s">
        <v>61</v>
      </c>
    </row>
    <row r="41" spans="1:63" x14ac:dyDescent="0.3">
      <c r="A41">
        <v>17</v>
      </c>
      <c r="B41">
        <v>6</v>
      </c>
      <c r="C41" t="s">
        <v>63</v>
      </c>
      <c r="D41" t="s">
        <v>27</v>
      </c>
      <c r="G41">
        <v>0.33300000000000002</v>
      </c>
      <c r="H41">
        <v>0.33300000000000002</v>
      </c>
      <c r="I41">
        <v>4248</v>
      </c>
      <c r="J41">
        <v>11144</v>
      </c>
      <c r="L41">
        <v>5620</v>
      </c>
      <c r="M41">
        <v>5.516</v>
      </c>
      <c r="N41">
        <v>14.593999999999999</v>
      </c>
      <c r="O41">
        <v>9.0779999999999994</v>
      </c>
      <c r="Q41">
        <v>0.70799999999999996</v>
      </c>
      <c r="R41">
        <v>1</v>
      </c>
      <c r="S41">
        <v>0</v>
      </c>
      <c r="T41">
        <v>0</v>
      </c>
      <c r="V41">
        <v>0</v>
      </c>
      <c r="Y41" s="1">
        <v>45321</v>
      </c>
      <c r="Z41" s="6">
        <v>0.63140046296296293</v>
      </c>
      <c r="AB41">
        <v>1</v>
      </c>
      <c r="AD41" s="3">
        <f t="shared" si="4"/>
        <v>7.3336266979664231</v>
      </c>
      <c r="AE41" s="3">
        <f t="shared" si="5"/>
        <v>18.095622576797439</v>
      </c>
      <c r="AF41" s="3">
        <f t="shared" si="6"/>
        <v>10.761995878831016</v>
      </c>
      <c r="AG41" s="3">
        <f t="shared" si="7"/>
        <v>0.92011583634800365</v>
      </c>
      <c r="AH41" s="3"/>
      <c r="BK41" t="s">
        <v>63</v>
      </c>
    </row>
    <row r="42" spans="1:63" x14ac:dyDescent="0.3">
      <c r="A42">
        <v>18</v>
      </c>
      <c r="B42">
        <v>6</v>
      </c>
      <c r="C42" t="s">
        <v>63</v>
      </c>
      <c r="D42" t="s">
        <v>27</v>
      </c>
      <c r="G42">
        <v>0.33300000000000002</v>
      </c>
      <c r="H42">
        <v>0.33300000000000002</v>
      </c>
      <c r="I42">
        <v>5476</v>
      </c>
      <c r="J42">
        <v>11241</v>
      </c>
      <c r="L42">
        <v>5712</v>
      </c>
      <c r="M42">
        <v>6.931</v>
      </c>
      <c r="N42">
        <v>14.717000000000001</v>
      </c>
      <c r="O42">
        <v>7.7859999999999996</v>
      </c>
      <c r="Q42">
        <v>0.72299999999999998</v>
      </c>
      <c r="R42">
        <v>1</v>
      </c>
      <c r="S42">
        <v>0</v>
      </c>
      <c r="T42">
        <v>0</v>
      </c>
      <c r="V42">
        <v>0</v>
      </c>
      <c r="Y42" s="1">
        <v>45321</v>
      </c>
      <c r="Z42" s="6">
        <v>0.6384953703703703</v>
      </c>
      <c r="AB42">
        <v>1</v>
      </c>
      <c r="AD42" s="3">
        <f t="shared" si="4"/>
        <v>9.1019549308148875</v>
      </c>
      <c r="AE42" s="3">
        <f t="shared" si="5"/>
        <v>18.243445411781721</v>
      </c>
      <c r="AF42" s="3">
        <f t="shared" si="6"/>
        <v>9.1414904809668336</v>
      </c>
      <c r="AG42" s="3">
        <f t="shared" si="7"/>
        <v>0.93532602686106647</v>
      </c>
      <c r="AH42" s="3"/>
      <c r="AJ42">
        <f>ABS(100*((AVERAGE(AD42:AD43))-9)/9)</f>
        <v>1.7328353580573521</v>
      </c>
      <c r="AK42">
        <f>ABS(100*(AD42-AD43)/(AVERAGE(AD42:AD43)))</f>
        <v>1.1795656561339913</v>
      </c>
      <c r="AP42">
        <f>ABS(100*((AVERAGE(AE42:AE43))-18)/18)</f>
        <v>1.2762771722776931</v>
      </c>
      <c r="AQ42">
        <f>ABS(100*(AE42-AE43)/(AVERAGE(AE42:AE43)))</f>
        <v>0.15047420728378591</v>
      </c>
      <c r="AV42">
        <f>ABS(100*((AVERAGE(AF42:AF43))-9)/9)</f>
        <v>0.81971898649803399</v>
      </c>
      <c r="AW42">
        <f>ABS(100*(AF42-AF43)/(AVERAGE(AF42:AF43)))</f>
        <v>1.4925601385375182</v>
      </c>
      <c r="BB42">
        <f>ABS(100*((AVERAGE(AG42:AG43))-0.9)/0.9)</f>
        <v>3.374020236505114</v>
      </c>
      <c r="BC42">
        <f>ABS(100*(AG42-AG43)/(AVERAGE(AG42:AG43)))</f>
        <v>1.0662134604190057</v>
      </c>
      <c r="BG42" s="3">
        <f>AVERAGE(AD42:AD43)</f>
        <v>9.1559551822251617</v>
      </c>
      <c r="BH42" s="3">
        <f>AVERAGE(AE42:AE43)</f>
        <v>18.229729891009985</v>
      </c>
      <c r="BI42" s="3">
        <f>AVERAGE(AF42:AF43)</f>
        <v>9.0737747087848231</v>
      </c>
      <c r="BJ42" s="3">
        <f>AVERAGE(AG42:AG43)</f>
        <v>0.93036618212854605</v>
      </c>
      <c r="BK42" t="s">
        <v>63</v>
      </c>
    </row>
    <row r="43" spans="1:63" x14ac:dyDescent="0.3">
      <c r="A43">
        <v>19</v>
      </c>
      <c r="B43">
        <v>6</v>
      </c>
      <c r="C43" t="s">
        <v>63</v>
      </c>
      <c r="D43" t="s">
        <v>27</v>
      </c>
      <c r="G43">
        <v>0.33300000000000002</v>
      </c>
      <c r="H43">
        <v>0.33300000000000002</v>
      </c>
      <c r="I43">
        <v>5551</v>
      </c>
      <c r="J43">
        <v>11223</v>
      </c>
      <c r="L43">
        <v>5652</v>
      </c>
      <c r="M43">
        <v>7.0170000000000003</v>
      </c>
      <c r="N43">
        <v>14.694000000000001</v>
      </c>
      <c r="O43">
        <v>7.6769999999999996</v>
      </c>
      <c r="Q43">
        <v>0.71299999999999997</v>
      </c>
      <c r="R43">
        <v>1</v>
      </c>
      <c r="S43">
        <v>0</v>
      </c>
      <c r="T43">
        <v>0</v>
      </c>
      <c r="V43">
        <v>0</v>
      </c>
      <c r="Y43" s="1">
        <v>45321</v>
      </c>
      <c r="Z43" s="6">
        <v>0.64612268518518523</v>
      </c>
      <c r="AB43">
        <v>1</v>
      </c>
      <c r="AD43" s="3">
        <f t="shared" si="4"/>
        <v>9.2099554336354359</v>
      </c>
      <c r="AE43" s="3">
        <f t="shared" si="5"/>
        <v>18.216014370238248</v>
      </c>
      <c r="AF43" s="3">
        <f t="shared" si="6"/>
        <v>9.0060589366028125</v>
      </c>
      <c r="AG43" s="3">
        <f t="shared" si="7"/>
        <v>0.92540633739602551</v>
      </c>
      <c r="AH43" s="3"/>
      <c r="BG43" s="3"/>
      <c r="BH43" s="3"/>
      <c r="BI43" s="3"/>
      <c r="BJ43" s="3"/>
      <c r="BK43" t="s">
        <v>63</v>
      </c>
    </row>
    <row r="44" spans="1:63" x14ac:dyDescent="0.3">
      <c r="A44">
        <v>20</v>
      </c>
      <c r="B44">
        <v>7</v>
      </c>
      <c r="C44" t="s">
        <v>63</v>
      </c>
      <c r="D44" t="s">
        <v>27</v>
      </c>
      <c r="G44">
        <v>0.46700000000000003</v>
      </c>
      <c r="H44">
        <v>0.46700000000000003</v>
      </c>
      <c r="I44">
        <v>8021</v>
      </c>
      <c r="J44">
        <v>16270</v>
      </c>
      <c r="L44">
        <v>8133</v>
      </c>
      <c r="M44">
        <v>7.0330000000000004</v>
      </c>
      <c r="N44">
        <v>15.055999999999999</v>
      </c>
      <c r="O44">
        <v>8.0229999999999997</v>
      </c>
      <c r="Q44">
        <v>0.78700000000000003</v>
      </c>
      <c r="R44">
        <v>1</v>
      </c>
      <c r="S44">
        <v>0</v>
      </c>
      <c r="T44">
        <v>0</v>
      </c>
      <c r="V44">
        <v>0</v>
      </c>
      <c r="Y44" s="1">
        <v>45321</v>
      </c>
      <c r="Z44" s="6">
        <v>0.6602083333333334</v>
      </c>
      <c r="AB44">
        <v>1</v>
      </c>
      <c r="AD44" s="3">
        <f t="shared" si="4"/>
        <v>9.1035012285503303</v>
      </c>
      <c r="AE44" s="3">
        <f t="shared" si="5"/>
        <v>18.473566207029641</v>
      </c>
      <c r="AF44" s="3">
        <f t="shared" si="6"/>
        <v>9.3700649784793111</v>
      </c>
      <c r="AG44" s="3">
        <f t="shared" si="7"/>
        <v>0.95235539705831096</v>
      </c>
      <c r="AH44" s="3"/>
      <c r="BG44" s="3"/>
      <c r="BH44" s="3"/>
      <c r="BI44" s="3"/>
      <c r="BJ44" s="3"/>
      <c r="BK44" t="s">
        <v>63</v>
      </c>
    </row>
    <row r="45" spans="1:63" x14ac:dyDescent="0.3">
      <c r="A45">
        <v>21</v>
      </c>
      <c r="B45">
        <v>7</v>
      </c>
      <c r="C45" t="s">
        <v>63</v>
      </c>
      <c r="D45" t="s">
        <v>27</v>
      </c>
      <c r="G45">
        <v>0.46700000000000003</v>
      </c>
      <c r="H45">
        <v>0.46700000000000003</v>
      </c>
      <c r="I45">
        <v>8137</v>
      </c>
      <c r="J45">
        <v>16539</v>
      </c>
      <c r="L45">
        <v>8107</v>
      </c>
      <c r="M45">
        <v>7.1280000000000001</v>
      </c>
      <c r="N45">
        <v>15.3</v>
      </c>
      <c r="O45">
        <v>8.1709999999999994</v>
      </c>
      <c r="Q45">
        <v>0.78400000000000003</v>
      </c>
      <c r="R45">
        <v>1</v>
      </c>
      <c r="S45">
        <v>0</v>
      </c>
      <c r="T45">
        <v>0</v>
      </c>
      <c r="V45">
        <v>0</v>
      </c>
      <c r="Y45" s="1">
        <v>45321</v>
      </c>
      <c r="Z45" s="6">
        <v>0.66822916666666676</v>
      </c>
      <c r="AB45">
        <v>1</v>
      </c>
      <c r="AD45" s="3">
        <f t="shared" si="4"/>
        <v>9.2226116760293344</v>
      </c>
      <c r="AE45" s="3">
        <f t="shared" si="5"/>
        <v>18.765880079066264</v>
      </c>
      <c r="AF45" s="3">
        <f t="shared" si="6"/>
        <v>9.5432684030369295</v>
      </c>
      <c r="AG45" s="3">
        <f t="shared" si="7"/>
        <v>0.94929027673752853</v>
      </c>
      <c r="AH45" s="3"/>
      <c r="AJ45">
        <f>ABS(100*((AVERAGE(AD45:AD46))-9)/9)</f>
        <v>2.9070068413414814</v>
      </c>
      <c r="AK45">
        <f>ABS(100*(AD45-AD46)/(AVERAGE(AD45:AD46)))</f>
        <v>0.84259330371408037</v>
      </c>
      <c r="AP45">
        <f>ABS(100*((AVERAGE(AE45:AE46))-18)/18)</f>
        <v>4.1824447501938407</v>
      </c>
      <c r="AQ45">
        <f>ABS(100*(AE45-AE46)/(AVERAGE(AE45:AE46)))</f>
        <v>0.13907252440807263</v>
      </c>
      <c r="AV45">
        <f>ABS(100*((AVERAGE(AF45:AF46))-9)/9)</f>
        <v>5.4578826590461995</v>
      </c>
      <c r="AW45">
        <f>ABS(100*(AF45-AF46)/(AVERAGE(AF45:AF46)))</f>
        <v>1.0969932558254125</v>
      </c>
      <c r="BB45">
        <f>ABS(100*((AVERAGE(AG45:AG46))-0.9)/0.9)</f>
        <v>4.743164347059496</v>
      </c>
      <c r="BC45">
        <f>ABS(100*(AG45-AG46)/(AVERAGE(AG45:AG46)))</f>
        <v>1.4006318651801088</v>
      </c>
      <c r="BG45" s="3">
        <f>AVERAGE(AD45:AD46)</f>
        <v>9.2616306157207333</v>
      </c>
      <c r="BH45" s="3">
        <f>AVERAGE(AE45:AE46)</f>
        <v>18.752840055034891</v>
      </c>
      <c r="BI45" s="3">
        <f>AVERAGE(AF45:AF46)</f>
        <v>9.4912094393141579</v>
      </c>
      <c r="BJ45" s="3">
        <f>AVERAGE(AG45:AG46)</f>
        <v>0.94268847912353548</v>
      </c>
      <c r="BK45" t="s">
        <v>63</v>
      </c>
    </row>
    <row r="46" spans="1:63" x14ac:dyDescent="0.3">
      <c r="A46">
        <v>22</v>
      </c>
      <c r="B46">
        <v>7</v>
      </c>
      <c r="C46" t="s">
        <v>63</v>
      </c>
      <c r="D46" t="s">
        <v>27</v>
      </c>
      <c r="G46">
        <v>0.46700000000000003</v>
      </c>
      <c r="H46">
        <v>0.46700000000000003</v>
      </c>
      <c r="I46">
        <v>8213</v>
      </c>
      <c r="J46">
        <v>16515</v>
      </c>
      <c r="L46">
        <v>7995</v>
      </c>
      <c r="M46">
        <v>7.19</v>
      </c>
      <c r="N46">
        <v>15.278</v>
      </c>
      <c r="O46">
        <v>8.0879999999999992</v>
      </c>
      <c r="Q46">
        <v>0.77100000000000002</v>
      </c>
      <c r="R46">
        <v>1</v>
      </c>
      <c r="S46">
        <v>0</v>
      </c>
      <c r="T46">
        <v>0</v>
      </c>
      <c r="V46">
        <v>0</v>
      </c>
      <c r="Y46" s="1">
        <v>45321</v>
      </c>
      <c r="Z46" s="6">
        <v>0.67667824074074068</v>
      </c>
      <c r="AB46">
        <v>1</v>
      </c>
      <c r="AD46" s="3">
        <f t="shared" si="4"/>
        <v>9.3006495554121305</v>
      </c>
      <c r="AE46" s="3">
        <f t="shared" si="5"/>
        <v>18.739800031003519</v>
      </c>
      <c r="AF46" s="3">
        <f t="shared" si="6"/>
        <v>9.4391504755913882</v>
      </c>
      <c r="AG46" s="3">
        <f t="shared" si="7"/>
        <v>0.93608668150954255</v>
      </c>
      <c r="AH46" s="3"/>
      <c r="BG46" s="3"/>
      <c r="BH46" s="3"/>
      <c r="BI46" s="3"/>
      <c r="BJ46" s="3"/>
      <c r="BK46" t="s">
        <v>63</v>
      </c>
    </row>
    <row r="47" spans="1:63" x14ac:dyDescent="0.3">
      <c r="A47">
        <v>23</v>
      </c>
      <c r="B47">
        <v>8</v>
      </c>
      <c r="C47" t="s">
        <v>63</v>
      </c>
      <c r="D47" t="s">
        <v>27</v>
      </c>
      <c r="G47">
        <v>0.6</v>
      </c>
      <c r="H47">
        <v>0.6</v>
      </c>
      <c r="I47">
        <v>10236</v>
      </c>
      <c r="J47">
        <v>20609</v>
      </c>
      <c r="L47">
        <v>10331</v>
      </c>
      <c r="M47">
        <v>6.89</v>
      </c>
      <c r="N47">
        <v>14.782</v>
      </c>
      <c r="O47">
        <v>7.8920000000000003</v>
      </c>
      <c r="Q47">
        <v>0.80400000000000005</v>
      </c>
      <c r="R47">
        <v>1</v>
      </c>
      <c r="S47">
        <v>0</v>
      </c>
      <c r="T47">
        <v>0</v>
      </c>
      <c r="V47">
        <v>0</v>
      </c>
      <c r="Y47" s="1">
        <v>45321</v>
      </c>
      <c r="Z47" s="6">
        <v>0.69157407407407412</v>
      </c>
      <c r="AB47">
        <v>1</v>
      </c>
      <c r="AD47" s="3">
        <f t="shared" si="4"/>
        <v>8.8557946979533</v>
      </c>
      <c r="AE47" s="3">
        <f t="shared" si="5"/>
        <v>18.04847711656652</v>
      </c>
      <c r="AF47" s="3">
        <f t="shared" si="6"/>
        <v>9.1926824186132201</v>
      </c>
      <c r="AG47" s="3">
        <f t="shared" si="7"/>
        <v>0.94293211706886582</v>
      </c>
      <c r="AH47" s="3"/>
      <c r="BG47" s="3"/>
      <c r="BH47" s="3"/>
      <c r="BI47" s="3"/>
      <c r="BJ47" s="3"/>
      <c r="BK47" t="s">
        <v>63</v>
      </c>
    </row>
    <row r="48" spans="1:63" x14ac:dyDescent="0.3">
      <c r="A48">
        <v>24</v>
      </c>
      <c r="B48">
        <v>8</v>
      </c>
      <c r="C48" t="s">
        <v>63</v>
      </c>
      <c r="D48" t="s">
        <v>27</v>
      </c>
      <c r="G48">
        <v>0.6</v>
      </c>
      <c r="H48">
        <v>0.6</v>
      </c>
      <c r="I48">
        <v>10272</v>
      </c>
      <c r="J48">
        <v>20549</v>
      </c>
      <c r="L48">
        <v>10146</v>
      </c>
      <c r="M48">
        <v>6.9130000000000003</v>
      </c>
      <c r="N48">
        <v>14.739000000000001</v>
      </c>
      <c r="O48">
        <v>7.827</v>
      </c>
      <c r="Q48">
        <v>0.78800000000000003</v>
      </c>
      <c r="R48">
        <v>1</v>
      </c>
      <c r="S48">
        <v>0</v>
      </c>
      <c r="T48">
        <v>0</v>
      </c>
      <c r="V48">
        <v>0</v>
      </c>
      <c r="Y48" s="1">
        <v>45321</v>
      </c>
      <c r="Z48" s="6">
        <v>0.69989583333333327</v>
      </c>
      <c r="AB48">
        <v>1</v>
      </c>
      <c r="AD48" s="3">
        <f t="shared" si="4"/>
        <v>8.8845660319046971</v>
      </c>
      <c r="AE48" s="3">
        <f t="shared" si="5"/>
        <v>17.997729689711086</v>
      </c>
      <c r="AF48" s="3">
        <f t="shared" si="6"/>
        <v>9.113163657806389</v>
      </c>
      <c r="AG48" s="3">
        <f t="shared" si="7"/>
        <v>0.92595704847181437</v>
      </c>
      <c r="AH48" s="3"/>
      <c r="AJ48">
        <f>ABS(100*((AVERAGE(AD48:AD49))-9)/9)</f>
        <v>0.79977004943552443</v>
      </c>
      <c r="AK48">
        <f>ABS(100*(AD48-AD49)/(AVERAGE(AD48:AD49)))</f>
        <v>4.1316953281096138</v>
      </c>
      <c r="AP48">
        <f>ABS(100*((AVERAGE(AE48:AE49))-18)/18)</f>
        <v>0.2552208067985815</v>
      </c>
      <c r="AQ48">
        <f>ABS(100*(AE48-AE49)/(AVERAGE(AE48:AE49)))</f>
        <v>0.53430362944017262</v>
      </c>
      <c r="AV48">
        <f>ABS(100*((AVERAGE(AF48:AF49))-9)/9)</f>
        <v>0.28932843583836149</v>
      </c>
      <c r="AW48">
        <f>ABS(100*(AF48-AF49)/(AVERAGE(AF48:AF49)))</f>
        <v>3.1023808930413779</v>
      </c>
      <c r="BB48">
        <f>ABS(100*((AVERAGE(AG48:AG49))-0.9)/0.9)</f>
        <v>2.945287915236023</v>
      </c>
      <c r="BC48">
        <f>ABS(100*(AG48-AG49)/(AVERAGE(AG48:AG49)))</f>
        <v>0.11884258057178852</v>
      </c>
      <c r="BG48" s="3">
        <f>AVERAGE(AD48:AD49)</f>
        <v>9.0719793044491972</v>
      </c>
      <c r="BH48" s="3">
        <f>AVERAGE(AE48:AE49)</f>
        <v>18.045939745223745</v>
      </c>
      <c r="BI48" s="3">
        <f>AVERAGE(AF48:AF49)</f>
        <v>8.9739604407745475</v>
      </c>
      <c r="BJ48" s="3">
        <f>AVERAGE(AG48:AG49)</f>
        <v>0.92650759123712423</v>
      </c>
      <c r="BK48" t="s">
        <v>63</v>
      </c>
    </row>
    <row r="49" spans="1:63" x14ac:dyDescent="0.3">
      <c r="A49">
        <v>25</v>
      </c>
      <c r="B49">
        <v>8</v>
      </c>
      <c r="C49" t="s">
        <v>63</v>
      </c>
      <c r="D49" t="s">
        <v>27</v>
      </c>
      <c r="G49">
        <v>0.6</v>
      </c>
      <c r="H49">
        <v>0.6</v>
      </c>
      <c r="I49">
        <v>10741</v>
      </c>
      <c r="J49">
        <v>20663</v>
      </c>
      <c r="L49">
        <v>10158</v>
      </c>
      <c r="M49">
        <v>7.2130000000000001</v>
      </c>
      <c r="N49">
        <v>14.82</v>
      </c>
      <c r="O49">
        <v>7.6079999999999997</v>
      </c>
      <c r="Q49">
        <v>0.78900000000000003</v>
      </c>
      <c r="R49">
        <v>1</v>
      </c>
      <c r="S49">
        <v>0</v>
      </c>
      <c r="T49">
        <v>0</v>
      </c>
      <c r="V49">
        <v>0</v>
      </c>
      <c r="Y49" s="1">
        <v>45321</v>
      </c>
      <c r="Z49" s="6">
        <v>0.70909722222222227</v>
      </c>
      <c r="AB49">
        <v>1</v>
      </c>
      <c r="AD49" s="3">
        <f t="shared" si="4"/>
        <v>9.2593925769936956</v>
      </c>
      <c r="AE49" s="3">
        <f t="shared" si="5"/>
        <v>18.094149800736403</v>
      </c>
      <c r="AF49" s="3">
        <f t="shared" si="6"/>
        <v>8.8347572237427077</v>
      </c>
      <c r="AG49" s="3">
        <f t="shared" si="7"/>
        <v>0.92705813400243409</v>
      </c>
      <c r="AH49" s="3"/>
      <c r="BK49" t="s">
        <v>63</v>
      </c>
    </row>
    <row r="50" spans="1:63" x14ac:dyDescent="0.3">
      <c r="A50">
        <v>26</v>
      </c>
      <c r="B50">
        <v>1</v>
      </c>
      <c r="C50" t="s">
        <v>69</v>
      </c>
      <c r="D50" t="s">
        <v>27</v>
      </c>
      <c r="G50">
        <v>0.3</v>
      </c>
      <c r="H50">
        <v>0.3</v>
      </c>
      <c r="I50">
        <v>2662</v>
      </c>
      <c r="J50">
        <v>8204</v>
      </c>
      <c r="L50">
        <v>5997</v>
      </c>
      <c r="M50">
        <v>4.0949999999999998</v>
      </c>
      <c r="N50">
        <v>12.048</v>
      </c>
      <c r="O50">
        <v>7.9530000000000003</v>
      </c>
      <c r="Q50">
        <v>0.85199999999999998</v>
      </c>
      <c r="R50">
        <v>1</v>
      </c>
      <c r="S50">
        <v>0</v>
      </c>
      <c r="T50">
        <v>0</v>
      </c>
      <c r="V50">
        <v>0</v>
      </c>
      <c r="Y50" s="1">
        <v>45321</v>
      </c>
      <c r="Z50" s="6">
        <v>0.72214120370370372</v>
      </c>
      <c r="AB50">
        <v>1</v>
      </c>
      <c r="AD50" s="3">
        <f t="shared" si="4"/>
        <v>5.6052514321365345</v>
      </c>
      <c r="AE50" s="3">
        <f t="shared" si="5"/>
        <v>15.112893228413107</v>
      </c>
      <c r="AF50" s="3">
        <f t="shared" si="6"/>
        <v>9.5076417962765731</v>
      </c>
      <c r="AG50" s="3">
        <f t="shared" si="7"/>
        <v>1.0905134525202125</v>
      </c>
      <c r="AH50" s="3"/>
      <c r="BG50" s="3"/>
      <c r="BH50" s="3"/>
      <c r="BI50" s="3"/>
      <c r="BJ50" s="3"/>
      <c r="BK50" t="s">
        <v>69</v>
      </c>
    </row>
    <row r="51" spans="1:63" x14ac:dyDescent="0.3">
      <c r="A51">
        <v>27</v>
      </c>
      <c r="B51">
        <v>1</v>
      </c>
      <c r="C51" t="s">
        <v>69</v>
      </c>
      <c r="D51" t="s">
        <v>27</v>
      </c>
      <c r="G51">
        <v>0.3</v>
      </c>
      <c r="H51">
        <v>0.3</v>
      </c>
      <c r="I51">
        <v>1541</v>
      </c>
      <c r="J51">
        <v>8211</v>
      </c>
      <c r="L51">
        <v>6044</v>
      </c>
      <c r="M51">
        <v>2.6619999999999999</v>
      </c>
      <c r="N51">
        <v>12.058999999999999</v>
      </c>
      <c r="O51">
        <v>9.3960000000000008</v>
      </c>
      <c r="Q51">
        <v>0.86</v>
      </c>
      <c r="R51">
        <v>1</v>
      </c>
      <c r="S51">
        <v>0</v>
      </c>
      <c r="T51">
        <v>0</v>
      </c>
      <c r="V51">
        <v>0</v>
      </c>
      <c r="Y51" s="1">
        <v>45321</v>
      </c>
      <c r="Z51" s="6">
        <v>0.72900462962962964</v>
      </c>
      <c r="AB51">
        <v>1</v>
      </c>
      <c r="AD51" s="3">
        <f t="shared" si="4"/>
        <v>3.8134366899413608</v>
      </c>
      <c r="AE51" s="3">
        <f t="shared" si="5"/>
        <v>15.124734294679376</v>
      </c>
      <c r="AF51" s="3">
        <f t="shared" si="6"/>
        <v>11.311297604738016</v>
      </c>
      <c r="AG51" s="3">
        <f t="shared" si="7"/>
        <v>1.0991386225100654</v>
      </c>
      <c r="AH51" s="3"/>
      <c r="AI51">
        <f>100*(AVERAGE(I51:I52))/(AVERAGE(I$51:I$52))</f>
        <v>100</v>
      </c>
      <c r="AK51">
        <f>ABS(100*(AD51-AD52)/(AVERAGE(AD51:AD52)))</f>
        <v>0.79322912730182749</v>
      </c>
      <c r="AO51">
        <f>100*(AVERAGE(J51:J52))/(AVERAGE(J$51:J$52))</f>
        <v>100</v>
      </c>
      <c r="AQ51">
        <f>ABS(100*(AE51-AE52)/(AVERAGE(AE51:AE52)))</f>
        <v>0.10070850704716477</v>
      </c>
      <c r="AU51">
        <f>100*(((AVERAGE(J51:J52))-(AVERAGE(I51:I52)))/((AVERAGE(J$51:J$52))-(AVERAGE($I$51:I52))))</f>
        <v>100</v>
      </c>
      <c r="AW51">
        <f>ABS(100*(AF51-AF52)/(AVERAGE(AF51:AF52)))</f>
        <v>0.40389747925367647</v>
      </c>
      <c r="BA51">
        <f>100*(AVERAGE(L51:L52))/(AVERAGE(L$51:L$52))</f>
        <v>100</v>
      </c>
      <c r="BC51">
        <f>ABS(100*(AG51-AG52)/(AVERAGE(AG51:AG52)))</f>
        <v>0.35123570747340982</v>
      </c>
      <c r="BG51" s="3">
        <f>AVERAGE(AD51:AD52)</f>
        <v>3.8286215606379299</v>
      </c>
      <c r="BH51" s="3">
        <f>AVERAGE(AE51:AE52)</f>
        <v>15.117122180651062</v>
      </c>
      <c r="BI51" s="3">
        <f>AVERAGE(AF51:AF52)</f>
        <v>11.288500620013131</v>
      </c>
      <c r="BJ51" s="3">
        <f>AVERAGE(AG51:AG52)</f>
        <v>1.0972117228314813</v>
      </c>
      <c r="BK51" t="s">
        <v>69</v>
      </c>
    </row>
    <row r="52" spans="1:63" x14ac:dyDescent="0.3">
      <c r="A52">
        <v>28</v>
      </c>
      <c r="B52">
        <v>1</v>
      </c>
      <c r="C52" t="s">
        <v>69</v>
      </c>
      <c r="D52" t="s">
        <v>27</v>
      </c>
      <c r="G52">
        <v>0.3</v>
      </c>
      <c r="H52">
        <v>0.3</v>
      </c>
      <c r="I52">
        <v>1560</v>
      </c>
      <c r="J52">
        <v>8202</v>
      </c>
      <c r="L52">
        <v>6023</v>
      </c>
      <c r="M52">
        <v>2.6869999999999998</v>
      </c>
      <c r="N52">
        <v>12.045999999999999</v>
      </c>
      <c r="O52">
        <v>9.359</v>
      </c>
      <c r="Q52">
        <v>0.85699999999999998</v>
      </c>
      <c r="R52">
        <v>1</v>
      </c>
      <c r="S52">
        <v>0</v>
      </c>
      <c r="T52">
        <v>0</v>
      </c>
      <c r="V52">
        <v>0</v>
      </c>
      <c r="Y52" s="1">
        <v>45321</v>
      </c>
      <c r="Z52" s="6">
        <v>0.73646990740740748</v>
      </c>
      <c r="AB52">
        <v>1</v>
      </c>
      <c r="AD52" s="3">
        <f t="shared" si="4"/>
        <v>3.8438064313344986</v>
      </c>
      <c r="AE52" s="3">
        <f t="shared" si="5"/>
        <v>15.109510066622747</v>
      </c>
      <c r="AF52" s="3">
        <f t="shared" si="6"/>
        <v>11.265703635288247</v>
      </c>
      <c r="AG52" s="3">
        <f t="shared" si="7"/>
        <v>1.0952848231528971</v>
      </c>
      <c r="AH52" s="3"/>
      <c r="BG52" s="3"/>
      <c r="BH52" s="3"/>
      <c r="BI52" s="3"/>
      <c r="BJ52" s="3"/>
      <c r="BK52" t="s">
        <v>69</v>
      </c>
    </row>
    <row r="53" spans="1:63" x14ac:dyDescent="0.3">
      <c r="A53">
        <v>29</v>
      </c>
      <c r="B53">
        <v>2</v>
      </c>
      <c r="C53" t="s">
        <v>68</v>
      </c>
      <c r="D53" t="s">
        <v>27</v>
      </c>
      <c r="G53">
        <v>0.5</v>
      </c>
      <c r="H53">
        <v>0.5</v>
      </c>
      <c r="I53">
        <v>3086</v>
      </c>
      <c r="J53">
        <v>6668</v>
      </c>
      <c r="L53">
        <v>3339</v>
      </c>
      <c r="M53">
        <v>2.7829999999999999</v>
      </c>
      <c r="N53">
        <v>5.9269999999999996</v>
      </c>
      <c r="O53">
        <v>3.145</v>
      </c>
      <c r="Q53">
        <v>0.23300000000000001</v>
      </c>
      <c r="R53">
        <v>1</v>
      </c>
      <c r="S53">
        <v>0</v>
      </c>
      <c r="T53">
        <v>0</v>
      </c>
      <c r="V53">
        <v>0</v>
      </c>
      <c r="Y53" s="1">
        <v>45321</v>
      </c>
      <c r="Z53" s="6">
        <v>0.74982638888888886</v>
      </c>
      <c r="AB53">
        <v>1</v>
      </c>
      <c r="AD53" s="3">
        <f t="shared" si="4"/>
        <v>3.7697857124616281</v>
      </c>
      <c r="AE53" s="3">
        <f t="shared" si="5"/>
        <v>7.5087749840490829</v>
      </c>
      <c r="AF53" s="3">
        <f t="shared" si="6"/>
        <v>3.7389892715874549</v>
      </c>
      <c r="AG53" s="3">
        <f t="shared" si="7"/>
        <v>0.3616395374734519</v>
      </c>
      <c r="AH53" s="3"/>
      <c r="BK53" t="s">
        <v>68</v>
      </c>
    </row>
    <row r="54" spans="1:63" x14ac:dyDescent="0.3">
      <c r="A54">
        <v>30</v>
      </c>
      <c r="B54">
        <v>2</v>
      </c>
      <c r="C54" t="s">
        <v>68</v>
      </c>
      <c r="D54" t="s">
        <v>27</v>
      </c>
      <c r="G54">
        <v>0.5</v>
      </c>
      <c r="H54">
        <v>0.5</v>
      </c>
      <c r="I54">
        <v>3204</v>
      </c>
      <c r="J54">
        <v>6674</v>
      </c>
      <c r="L54">
        <v>3360</v>
      </c>
      <c r="M54">
        <v>2.8730000000000002</v>
      </c>
      <c r="N54">
        <v>5.9320000000000004</v>
      </c>
      <c r="O54">
        <v>3.0590000000000002</v>
      </c>
      <c r="Q54">
        <v>0.23499999999999999</v>
      </c>
      <c r="R54">
        <v>1</v>
      </c>
      <c r="S54">
        <v>0</v>
      </c>
      <c r="T54">
        <v>0</v>
      </c>
      <c r="V54">
        <v>0</v>
      </c>
      <c r="Y54" s="1">
        <v>45321</v>
      </c>
      <c r="Z54" s="6">
        <v>0.75711805555555556</v>
      </c>
      <c r="AB54">
        <v>1</v>
      </c>
      <c r="AD54" s="3">
        <f t="shared" si="4"/>
        <v>3.8829529593371128</v>
      </c>
      <c r="AE54" s="3">
        <f t="shared" si="5"/>
        <v>7.5148646752717339</v>
      </c>
      <c r="AF54" s="3">
        <f t="shared" si="6"/>
        <v>3.631911715934621</v>
      </c>
      <c r="AG54" s="3">
        <f t="shared" si="7"/>
        <v>0.36395181708775298</v>
      </c>
      <c r="AH54" s="3"/>
      <c r="AK54">
        <f>ABS(100*(AD54-AD55)/(AVERAGE(AD54:AD55)))</f>
        <v>1.3005264949405897</v>
      </c>
      <c r="AQ54">
        <f>ABS(100*(AE54-AE55)/(AVERAGE(AE54:AE55)))</f>
        <v>0.73198672460206649</v>
      </c>
      <c r="AW54">
        <f>ABS(100*(AF54-AF55)/(AVERAGE(AF54:AF55)))</f>
        <v>2.9514898060835257</v>
      </c>
      <c r="BC54">
        <f>ABS(100*(AG54-AG55)/(AVERAGE(AG54:AG55)))</f>
        <v>0.21199973173304679</v>
      </c>
      <c r="BG54" s="3">
        <f>AVERAGE(AD54:AD55)</f>
        <v>3.9083676376608443</v>
      </c>
      <c r="BH54" s="3">
        <f>AVERAGE(AE54:AE55)</f>
        <v>7.4874610647698017</v>
      </c>
      <c r="BI54" s="3">
        <f>AVERAGE(AF54:AF55)</f>
        <v>3.5790934271089578</v>
      </c>
      <c r="BJ54" s="3">
        <f>AVERAGE(AG54:AG55)</f>
        <v>0.36356643715203613</v>
      </c>
      <c r="BK54" t="s">
        <v>68</v>
      </c>
    </row>
    <row r="55" spans="1:63" x14ac:dyDescent="0.3">
      <c r="A55">
        <v>31</v>
      </c>
      <c r="B55">
        <v>2</v>
      </c>
      <c r="C55" t="s">
        <v>68</v>
      </c>
      <c r="D55" t="s">
        <v>27</v>
      </c>
      <c r="G55">
        <v>0.5</v>
      </c>
      <c r="H55">
        <v>0.5</v>
      </c>
      <c r="I55">
        <v>3257</v>
      </c>
      <c r="J55">
        <v>6620</v>
      </c>
      <c r="L55">
        <v>3353</v>
      </c>
      <c r="M55">
        <v>2.9129999999999998</v>
      </c>
      <c r="N55">
        <v>5.8869999999999996</v>
      </c>
      <c r="O55">
        <v>2.9740000000000002</v>
      </c>
      <c r="Q55">
        <v>0.23499999999999999</v>
      </c>
      <c r="R55">
        <v>1</v>
      </c>
      <c r="S55">
        <v>0</v>
      </c>
      <c r="T55">
        <v>0</v>
      </c>
      <c r="V55">
        <v>0</v>
      </c>
      <c r="Y55" s="1">
        <v>45321</v>
      </c>
      <c r="Z55" s="6">
        <v>0.76479166666666665</v>
      </c>
      <c r="AB55">
        <v>1</v>
      </c>
      <c r="AD55" s="3">
        <f t="shared" si="4"/>
        <v>3.9337823159845757</v>
      </c>
      <c r="AE55" s="3">
        <f t="shared" si="5"/>
        <v>7.4600574542678704</v>
      </c>
      <c r="AF55" s="3">
        <f t="shared" si="6"/>
        <v>3.5262751382832946</v>
      </c>
      <c r="AG55" s="3">
        <f t="shared" si="7"/>
        <v>0.36318105721631927</v>
      </c>
      <c r="AH55" s="3"/>
      <c r="BG55" s="3"/>
      <c r="BH55" s="3"/>
      <c r="BI55" s="3"/>
      <c r="BJ55" s="3"/>
      <c r="BK55" t="s">
        <v>68</v>
      </c>
    </row>
    <row r="56" spans="1:63" x14ac:dyDescent="0.3">
      <c r="A56">
        <v>32</v>
      </c>
      <c r="B56">
        <v>3</v>
      </c>
      <c r="C56" t="s">
        <v>83</v>
      </c>
      <c r="D56" t="s">
        <v>27</v>
      </c>
      <c r="G56">
        <v>0.5</v>
      </c>
      <c r="H56">
        <v>0.5</v>
      </c>
      <c r="I56">
        <v>950</v>
      </c>
      <c r="J56">
        <v>959</v>
      </c>
      <c r="L56">
        <v>613</v>
      </c>
      <c r="M56">
        <v>1.1439999999999999</v>
      </c>
      <c r="N56">
        <v>1.091</v>
      </c>
      <c r="O56">
        <v>0</v>
      </c>
      <c r="Q56">
        <v>0</v>
      </c>
      <c r="R56">
        <v>1</v>
      </c>
      <c r="S56">
        <v>0</v>
      </c>
      <c r="T56">
        <v>0</v>
      </c>
      <c r="V56">
        <v>0</v>
      </c>
      <c r="Y56" s="1">
        <v>45321</v>
      </c>
      <c r="Z56" s="6">
        <v>0.77722222222222215</v>
      </c>
      <c r="AB56">
        <v>1</v>
      </c>
      <c r="AD56" s="3"/>
      <c r="AE56" s="3"/>
      <c r="AF56" s="3"/>
      <c r="AG56" s="3"/>
      <c r="AH56" s="3"/>
      <c r="BG56" s="3"/>
      <c r="BH56" s="3"/>
      <c r="BI56" s="3"/>
      <c r="BJ56" s="3"/>
      <c r="BK56" t="s">
        <v>83</v>
      </c>
    </row>
    <row r="57" spans="1:63" x14ac:dyDescent="0.3">
      <c r="A57">
        <v>33</v>
      </c>
      <c r="B57">
        <v>9</v>
      </c>
      <c r="C57" t="s">
        <v>262</v>
      </c>
      <c r="D57" t="s">
        <v>27</v>
      </c>
      <c r="G57">
        <v>0.5</v>
      </c>
      <c r="H57">
        <v>0.5</v>
      </c>
      <c r="I57">
        <v>3950</v>
      </c>
      <c r="J57">
        <v>8206</v>
      </c>
      <c r="L57">
        <v>2876</v>
      </c>
      <c r="M57">
        <v>3.4449999999999998</v>
      </c>
      <c r="N57">
        <v>7.23</v>
      </c>
      <c r="O57">
        <v>3.7850000000000001</v>
      </c>
      <c r="Q57">
        <v>0.185</v>
      </c>
      <c r="R57">
        <v>1</v>
      </c>
      <c r="S57">
        <v>0</v>
      </c>
      <c r="T57">
        <v>0</v>
      </c>
      <c r="V57">
        <v>0</v>
      </c>
      <c r="Y57" s="1">
        <v>45321</v>
      </c>
      <c r="Z57" s="6">
        <v>0.78967592592592595</v>
      </c>
      <c r="AB57">
        <v>1</v>
      </c>
      <c r="AD57" s="3">
        <f t="shared" si="4"/>
        <v>4.5984001302617861</v>
      </c>
      <c r="AE57" s="3">
        <f t="shared" si="5"/>
        <v>9.0697658341220802</v>
      </c>
      <c r="AF57" s="3">
        <f t="shared" si="6"/>
        <v>4.4713657038602941</v>
      </c>
      <c r="AG57" s="3">
        <f t="shared" si="7"/>
        <v>0.31065927740576688</v>
      </c>
      <c r="AH57" s="3"/>
      <c r="BG57" s="3"/>
      <c r="BH57" s="3"/>
      <c r="BI57" s="3"/>
      <c r="BJ57" s="3"/>
      <c r="BK57" t="s">
        <v>262</v>
      </c>
    </row>
    <row r="58" spans="1:63" x14ac:dyDescent="0.3">
      <c r="A58">
        <v>34</v>
      </c>
      <c r="B58">
        <v>9</v>
      </c>
      <c r="C58" t="s">
        <v>262</v>
      </c>
      <c r="D58" t="s">
        <v>27</v>
      </c>
      <c r="G58">
        <v>0.5</v>
      </c>
      <c r="H58">
        <v>0.5</v>
      </c>
      <c r="I58">
        <v>4984</v>
      </c>
      <c r="J58">
        <v>8315</v>
      </c>
      <c r="L58">
        <v>2920</v>
      </c>
      <c r="M58">
        <v>4.2380000000000004</v>
      </c>
      <c r="N58">
        <v>7.3230000000000004</v>
      </c>
      <c r="O58">
        <v>3.085</v>
      </c>
      <c r="Q58">
        <v>0.189</v>
      </c>
      <c r="R58">
        <v>1</v>
      </c>
      <c r="S58">
        <v>0</v>
      </c>
      <c r="T58">
        <v>0</v>
      </c>
      <c r="V58">
        <v>0</v>
      </c>
      <c r="Y58" s="1">
        <v>45321</v>
      </c>
      <c r="Z58" s="6">
        <v>0.79702546296296306</v>
      </c>
      <c r="AB58">
        <v>1</v>
      </c>
      <c r="AD58" s="3">
        <f t="shared" si="4"/>
        <v>5.5900521071198472</v>
      </c>
      <c r="AE58" s="3">
        <f t="shared" si="5"/>
        <v>9.1803952246669169</v>
      </c>
      <c r="AF58" s="3">
        <f t="shared" si="6"/>
        <v>3.5903431175470697</v>
      </c>
      <c r="AG58" s="3">
        <f t="shared" si="7"/>
        <v>0.3155040537404929</v>
      </c>
      <c r="AH58" s="3"/>
      <c r="AK58">
        <f>ABS(100*(AD58-AD59)/(AVERAGE(AD58:AD59)))</f>
        <v>1.0520374623708983</v>
      </c>
      <c r="AQ58">
        <f>ABS(100*(AE58-AE59)/(AVERAGE(AE58:AE59)))</f>
        <v>0.15489839101901165</v>
      </c>
      <c r="AW58">
        <f>ABS(100*(AF58-AF59)/(AVERAGE(AF58:AF59)))</f>
        <v>1.2260917266051818</v>
      </c>
      <c r="BC58">
        <f>ABS(100*(AG58-AG59)/(AVERAGE(AG58:AG59)))</f>
        <v>1.0069825661822784</v>
      </c>
      <c r="BG58" s="3">
        <f>AVERAGE(AD58:AD59)</f>
        <v>5.5608012509359295</v>
      </c>
      <c r="BH58" s="3">
        <f>AVERAGE(AE58:AE59)</f>
        <v>9.1732905849071571</v>
      </c>
      <c r="BI58" s="3">
        <f>AVERAGE(AF58:AF59)</f>
        <v>3.6124893339712276</v>
      </c>
      <c r="BJ58" s="3">
        <f>AVERAGE(AG58:AG59)</f>
        <v>0.31710062775989123</v>
      </c>
      <c r="BK58" t="s">
        <v>262</v>
      </c>
    </row>
    <row r="59" spans="1:63" x14ac:dyDescent="0.3">
      <c r="A59">
        <v>35</v>
      </c>
      <c r="B59">
        <v>9</v>
      </c>
      <c r="C59" t="s">
        <v>262</v>
      </c>
      <c r="D59" t="s">
        <v>27</v>
      </c>
      <c r="G59">
        <v>0.5</v>
      </c>
      <c r="H59">
        <v>0.5</v>
      </c>
      <c r="I59">
        <v>4923</v>
      </c>
      <c r="J59">
        <v>8301</v>
      </c>
      <c r="L59">
        <v>2949</v>
      </c>
      <c r="M59">
        <v>4.1920000000000002</v>
      </c>
      <c r="N59">
        <v>7.3109999999999999</v>
      </c>
      <c r="O59">
        <v>3.1190000000000002</v>
      </c>
      <c r="Q59">
        <v>0.192</v>
      </c>
      <c r="R59">
        <v>1</v>
      </c>
      <c r="S59">
        <v>0</v>
      </c>
      <c r="T59">
        <v>0</v>
      </c>
      <c r="V59">
        <v>0</v>
      </c>
      <c r="Y59" s="1">
        <v>45321</v>
      </c>
      <c r="Z59" s="6">
        <v>0.80466435185185192</v>
      </c>
      <c r="AB59">
        <v>1</v>
      </c>
      <c r="AD59" s="3">
        <f t="shared" si="4"/>
        <v>5.5315503947520117</v>
      </c>
      <c r="AE59" s="3">
        <f t="shared" si="5"/>
        <v>9.1661859451473973</v>
      </c>
      <c r="AF59" s="3">
        <f t="shared" si="6"/>
        <v>3.6346355503953856</v>
      </c>
      <c r="AG59" s="3">
        <f t="shared" si="7"/>
        <v>0.31869720177928956</v>
      </c>
      <c r="AH59" s="3"/>
      <c r="BG59" s="3"/>
      <c r="BH59" s="3"/>
      <c r="BI59" s="3"/>
      <c r="BJ59" s="3"/>
      <c r="BK59" t="s">
        <v>262</v>
      </c>
    </row>
    <row r="60" spans="1:63" x14ac:dyDescent="0.3">
      <c r="A60">
        <v>36</v>
      </c>
      <c r="B60">
        <v>10</v>
      </c>
      <c r="C60" t="s">
        <v>263</v>
      </c>
      <c r="D60" t="s">
        <v>27</v>
      </c>
      <c r="G60">
        <v>0.5</v>
      </c>
      <c r="H60">
        <v>0.5</v>
      </c>
      <c r="I60">
        <v>5048</v>
      </c>
      <c r="J60">
        <v>8524</v>
      </c>
      <c r="L60">
        <v>4210</v>
      </c>
      <c r="M60">
        <v>4.2880000000000003</v>
      </c>
      <c r="N60">
        <v>7.5</v>
      </c>
      <c r="O60">
        <v>3.2120000000000002</v>
      </c>
      <c r="Q60">
        <v>0.32400000000000001</v>
      </c>
      <c r="R60">
        <v>1</v>
      </c>
      <c r="S60">
        <v>0</v>
      </c>
      <c r="T60">
        <v>0</v>
      </c>
      <c r="V60">
        <v>0</v>
      </c>
      <c r="Y60" s="1">
        <v>45321</v>
      </c>
      <c r="Z60" s="6">
        <v>0.81777777777777771</v>
      </c>
      <c r="AB60">
        <v>1</v>
      </c>
      <c r="AD60" s="3">
        <f t="shared" si="4"/>
        <v>5.6514309528828219</v>
      </c>
      <c r="AE60" s="3">
        <f t="shared" si="5"/>
        <v>9.392519468922611</v>
      </c>
      <c r="AF60" s="3">
        <f t="shared" si="6"/>
        <v>3.7410885160397891</v>
      </c>
      <c r="AG60" s="3">
        <f t="shared" si="7"/>
        <v>0.45754408719041439</v>
      </c>
      <c r="AH60" s="3"/>
      <c r="BG60" s="3"/>
      <c r="BH60" s="3"/>
      <c r="BI60" s="3"/>
      <c r="BJ60" s="3"/>
      <c r="BK60" t="s">
        <v>263</v>
      </c>
    </row>
    <row r="61" spans="1:63" x14ac:dyDescent="0.3">
      <c r="A61">
        <v>37</v>
      </c>
      <c r="B61">
        <v>10</v>
      </c>
      <c r="C61" t="s">
        <v>263</v>
      </c>
      <c r="D61" t="s">
        <v>27</v>
      </c>
      <c r="G61">
        <v>0.5</v>
      </c>
      <c r="H61">
        <v>0.5</v>
      </c>
      <c r="I61">
        <v>5088</v>
      </c>
      <c r="J61">
        <v>8559</v>
      </c>
      <c r="L61">
        <v>4349</v>
      </c>
      <c r="M61">
        <v>4.319</v>
      </c>
      <c r="N61">
        <v>7.5289999999999999</v>
      </c>
      <c r="O61">
        <v>3.2109999999999999</v>
      </c>
      <c r="Q61">
        <v>0.33900000000000002</v>
      </c>
      <c r="R61">
        <v>1</v>
      </c>
      <c r="S61">
        <v>0</v>
      </c>
      <c r="T61">
        <v>0</v>
      </c>
      <c r="V61">
        <v>0</v>
      </c>
      <c r="Y61" s="1">
        <v>45321</v>
      </c>
      <c r="Z61" s="6">
        <v>0.82497685185185177</v>
      </c>
      <c r="AB61">
        <v>1</v>
      </c>
      <c r="AD61" s="3">
        <f t="shared" si="4"/>
        <v>5.6897927314846815</v>
      </c>
      <c r="AE61" s="3">
        <f t="shared" si="5"/>
        <v>9.4280426677214102</v>
      </c>
      <c r="AF61" s="3">
        <f t="shared" si="6"/>
        <v>3.7382499362367287</v>
      </c>
      <c r="AG61" s="3">
        <f t="shared" si="7"/>
        <v>0.47284917606602606</v>
      </c>
      <c r="AH61" s="3"/>
      <c r="AK61">
        <f>ABS(100*(AD61-AD62)/(AVERAGE(AD61:AD62)))</f>
        <v>1.4723665392820375</v>
      </c>
      <c r="AQ61">
        <f>ABS(100*(AE61-AE62)/(AVERAGE(AE61:AE62)))</f>
        <v>0.19358620985877831</v>
      </c>
      <c r="AW61">
        <f>ABS(100*(AF61-AF62)/(AVERAGE(AF61:AF62)))</f>
        <v>1.7847101342865745</v>
      </c>
      <c r="BC61">
        <f>ABS(100*(AG61-AG62)/(AVERAGE(AG61:AG62)))</f>
        <v>1.171127225010494</v>
      </c>
      <c r="BG61" s="3">
        <f>AVERAGE(AD61:AD62)</f>
        <v>5.7319906879467268</v>
      </c>
      <c r="BH61" s="3">
        <f>AVERAGE(AE61:AE62)</f>
        <v>9.4371772045553879</v>
      </c>
      <c r="BI61" s="3">
        <f>AVERAGE(AF61:AF62)</f>
        <v>3.7051865166086615</v>
      </c>
      <c r="BJ61" s="3">
        <f>AVERAGE(AG61:AG62)</f>
        <v>0.47009646223947721</v>
      </c>
      <c r="BK61" t="s">
        <v>263</v>
      </c>
    </row>
    <row r="62" spans="1:63" x14ac:dyDescent="0.3">
      <c r="A62">
        <v>38</v>
      </c>
      <c r="B62">
        <v>10</v>
      </c>
      <c r="C62" t="s">
        <v>263</v>
      </c>
      <c r="D62" t="s">
        <v>27</v>
      </c>
      <c r="G62">
        <v>0.5</v>
      </c>
      <c r="H62">
        <v>0.5</v>
      </c>
      <c r="I62">
        <v>5176</v>
      </c>
      <c r="J62">
        <v>8577</v>
      </c>
      <c r="L62">
        <v>4299</v>
      </c>
      <c r="M62">
        <v>4.3860000000000001</v>
      </c>
      <c r="N62">
        <v>7.5449999999999999</v>
      </c>
      <c r="O62">
        <v>3.1589999999999998</v>
      </c>
      <c r="Q62">
        <v>0.33400000000000002</v>
      </c>
      <c r="R62">
        <v>1</v>
      </c>
      <c r="S62">
        <v>0</v>
      </c>
      <c r="T62">
        <v>0</v>
      </c>
      <c r="V62">
        <v>0</v>
      </c>
      <c r="Y62" s="1">
        <v>45321</v>
      </c>
      <c r="Z62" s="6">
        <v>0.83273148148148157</v>
      </c>
      <c r="AB62">
        <v>1</v>
      </c>
      <c r="AD62" s="3">
        <f t="shared" si="4"/>
        <v>5.7741886444087713</v>
      </c>
      <c r="AE62" s="3">
        <f t="shared" si="5"/>
        <v>9.4463117413893656</v>
      </c>
      <c r="AF62" s="3">
        <f t="shared" si="6"/>
        <v>3.6721230969805942</v>
      </c>
      <c r="AG62" s="3">
        <f t="shared" si="7"/>
        <v>0.46734374841292836</v>
      </c>
      <c r="AH62" s="3"/>
      <c r="BG62" s="3"/>
      <c r="BH62" s="3"/>
      <c r="BI62" s="3"/>
      <c r="BJ62" s="3"/>
      <c r="BK62" t="s">
        <v>263</v>
      </c>
    </row>
    <row r="63" spans="1:63" x14ac:dyDescent="0.3">
      <c r="A63">
        <v>39</v>
      </c>
      <c r="B63">
        <v>11</v>
      </c>
      <c r="C63" t="s">
        <v>264</v>
      </c>
      <c r="D63" t="s">
        <v>27</v>
      </c>
      <c r="G63">
        <v>0.5</v>
      </c>
      <c r="H63">
        <v>0.5</v>
      </c>
      <c r="I63">
        <v>4669</v>
      </c>
      <c r="J63">
        <v>8116</v>
      </c>
      <c r="L63">
        <v>2849</v>
      </c>
      <c r="M63">
        <v>3.9969999999999999</v>
      </c>
      <c r="N63">
        <v>7.1550000000000002</v>
      </c>
      <c r="O63">
        <v>3.157</v>
      </c>
      <c r="Q63">
        <v>0.182</v>
      </c>
      <c r="R63">
        <v>1</v>
      </c>
      <c r="S63">
        <v>0</v>
      </c>
      <c r="T63">
        <v>0</v>
      </c>
      <c r="V63">
        <v>0</v>
      </c>
      <c r="Y63" s="1">
        <v>45321</v>
      </c>
      <c r="Z63" s="6">
        <v>0.8459374999999999</v>
      </c>
      <c r="AB63">
        <v>1</v>
      </c>
      <c r="AD63" s="3">
        <f t="shared" si="4"/>
        <v>5.2879531006302063</v>
      </c>
      <c r="AE63" s="3">
        <f t="shared" si="5"/>
        <v>8.9784204657823086</v>
      </c>
      <c r="AF63" s="3">
        <f t="shared" si="6"/>
        <v>3.6904673651521023</v>
      </c>
      <c r="AG63" s="3">
        <f t="shared" si="7"/>
        <v>0.30768634647309412</v>
      </c>
      <c r="AH63" s="3"/>
      <c r="BG63" s="3"/>
      <c r="BH63" s="3"/>
      <c r="BI63" s="3"/>
      <c r="BJ63" s="3"/>
      <c r="BK63" t="s">
        <v>264</v>
      </c>
    </row>
    <row r="64" spans="1:63" x14ac:dyDescent="0.3">
      <c r="A64">
        <v>40</v>
      </c>
      <c r="B64">
        <v>11</v>
      </c>
      <c r="C64" t="s">
        <v>264</v>
      </c>
      <c r="D64" t="s">
        <v>27</v>
      </c>
      <c r="G64">
        <v>0.5</v>
      </c>
      <c r="H64">
        <v>0.5</v>
      </c>
      <c r="I64">
        <v>4597</v>
      </c>
      <c r="J64">
        <v>8100</v>
      </c>
      <c r="L64">
        <v>2789</v>
      </c>
      <c r="M64">
        <v>3.9409999999999998</v>
      </c>
      <c r="N64">
        <v>7.14</v>
      </c>
      <c r="O64">
        <v>3.1989999999999998</v>
      </c>
      <c r="Q64">
        <v>0.17599999999999999</v>
      </c>
      <c r="R64">
        <v>1</v>
      </c>
      <c r="S64">
        <v>0</v>
      </c>
      <c r="T64">
        <v>0</v>
      </c>
      <c r="V64">
        <v>0</v>
      </c>
      <c r="Y64" s="1">
        <v>45321</v>
      </c>
      <c r="Z64" s="6">
        <v>0.85311342592592598</v>
      </c>
      <c r="AB64">
        <v>1</v>
      </c>
      <c r="AD64" s="3">
        <f t="shared" si="4"/>
        <v>5.2189018991468599</v>
      </c>
      <c r="AE64" s="3">
        <f t="shared" si="5"/>
        <v>8.9621812891885728</v>
      </c>
      <c r="AF64" s="3">
        <f t="shared" si="6"/>
        <v>3.743279390041713</v>
      </c>
      <c r="AG64" s="3">
        <f t="shared" si="7"/>
        <v>0.30107983328937682</v>
      </c>
      <c r="AH64" s="3"/>
      <c r="AK64">
        <f>ABS(100*(AD64-AD65)/(AVERAGE(AD64:AD65)))</f>
        <v>0.3866497139450541</v>
      </c>
      <c r="AQ64">
        <f>ABS(100*(AE64-AE65)/(AVERAGE(AE64:AE65)))</f>
        <v>1.0476886501410414</v>
      </c>
      <c r="AW64">
        <f>ABS(100*(AF64-AF65)/(AVERAGE(AF64:AF65)))</f>
        <v>3.0135194787206769</v>
      </c>
      <c r="BC64">
        <f>ABS(100*(AG64-AG65)/(AVERAGE(AG64:AG65)))</f>
        <v>4.4692482227416024</v>
      </c>
      <c r="BG64" s="3">
        <f>AVERAGE(AD64:AD65)</f>
        <v>5.2088319322638714</v>
      </c>
      <c r="BH64" s="3">
        <f>AVERAGE(AE64:AE65)</f>
        <v>9.0093763961641216</v>
      </c>
      <c r="BI64" s="3">
        <f>AVERAGE(AF64:AF65)</f>
        <v>3.8005444639002501</v>
      </c>
      <c r="BJ64" s="3">
        <f>AVERAGE(AG64:AG65)</f>
        <v>0.30796161785574899</v>
      </c>
      <c r="BK64" t="s">
        <v>264</v>
      </c>
    </row>
    <row r="65" spans="1:63" x14ac:dyDescent="0.3">
      <c r="A65">
        <v>41</v>
      </c>
      <c r="B65">
        <v>11</v>
      </c>
      <c r="C65" t="s">
        <v>264</v>
      </c>
      <c r="D65" t="s">
        <v>27</v>
      </c>
      <c r="G65">
        <v>0.5</v>
      </c>
      <c r="H65">
        <v>0.5</v>
      </c>
      <c r="I65">
        <v>4576</v>
      </c>
      <c r="J65">
        <v>8193</v>
      </c>
      <c r="L65">
        <v>2914</v>
      </c>
      <c r="M65">
        <v>3.9260000000000002</v>
      </c>
      <c r="N65">
        <v>7.2190000000000003</v>
      </c>
      <c r="O65">
        <v>3.294</v>
      </c>
      <c r="Q65">
        <v>0.189</v>
      </c>
      <c r="R65">
        <v>1</v>
      </c>
      <c r="S65">
        <v>0</v>
      </c>
      <c r="T65">
        <v>0</v>
      </c>
      <c r="V65">
        <v>0</v>
      </c>
      <c r="Y65" s="1">
        <v>45321</v>
      </c>
      <c r="Z65" s="6">
        <v>0.86092592592592598</v>
      </c>
      <c r="AB65">
        <v>1</v>
      </c>
      <c r="AD65" s="3">
        <f t="shared" si="4"/>
        <v>5.198761965380883</v>
      </c>
      <c r="AE65" s="3">
        <f t="shared" si="5"/>
        <v>9.0565715031396703</v>
      </c>
      <c r="AF65" s="3">
        <f t="shared" si="6"/>
        <v>3.8578095377587873</v>
      </c>
      <c r="AG65" s="3">
        <f t="shared" si="7"/>
        <v>0.31484340242212117</v>
      </c>
      <c r="AH65" s="3"/>
      <c r="BG65" s="3"/>
      <c r="BH65" s="3"/>
      <c r="BI65" s="3"/>
      <c r="BJ65" s="3"/>
      <c r="BK65" t="s">
        <v>264</v>
      </c>
    </row>
    <row r="66" spans="1:63" x14ac:dyDescent="0.3">
      <c r="A66">
        <v>42</v>
      </c>
      <c r="B66">
        <v>12</v>
      </c>
      <c r="C66" t="s">
        <v>265</v>
      </c>
      <c r="D66" t="s">
        <v>27</v>
      </c>
      <c r="G66">
        <v>0.5</v>
      </c>
      <c r="H66">
        <v>0.5</v>
      </c>
      <c r="I66">
        <v>3939</v>
      </c>
      <c r="J66">
        <v>7152</v>
      </c>
      <c r="L66">
        <v>2574</v>
      </c>
      <c r="M66">
        <v>3.4369999999999998</v>
      </c>
      <c r="N66">
        <v>6.3369999999999997</v>
      </c>
      <c r="O66">
        <v>2.9009999999999998</v>
      </c>
      <c r="Q66">
        <v>0.153</v>
      </c>
      <c r="R66">
        <v>1</v>
      </c>
      <c r="S66">
        <v>0</v>
      </c>
      <c r="T66">
        <v>0</v>
      </c>
      <c r="V66">
        <v>0</v>
      </c>
      <c r="Y66" s="1">
        <v>45321</v>
      </c>
      <c r="Z66" s="6">
        <v>0.87394675925925924</v>
      </c>
      <c r="AB66">
        <v>1</v>
      </c>
      <c r="AD66" s="3">
        <f t="shared" si="4"/>
        <v>4.5878506411462761</v>
      </c>
      <c r="AE66" s="3">
        <f t="shared" si="5"/>
        <v>8.0000100760096355</v>
      </c>
      <c r="AF66" s="3">
        <f t="shared" si="6"/>
        <v>3.4121594348633595</v>
      </c>
      <c r="AG66" s="3">
        <f t="shared" si="7"/>
        <v>0.27740649438105663</v>
      </c>
      <c r="AH66" s="3"/>
      <c r="BG66" s="3"/>
      <c r="BH66" s="3"/>
      <c r="BI66" s="3"/>
      <c r="BJ66" s="3"/>
      <c r="BK66" t="s">
        <v>265</v>
      </c>
    </row>
    <row r="67" spans="1:63" x14ac:dyDescent="0.3">
      <c r="A67">
        <v>43</v>
      </c>
      <c r="B67">
        <v>12</v>
      </c>
      <c r="C67" t="s">
        <v>265</v>
      </c>
      <c r="D67" t="s">
        <v>27</v>
      </c>
      <c r="G67">
        <v>0.5</v>
      </c>
      <c r="H67">
        <v>0.5</v>
      </c>
      <c r="I67">
        <v>3830</v>
      </c>
      <c r="J67">
        <v>7139</v>
      </c>
      <c r="L67">
        <v>2589</v>
      </c>
      <c r="M67">
        <v>3.3530000000000002</v>
      </c>
      <c r="N67">
        <v>6.327</v>
      </c>
      <c r="O67">
        <v>2.9740000000000002</v>
      </c>
      <c r="Q67">
        <v>0.155</v>
      </c>
      <c r="R67">
        <v>1</v>
      </c>
      <c r="S67">
        <v>0</v>
      </c>
      <c r="T67">
        <v>0</v>
      </c>
      <c r="V67">
        <v>0</v>
      </c>
      <c r="Y67" s="1">
        <v>45321</v>
      </c>
      <c r="Z67" s="6">
        <v>0.88121527777777775</v>
      </c>
      <c r="AB67">
        <v>1</v>
      </c>
      <c r="AD67" s="3">
        <f t="shared" si="4"/>
        <v>4.4833147944562093</v>
      </c>
      <c r="AE67" s="3">
        <f t="shared" si="5"/>
        <v>7.9868157450272248</v>
      </c>
      <c r="AF67" s="3">
        <f t="shared" si="6"/>
        <v>3.5035009505710155</v>
      </c>
      <c r="AG67" s="3">
        <f t="shared" si="7"/>
        <v>0.27905812267698593</v>
      </c>
      <c r="AH67" s="3"/>
      <c r="AK67">
        <f>ABS(100*(AD67-AD68)/(AVERAGE(AD67:AD68)))</f>
        <v>0.10689990555850241</v>
      </c>
      <c r="AQ67">
        <f>ABS(100*(AE67-AE68)/(AVERAGE(AE67:AE68)))</f>
        <v>6.3518818252567125E-2</v>
      </c>
      <c r="AW67">
        <f>ABS(100*(AF67-AF68)/(AVERAGE(AF67:AF68)))</f>
        <v>7.9779972715977015E-3</v>
      </c>
      <c r="BC67">
        <f>ABS(100*(AG67-AG68)/(AVERAGE(AG67:AG68)))</f>
        <v>1.914892059141093</v>
      </c>
      <c r="BG67" s="3">
        <f>AVERAGE(AD67:AD68)</f>
        <v>4.4857124056188251</v>
      </c>
      <c r="BH67" s="3">
        <f>AVERAGE(AE67:AE68)</f>
        <v>7.9893531163699958</v>
      </c>
      <c r="BI67" s="3">
        <f>AVERAGE(AF67:AF68)</f>
        <v>3.5036407107511707</v>
      </c>
      <c r="BJ67" s="3">
        <f>AVERAGE(AG67:AG68)</f>
        <v>0.28175578222700381</v>
      </c>
      <c r="BK67" t="s">
        <v>265</v>
      </c>
    </row>
    <row r="68" spans="1:63" x14ac:dyDescent="0.3">
      <c r="A68">
        <v>44</v>
      </c>
      <c r="B68">
        <v>12</v>
      </c>
      <c r="C68" t="s">
        <v>265</v>
      </c>
      <c r="D68" t="s">
        <v>27</v>
      </c>
      <c r="G68">
        <v>0.5</v>
      </c>
      <c r="H68">
        <v>0.5</v>
      </c>
      <c r="I68">
        <v>3835</v>
      </c>
      <c r="J68">
        <v>7144</v>
      </c>
      <c r="L68">
        <v>2638</v>
      </c>
      <c r="M68">
        <v>3.3570000000000002</v>
      </c>
      <c r="N68">
        <v>6.3310000000000004</v>
      </c>
      <c r="O68">
        <v>2.9740000000000002</v>
      </c>
      <c r="Q68">
        <v>0.16</v>
      </c>
      <c r="R68">
        <v>1</v>
      </c>
      <c r="S68">
        <v>0</v>
      </c>
      <c r="T68">
        <v>0</v>
      </c>
      <c r="V68">
        <v>0</v>
      </c>
      <c r="Y68" s="1">
        <v>45321</v>
      </c>
      <c r="Z68" s="6">
        <v>0.88896990740740733</v>
      </c>
      <c r="AB68">
        <v>1</v>
      </c>
      <c r="AD68" s="3">
        <f t="shared" si="4"/>
        <v>4.4881100167814418</v>
      </c>
      <c r="AE68" s="3">
        <f t="shared" si="5"/>
        <v>7.9918904877127677</v>
      </c>
      <c r="AF68" s="3">
        <f t="shared" si="6"/>
        <v>3.5037804709313258</v>
      </c>
      <c r="AG68" s="3">
        <f t="shared" si="7"/>
        <v>0.2844534417770217</v>
      </c>
      <c r="AH68" s="3"/>
      <c r="BG68" s="3"/>
      <c r="BH68" s="3"/>
      <c r="BI68" s="3"/>
      <c r="BJ68" s="3"/>
      <c r="BK68" t="s">
        <v>265</v>
      </c>
    </row>
    <row r="69" spans="1:63" x14ac:dyDescent="0.3">
      <c r="A69">
        <v>45</v>
      </c>
      <c r="B69">
        <v>13</v>
      </c>
      <c r="C69" t="s">
        <v>266</v>
      </c>
      <c r="D69" t="s">
        <v>27</v>
      </c>
      <c r="G69">
        <v>0.5</v>
      </c>
      <c r="H69">
        <v>0.5</v>
      </c>
      <c r="I69">
        <v>4777</v>
      </c>
      <c r="J69">
        <v>8468</v>
      </c>
      <c r="L69">
        <v>4402</v>
      </c>
      <c r="M69">
        <v>4.08</v>
      </c>
      <c r="N69">
        <v>7.4530000000000003</v>
      </c>
      <c r="O69">
        <v>3.3730000000000002</v>
      </c>
      <c r="Q69">
        <v>0.34399999999999997</v>
      </c>
      <c r="R69">
        <v>1</v>
      </c>
      <c r="S69">
        <v>0</v>
      </c>
      <c r="T69">
        <v>0</v>
      </c>
      <c r="V69">
        <v>0</v>
      </c>
      <c r="Y69" s="1">
        <v>45321</v>
      </c>
      <c r="Z69" s="6">
        <v>0.90221064814814811</v>
      </c>
      <c r="AB69">
        <v>1</v>
      </c>
      <c r="AD69" s="3">
        <f t="shared" si="4"/>
        <v>5.3915299028552264</v>
      </c>
      <c r="AE69" s="3">
        <f t="shared" si="5"/>
        <v>9.3356823508445306</v>
      </c>
      <c r="AF69" s="3">
        <f t="shared" si="6"/>
        <v>3.9441524479893042</v>
      </c>
      <c r="AG69" s="3">
        <f t="shared" si="7"/>
        <v>0.4786849293783097</v>
      </c>
      <c r="AH69" s="3"/>
      <c r="BG69" s="3"/>
      <c r="BH69" s="3"/>
      <c r="BI69" s="3"/>
      <c r="BJ69" s="3"/>
      <c r="BK69" t="s">
        <v>266</v>
      </c>
    </row>
    <row r="70" spans="1:63" x14ac:dyDescent="0.3">
      <c r="A70">
        <v>46</v>
      </c>
      <c r="B70">
        <v>13</v>
      </c>
      <c r="C70" t="s">
        <v>266</v>
      </c>
      <c r="D70" t="s">
        <v>27</v>
      </c>
      <c r="G70">
        <v>0.5</v>
      </c>
      <c r="H70">
        <v>0.5</v>
      </c>
      <c r="I70">
        <v>5070</v>
      </c>
      <c r="J70">
        <v>8565</v>
      </c>
      <c r="L70">
        <v>4528</v>
      </c>
      <c r="M70">
        <v>4.3049999999999997</v>
      </c>
      <c r="N70">
        <v>7.5339999999999998</v>
      </c>
      <c r="O70">
        <v>3.23</v>
      </c>
      <c r="Q70">
        <v>0.35799999999999998</v>
      </c>
      <c r="R70">
        <v>1</v>
      </c>
      <c r="S70">
        <v>0</v>
      </c>
      <c r="T70">
        <v>0</v>
      </c>
      <c r="V70">
        <v>0</v>
      </c>
      <c r="Y70" s="1">
        <v>45321</v>
      </c>
      <c r="Z70" s="6">
        <v>0.9095833333333333</v>
      </c>
      <c r="AB70">
        <v>1</v>
      </c>
      <c r="AD70" s="3">
        <f t="shared" si="4"/>
        <v>5.6725299311138446</v>
      </c>
      <c r="AE70" s="3">
        <f t="shared" si="5"/>
        <v>9.434132358944062</v>
      </c>
      <c r="AF70" s="3">
        <f t="shared" si="6"/>
        <v>3.7616024278302174</v>
      </c>
      <c r="AG70" s="3">
        <f t="shared" si="7"/>
        <v>0.49255860706411603</v>
      </c>
      <c r="AH70" s="3"/>
      <c r="AK70">
        <f>ABS(100*(AD70-AD71)/(AVERAGE(AD70:AD71)))</f>
        <v>0.83188000396839379</v>
      </c>
      <c r="AQ70">
        <f>ABS(100*(AE70-AE71)/(AVERAGE(AE70:AE71)))</f>
        <v>0.60428287833565997</v>
      </c>
      <c r="AW70">
        <f>ABS(100*(AF70-AF71)/(AVERAGE(AF70:AF71)))</f>
        <v>0.26203823828974243</v>
      </c>
      <c r="BC70">
        <f>ABS(100*(AG70-AG71)/(AVERAGE(AG70:AG71)))</f>
        <v>1.6626427126518006</v>
      </c>
      <c r="BG70" s="3">
        <f>AVERAGE(AD70:AD71)</f>
        <v>5.6490333417202052</v>
      </c>
      <c r="BH70" s="3">
        <f>AVERAGE(AE70:AE71)</f>
        <v>9.4057137999050227</v>
      </c>
      <c r="BI70" s="3">
        <f>AVERAGE(AF70:AF71)</f>
        <v>3.7566804581848161</v>
      </c>
      <c r="BJ70" s="3">
        <f>AVERAGE(AG70:AG71)</f>
        <v>0.49668767780393935</v>
      </c>
      <c r="BK70" t="s">
        <v>266</v>
      </c>
    </row>
    <row r="71" spans="1:63" x14ac:dyDescent="0.3">
      <c r="A71">
        <v>47</v>
      </c>
      <c r="B71">
        <v>13</v>
      </c>
      <c r="C71" t="s">
        <v>266</v>
      </c>
      <c r="D71" t="s">
        <v>27</v>
      </c>
      <c r="G71">
        <v>0.5</v>
      </c>
      <c r="H71">
        <v>0.5</v>
      </c>
      <c r="I71">
        <v>5021</v>
      </c>
      <c r="J71">
        <v>8509</v>
      </c>
      <c r="L71">
        <v>4603</v>
      </c>
      <c r="M71">
        <v>4.2670000000000003</v>
      </c>
      <c r="N71">
        <v>7.4870000000000001</v>
      </c>
      <c r="O71">
        <v>3.22</v>
      </c>
      <c r="Q71">
        <v>0.36499999999999999</v>
      </c>
      <c r="R71">
        <v>1</v>
      </c>
      <c r="S71">
        <v>0</v>
      </c>
      <c r="T71">
        <v>0</v>
      </c>
      <c r="V71">
        <v>0</v>
      </c>
      <c r="Y71" s="1">
        <v>45321</v>
      </c>
      <c r="Z71" s="6">
        <v>0.9172569444444445</v>
      </c>
      <c r="AB71">
        <v>1</v>
      </c>
      <c r="AD71" s="3">
        <f t="shared" si="4"/>
        <v>5.6255367523265667</v>
      </c>
      <c r="AE71" s="3">
        <f t="shared" si="5"/>
        <v>9.3772952408659815</v>
      </c>
      <c r="AF71" s="3">
        <f t="shared" si="6"/>
        <v>3.7517584885394148</v>
      </c>
      <c r="AG71" s="3">
        <f t="shared" si="7"/>
        <v>0.50081674854376268</v>
      </c>
      <c r="AH71" s="3"/>
      <c r="BG71" s="3"/>
      <c r="BH71" s="3"/>
      <c r="BI71" s="3"/>
      <c r="BJ71" s="3"/>
      <c r="BK71" t="s">
        <v>266</v>
      </c>
    </row>
    <row r="72" spans="1:63" x14ac:dyDescent="0.3">
      <c r="A72">
        <v>48</v>
      </c>
      <c r="B72">
        <v>14</v>
      </c>
      <c r="C72" t="s">
        <v>267</v>
      </c>
      <c r="D72" t="s">
        <v>27</v>
      </c>
      <c r="G72">
        <v>0.5</v>
      </c>
      <c r="H72">
        <v>0.5</v>
      </c>
      <c r="I72">
        <v>4990</v>
      </c>
      <c r="J72">
        <v>8415</v>
      </c>
      <c r="L72">
        <v>2873</v>
      </c>
      <c r="M72">
        <v>4.2430000000000003</v>
      </c>
      <c r="N72">
        <v>7.4080000000000004</v>
      </c>
      <c r="O72">
        <v>3.1640000000000001</v>
      </c>
      <c r="Q72">
        <v>0.184</v>
      </c>
      <c r="R72">
        <v>1</v>
      </c>
      <c r="S72">
        <v>0</v>
      </c>
      <c r="T72">
        <v>0</v>
      </c>
      <c r="V72">
        <v>0</v>
      </c>
      <c r="Y72" s="1">
        <v>45321</v>
      </c>
      <c r="Z72" s="6">
        <v>0.93034722222222221</v>
      </c>
      <c r="AB72">
        <v>1</v>
      </c>
      <c r="AD72" s="3">
        <f t="shared" si="4"/>
        <v>5.5958063739101256</v>
      </c>
      <c r="AE72" s="3">
        <f t="shared" si="5"/>
        <v>9.2818900783777742</v>
      </c>
      <c r="AF72" s="3">
        <f t="shared" si="6"/>
        <v>3.6860837044676487</v>
      </c>
      <c r="AG72" s="3">
        <f t="shared" si="7"/>
        <v>0.31032895174658104</v>
      </c>
      <c r="AH72" s="3"/>
      <c r="BG72" s="3"/>
      <c r="BH72" s="3"/>
      <c r="BI72" s="3"/>
      <c r="BJ72" s="3"/>
      <c r="BK72" t="s">
        <v>267</v>
      </c>
    </row>
    <row r="73" spans="1:63" x14ac:dyDescent="0.3">
      <c r="A73">
        <v>49</v>
      </c>
      <c r="B73">
        <v>14</v>
      </c>
      <c r="C73" t="s">
        <v>267</v>
      </c>
      <c r="D73" t="s">
        <v>27</v>
      </c>
      <c r="G73">
        <v>0.5</v>
      </c>
      <c r="H73">
        <v>0.5</v>
      </c>
      <c r="I73">
        <v>5025</v>
      </c>
      <c r="J73">
        <v>8478</v>
      </c>
      <c r="L73">
        <v>2964</v>
      </c>
      <c r="M73">
        <v>4.2699999999999996</v>
      </c>
      <c r="N73">
        <v>7.4610000000000003</v>
      </c>
      <c r="O73">
        <v>3.1909999999999998</v>
      </c>
      <c r="Q73">
        <v>0.19400000000000001</v>
      </c>
      <c r="R73">
        <v>1</v>
      </c>
      <c r="S73">
        <v>0</v>
      </c>
      <c r="T73">
        <v>0</v>
      </c>
      <c r="V73">
        <v>0</v>
      </c>
      <c r="Y73" s="1">
        <v>45321</v>
      </c>
      <c r="Z73" s="6">
        <v>0.93765046296296306</v>
      </c>
      <c r="AB73">
        <v>1</v>
      </c>
      <c r="AD73" s="3">
        <f t="shared" si="4"/>
        <v>5.6293729301867526</v>
      </c>
      <c r="AE73" s="3">
        <f t="shared" si="5"/>
        <v>9.3458318362156145</v>
      </c>
      <c r="AF73" s="3">
        <f t="shared" si="6"/>
        <v>3.716458906028862</v>
      </c>
      <c r="AG73" s="3">
        <f t="shared" si="7"/>
        <v>0.32034883007521892</v>
      </c>
      <c r="AH73" s="3"/>
      <c r="AK73">
        <f>ABS(100*(AD73-AD74)/(AVERAGE(AD73:AD74)))</f>
        <v>0.25522042283986979</v>
      </c>
      <c r="AQ73">
        <f>ABS(100*(AE73-AE74)/(AVERAGE(AE73:AE74)))</f>
        <v>0.18444813663240234</v>
      </c>
      <c r="AW73">
        <f>ABS(100*(AF73-AF74)/(AVERAGE(AF73:AF74)))</f>
        <v>7.7152786562430187E-2</v>
      </c>
      <c r="BC73">
        <f>ABS(100*(AG73-AG74)/(AVERAGE(AG73:AG74)))</f>
        <v>0.65093215850565478</v>
      </c>
      <c r="BG73" s="3">
        <f>AVERAGE(AD73:AD74)</f>
        <v>5.6365657636746018</v>
      </c>
      <c r="BH73" s="3">
        <f>AVERAGE(AE73:AE74)</f>
        <v>9.3544588987810364</v>
      </c>
      <c r="BI73" s="3">
        <f>AVERAGE(AF73:AF74)</f>
        <v>3.7178931351064359</v>
      </c>
      <c r="BJ73" s="3">
        <f>AVERAGE(AG73:AG74)</f>
        <v>0.3213948613293075</v>
      </c>
      <c r="BK73" t="s">
        <v>267</v>
      </c>
    </row>
    <row r="74" spans="1:63" x14ac:dyDescent="0.3">
      <c r="A74">
        <v>50</v>
      </c>
      <c r="B74">
        <v>14</v>
      </c>
      <c r="C74" t="s">
        <v>267</v>
      </c>
      <c r="D74" t="s">
        <v>27</v>
      </c>
      <c r="G74">
        <v>0.5</v>
      </c>
      <c r="H74">
        <v>0.5</v>
      </c>
      <c r="I74">
        <v>5040</v>
      </c>
      <c r="J74">
        <v>8495</v>
      </c>
      <c r="L74">
        <v>2983</v>
      </c>
      <c r="M74">
        <v>4.2809999999999997</v>
      </c>
      <c r="N74">
        <v>7.476</v>
      </c>
      <c r="O74">
        <v>3.194</v>
      </c>
      <c r="Q74">
        <v>0.19600000000000001</v>
      </c>
      <c r="R74">
        <v>1</v>
      </c>
      <c r="S74">
        <v>0</v>
      </c>
      <c r="T74">
        <v>0</v>
      </c>
      <c r="V74">
        <v>0</v>
      </c>
      <c r="Y74" s="1">
        <v>45321</v>
      </c>
      <c r="Z74" s="6">
        <v>0.94526620370370373</v>
      </c>
      <c r="AB74">
        <v>1</v>
      </c>
      <c r="AD74" s="3">
        <f t="shared" si="4"/>
        <v>5.6437585971624502</v>
      </c>
      <c r="AE74" s="3">
        <f t="shared" si="5"/>
        <v>9.3630859613464601</v>
      </c>
      <c r="AF74" s="3">
        <f t="shared" si="6"/>
        <v>3.7193273641840099</v>
      </c>
      <c r="AG74" s="3">
        <f t="shared" si="7"/>
        <v>0.32244089258339603</v>
      </c>
      <c r="AH74" s="3"/>
      <c r="BG74" s="3"/>
      <c r="BH74" s="3"/>
      <c r="BI74" s="3"/>
      <c r="BJ74" s="3"/>
      <c r="BK74" t="s">
        <v>267</v>
      </c>
    </row>
    <row r="75" spans="1:63" x14ac:dyDescent="0.3">
      <c r="A75">
        <v>51</v>
      </c>
      <c r="B75">
        <v>15</v>
      </c>
      <c r="C75" t="s">
        <v>268</v>
      </c>
      <c r="D75" t="s">
        <v>27</v>
      </c>
      <c r="G75">
        <v>0.5</v>
      </c>
      <c r="H75">
        <v>0.5</v>
      </c>
      <c r="I75">
        <v>4205</v>
      </c>
      <c r="J75">
        <v>7952</v>
      </c>
      <c r="L75">
        <v>3847</v>
      </c>
      <c r="M75">
        <v>3.641</v>
      </c>
      <c r="N75">
        <v>7.016</v>
      </c>
      <c r="O75">
        <v>3.375</v>
      </c>
      <c r="Q75">
        <v>0.28599999999999998</v>
      </c>
      <c r="R75">
        <v>1</v>
      </c>
      <c r="S75">
        <v>0</v>
      </c>
      <c r="T75">
        <v>0</v>
      </c>
      <c r="V75">
        <v>0</v>
      </c>
      <c r="Y75" s="1">
        <v>45321</v>
      </c>
      <c r="Z75" s="6">
        <v>0.95824074074074073</v>
      </c>
      <c r="AB75">
        <v>1</v>
      </c>
      <c r="AD75" s="3">
        <f t="shared" si="4"/>
        <v>4.8429564688486391</v>
      </c>
      <c r="AE75" s="3">
        <f t="shared" si="5"/>
        <v>8.8119689056965029</v>
      </c>
      <c r="AF75" s="3">
        <f t="shared" si="6"/>
        <v>3.9690124368478639</v>
      </c>
      <c r="AG75" s="3">
        <f t="shared" si="7"/>
        <v>0.41757468242892487</v>
      </c>
      <c r="AH75" s="3"/>
      <c r="BG75" s="3"/>
      <c r="BH75" s="3"/>
      <c r="BI75" s="3"/>
      <c r="BJ75" s="3"/>
      <c r="BK75" t="s">
        <v>268</v>
      </c>
    </row>
    <row r="76" spans="1:63" x14ac:dyDescent="0.3">
      <c r="A76">
        <v>52</v>
      </c>
      <c r="B76">
        <v>15</v>
      </c>
      <c r="C76" t="s">
        <v>268</v>
      </c>
      <c r="D76" t="s">
        <v>27</v>
      </c>
      <c r="G76">
        <v>0.5</v>
      </c>
      <c r="H76">
        <v>0.5</v>
      </c>
      <c r="I76">
        <v>3756</v>
      </c>
      <c r="J76">
        <v>7948</v>
      </c>
      <c r="L76">
        <v>3718</v>
      </c>
      <c r="M76">
        <v>3.2959999999999998</v>
      </c>
      <c r="N76">
        <v>7.0119999999999996</v>
      </c>
      <c r="O76">
        <v>3.7160000000000002</v>
      </c>
      <c r="Q76">
        <v>0.27300000000000002</v>
      </c>
      <c r="R76">
        <v>1</v>
      </c>
      <c r="S76">
        <v>0</v>
      </c>
      <c r="T76">
        <v>0</v>
      </c>
      <c r="V76">
        <v>0</v>
      </c>
      <c r="Y76" s="1">
        <v>45321</v>
      </c>
      <c r="Z76" s="6">
        <v>0.96554398148148157</v>
      </c>
      <c r="AB76">
        <v>1</v>
      </c>
      <c r="AD76" s="3">
        <f t="shared" si="4"/>
        <v>4.4123455040427704</v>
      </c>
      <c r="AE76" s="3">
        <f t="shared" si="5"/>
        <v>8.8079091115480672</v>
      </c>
      <c r="AF76" s="3">
        <f t="shared" si="6"/>
        <v>4.3955636075052968</v>
      </c>
      <c r="AG76" s="3">
        <f t="shared" si="7"/>
        <v>0.4033706790839327</v>
      </c>
      <c r="AH76" s="3"/>
      <c r="AK76">
        <f>ABS(100*(AD76-AD77)/(AVERAGE(AD76:AD77)))</f>
        <v>2.5111215818268202</v>
      </c>
      <c r="AQ76">
        <f>ABS(100*(AE76-AE77)/(AVERAGE(AE76:AE77)))</f>
        <v>0.34509799343711817</v>
      </c>
      <c r="AW76">
        <f>ABS(100*(AF76-AF77)/(AVERAGE(AF76:AF77)))</f>
        <v>1.8775128409929942</v>
      </c>
      <c r="BC76">
        <f>ABS(100*(AG76-AG77)/(AVERAGE(AG76:AG77)))</f>
        <v>4.2480532092627952</v>
      </c>
      <c r="BG76" s="3">
        <f>AVERAGE(AD76:AD77)</f>
        <v>4.4684496052479892</v>
      </c>
      <c r="BH76" s="3">
        <f>AVERAGE(AE76:AE77)</f>
        <v>8.8231333396046949</v>
      </c>
      <c r="BI76" s="3">
        <f>AVERAGE(AF76:AF77)</f>
        <v>4.3546837343567066</v>
      </c>
      <c r="BJ76" s="3">
        <f>AVERAGE(AG76:AG77)</f>
        <v>0.41212430905235808</v>
      </c>
      <c r="BK76" t="s">
        <v>268</v>
      </c>
    </row>
    <row r="77" spans="1:63" x14ac:dyDescent="0.3">
      <c r="A77">
        <v>53</v>
      </c>
      <c r="B77">
        <v>15</v>
      </c>
      <c r="C77" t="s">
        <v>268</v>
      </c>
      <c r="D77" t="s">
        <v>27</v>
      </c>
      <c r="G77">
        <v>0.5</v>
      </c>
      <c r="H77">
        <v>0.5</v>
      </c>
      <c r="I77">
        <v>3873</v>
      </c>
      <c r="J77">
        <v>7978</v>
      </c>
      <c r="L77">
        <v>3877</v>
      </c>
      <c r="M77">
        <v>3.3860000000000001</v>
      </c>
      <c r="N77">
        <v>7.0369999999999999</v>
      </c>
      <c r="O77">
        <v>3.6509999999999998</v>
      </c>
      <c r="Q77">
        <v>0.28899999999999998</v>
      </c>
      <c r="R77">
        <v>1</v>
      </c>
      <c r="S77">
        <v>0</v>
      </c>
      <c r="T77">
        <v>0</v>
      </c>
      <c r="V77">
        <v>0</v>
      </c>
      <c r="Y77" s="1">
        <v>45321</v>
      </c>
      <c r="Z77" s="6">
        <v>0.9730671296296296</v>
      </c>
      <c r="AB77">
        <v>1</v>
      </c>
      <c r="AD77" s="3">
        <f t="shared" si="4"/>
        <v>4.524553706453208</v>
      </c>
      <c r="AE77" s="3">
        <f t="shared" si="5"/>
        <v>8.8383575676613244</v>
      </c>
      <c r="AF77" s="3">
        <f t="shared" si="6"/>
        <v>4.3138038612081164</v>
      </c>
      <c r="AG77" s="3">
        <f t="shared" si="7"/>
        <v>0.42087793902078352</v>
      </c>
      <c r="AH77" s="3"/>
      <c r="BG77" s="3"/>
      <c r="BH77" s="3"/>
      <c r="BI77" s="3"/>
      <c r="BJ77" s="3"/>
      <c r="BK77" t="s">
        <v>268</v>
      </c>
    </row>
    <row r="78" spans="1:63" x14ac:dyDescent="0.3">
      <c r="A78">
        <v>54</v>
      </c>
      <c r="B78">
        <v>16</v>
      </c>
      <c r="C78" t="s">
        <v>269</v>
      </c>
      <c r="D78" t="s">
        <v>27</v>
      </c>
      <c r="G78">
        <v>0.5</v>
      </c>
      <c r="H78">
        <v>0.5</v>
      </c>
      <c r="I78">
        <v>6460</v>
      </c>
      <c r="J78">
        <v>9914</v>
      </c>
      <c r="L78">
        <v>1781</v>
      </c>
      <c r="M78">
        <v>5.3710000000000004</v>
      </c>
      <c r="N78">
        <v>8.6769999999999996</v>
      </c>
      <c r="O78">
        <v>3.306</v>
      </c>
      <c r="Q78">
        <v>7.0000000000000007E-2</v>
      </c>
      <c r="R78">
        <v>1</v>
      </c>
      <c r="S78">
        <v>0</v>
      </c>
      <c r="T78">
        <v>0</v>
      </c>
      <c r="V78">
        <v>0</v>
      </c>
      <c r="Y78" s="1">
        <v>45321</v>
      </c>
      <c r="Z78" s="6">
        <v>0.9862847222222223</v>
      </c>
      <c r="AB78">
        <v>1</v>
      </c>
      <c r="AD78" s="3">
        <f t="shared" si="4"/>
        <v>7.0056017375284529</v>
      </c>
      <c r="AE78" s="3">
        <f t="shared" si="5"/>
        <v>10.803297935503538</v>
      </c>
      <c r="AF78" s="3">
        <f t="shared" si="6"/>
        <v>3.7976961979750854</v>
      </c>
      <c r="AG78" s="3">
        <f t="shared" si="7"/>
        <v>0.19009041180292655</v>
      </c>
      <c r="AH78" s="3"/>
      <c r="BG78" s="3"/>
      <c r="BH78" s="3"/>
      <c r="BI78" s="3"/>
      <c r="BJ78" s="3"/>
      <c r="BK78" t="s">
        <v>269</v>
      </c>
    </row>
    <row r="79" spans="1:63" x14ac:dyDescent="0.3">
      <c r="A79">
        <v>55</v>
      </c>
      <c r="B79">
        <v>16</v>
      </c>
      <c r="C79" t="s">
        <v>269</v>
      </c>
      <c r="D79" t="s">
        <v>27</v>
      </c>
      <c r="G79">
        <v>0.5</v>
      </c>
      <c r="H79">
        <v>0.5</v>
      </c>
      <c r="I79">
        <v>7046</v>
      </c>
      <c r="J79">
        <v>9937</v>
      </c>
      <c r="L79">
        <v>1814</v>
      </c>
      <c r="M79">
        <v>5.8209999999999997</v>
      </c>
      <c r="N79">
        <v>8.6969999999999992</v>
      </c>
      <c r="O79">
        <v>2.8759999999999999</v>
      </c>
      <c r="Q79">
        <v>7.3999999999999996E-2</v>
      </c>
      <c r="R79">
        <v>1</v>
      </c>
      <c r="S79">
        <v>0</v>
      </c>
      <c r="T79">
        <v>0</v>
      </c>
      <c r="V79">
        <v>0</v>
      </c>
      <c r="Y79" s="1">
        <v>45321</v>
      </c>
      <c r="Z79" s="6">
        <v>0.9935532407407407</v>
      </c>
      <c r="AB79">
        <v>1</v>
      </c>
      <c r="AD79" s="3">
        <f t="shared" si="4"/>
        <v>7.5676017940456894</v>
      </c>
      <c r="AE79" s="3">
        <f t="shared" si="5"/>
        <v>10.826641751857036</v>
      </c>
      <c r="AF79" s="3">
        <f t="shared" si="6"/>
        <v>3.2590399578113463</v>
      </c>
      <c r="AG79" s="3">
        <f t="shared" si="7"/>
        <v>0.19372399405397106</v>
      </c>
      <c r="AH79" s="3"/>
      <c r="AK79">
        <f>ABS(100*(AD79-AD80)/(AVERAGE(AD79:AD80)))</f>
        <v>3.743188605791699</v>
      </c>
      <c r="AQ79">
        <f>ABS(100*(AE79-AE80)/(AVERAGE(AE79:AE80)))</f>
        <v>0.2434415222071572</v>
      </c>
      <c r="AW79">
        <f>ABS(100*(AF79-AF80)/(AVERAGE(AF79:AF80)))</f>
        <v>8.385302650432827</v>
      </c>
      <c r="BC79">
        <f>ABS(100*(AG79-AG80)/(AVERAGE(AG79:AG80)))</f>
        <v>1.0741193388809132</v>
      </c>
      <c r="BG79" s="3">
        <f>AVERAGE(AD79:AD80)</f>
        <v>7.7119379860351849</v>
      </c>
      <c r="BH79" s="3">
        <f>AVERAGE(AE79:AE80)</f>
        <v>10.839836082839447</v>
      </c>
      <c r="BI79" s="3">
        <f>AVERAGE(AF79:AF80)</f>
        <v>3.1278980968042633</v>
      </c>
      <c r="BJ79" s="3">
        <f>AVERAGE(AG79:AG80)</f>
        <v>0.19477002530805962</v>
      </c>
      <c r="BK79" t="s">
        <v>269</v>
      </c>
    </row>
    <row r="80" spans="1:63" x14ac:dyDescent="0.3">
      <c r="A80">
        <v>56</v>
      </c>
      <c r="B80">
        <v>16</v>
      </c>
      <c r="C80" t="s">
        <v>269</v>
      </c>
      <c r="D80" t="s">
        <v>27</v>
      </c>
      <c r="G80">
        <v>0.5</v>
      </c>
      <c r="H80">
        <v>0.5</v>
      </c>
      <c r="I80">
        <v>7347</v>
      </c>
      <c r="J80">
        <v>9963</v>
      </c>
      <c r="L80">
        <v>1833</v>
      </c>
      <c r="M80">
        <v>6.0510000000000002</v>
      </c>
      <c r="N80">
        <v>8.7189999999999994</v>
      </c>
      <c r="O80">
        <v>2.6680000000000001</v>
      </c>
      <c r="Q80">
        <v>7.5999999999999998E-2</v>
      </c>
      <c r="R80">
        <v>1</v>
      </c>
      <c r="S80">
        <v>0</v>
      </c>
      <c r="T80">
        <v>0</v>
      </c>
      <c r="V80">
        <v>0</v>
      </c>
      <c r="Y80" s="1">
        <v>45322</v>
      </c>
      <c r="Z80" s="6">
        <v>1.4699074074074074E-3</v>
      </c>
      <c r="AB80">
        <v>1</v>
      </c>
      <c r="AD80" s="3">
        <f t="shared" si="4"/>
        <v>7.8562741780246803</v>
      </c>
      <c r="AE80" s="3">
        <f t="shared" si="5"/>
        <v>10.853030413821861</v>
      </c>
      <c r="AF80" s="3">
        <f t="shared" si="6"/>
        <v>2.9967562357971804</v>
      </c>
      <c r="AG80" s="3">
        <f t="shared" si="7"/>
        <v>0.19581605656214818</v>
      </c>
      <c r="AH80" s="3"/>
      <c r="BG80" s="3"/>
      <c r="BH80" s="3"/>
      <c r="BI80" s="3"/>
      <c r="BJ80" s="3"/>
      <c r="BK80" t="s">
        <v>269</v>
      </c>
    </row>
    <row r="81" spans="1:63" x14ac:dyDescent="0.3">
      <c r="A81">
        <v>57</v>
      </c>
      <c r="B81">
        <v>17</v>
      </c>
      <c r="C81" t="s">
        <v>270</v>
      </c>
      <c r="D81" t="s">
        <v>27</v>
      </c>
      <c r="G81">
        <v>0.5</v>
      </c>
      <c r="H81">
        <v>0.5</v>
      </c>
      <c r="I81">
        <v>5288</v>
      </c>
      <c r="J81">
        <v>5931</v>
      </c>
      <c r="L81">
        <v>858</v>
      </c>
      <c r="M81">
        <v>4.4720000000000004</v>
      </c>
      <c r="N81">
        <v>5.3029999999999999</v>
      </c>
      <c r="O81">
        <v>0.83099999999999996</v>
      </c>
      <c r="Q81">
        <v>0</v>
      </c>
      <c r="R81">
        <v>1</v>
      </c>
      <c r="S81">
        <v>0</v>
      </c>
      <c r="T81">
        <v>0</v>
      </c>
      <c r="V81">
        <v>0</v>
      </c>
      <c r="Y81" s="1">
        <v>45322</v>
      </c>
      <c r="Z81" s="6">
        <v>1.4722222222222222E-2</v>
      </c>
      <c r="AB81">
        <v>1</v>
      </c>
      <c r="AD81" s="3">
        <f t="shared" si="4"/>
        <v>5.8816016244939773</v>
      </c>
      <c r="AE81" s="3">
        <f t="shared" si="5"/>
        <v>6.7607579122000576</v>
      </c>
      <c r="AF81" s="3">
        <f t="shared" si="6"/>
        <v>0.87915628770608034</v>
      </c>
      <c r="AG81" s="3">
        <f t="shared" si="7"/>
        <v>8.8460217326742405E-2</v>
      </c>
      <c r="AH81" s="3"/>
      <c r="BG81" s="3"/>
      <c r="BH81" s="3"/>
      <c r="BI81" s="3"/>
      <c r="BJ81" s="3"/>
      <c r="BK81" t="s">
        <v>270</v>
      </c>
    </row>
    <row r="82" spans="1:63" x14ac:dyDescent="0.3">
      <c r="A82">
        <v>58</v>
      </c>
      <c r="B82">
        <v>17</v>
      </c>
      <c r="C82" t="s">
        <v>270</v>
      </c>
      <c r="D82" t="s">
        <v>27</v>
      </c>
      <c r="G82">
        <v>0.5</v>
      </c>
      <c r="H82">
        <v>0.5</v>
      </c>
      <c r="I82">
        <v>4850</v>
      </c>
      <c r="J82">
        <v>5946</v>
      </c>
      <c r="L82">
        <v>863</v>
      </c>
      <c r="M82">
        <v>4.1360000000000001</v>
      </c>
      <c r="N82">
        <v>5.3159999999999998</v>
      </c>
      <c r="O82">
        <v>1.18</v>
      </c>
      <c r="Q82">
        <v>0</v>
      </c>
      <c r="R82">
        <v>1</v>
      </c>
      <c r="S82">
        <v>0</v>
      </c>
      <c r="T82">
        <v>0</v>
      </c>
      <c r="V82">
        <v>0</v>
      </c>
      <c r="Y82" s="1">
        <v>45322</v>
      </c>
      <c r="Z82" s="6">
        <v>2.1886574074074072E-2</v>
      </c>
      <c r="AB82">
        <v>1</v>
      </c>
      <c r="AD82" s="3">
        <f t="shared" si="4"/>
        <v>5.4615401488036186</v>
      </c>
      <c r="AE82" s="3">
        <f t="shared" si="5"/>
        <v>6.7759821402566862</v>
      </c>
      <c r="AF82" s="3">
        <f t="shared" si="6"/>
        <v>1.3144419914530676</v>
      </c>
      <c r="AG82" s="3">
        <f t="shared" si="7"/>
        <v>8.901076009205218E-2</v>
      </c>
      <c r="AH82" s="3"/>
      <c r="AK82">
        <f>ABS(100*(AD82-AD83)/(AVERAGE(AD82:AD83)))</f>
        <v>1.0591775550153455</v>
      </c>
      <c r="AQ82">
        <f>ABS(100*(AE82-AE83)/(AVERAGE(AE82:AE83)))</f>
        <v>0.10490532863675425</v>
      </c>
      <c r="AW82">
        <f>ABS(100*(AF82-AF83)/(AVERAGE(AF82:AF83)))</f>
        <v>3.7649844203144283</v>
      </c>
      <c r="BC82">
        <f>ABS(100*(AG82-AG83)/(AVERAGE(AG82:AG83)))</f>
        <v>5.1814035238586866</v>
      </c>
      <c r="BG82" s="3">
        <f>AVERAGE(AD82:AD83)</f>
        <v>5.4327688148522242</v>
      </c>
      <c r="BH82" s="3">
        <f>AVERAGE(AE82:AE83)</f>
        <v>6.7724298203768063</v>
      </c>
      <c r="BI82" s="3">
        <f>AVERAGE(AF82:AF83)</f>
        <v>1.3396610055245817</v>
      </c>
      <c r="BJ82" s="3">
        <f>AVERAGE(AG82:AG83)</f>
        <v>9.1378093982884212E-2</v>
      </c>
      <c r="BK82" t="s">
        <v>270</v>
      </c>
    </row>
    <row r="83" spans="1:63" x14ac:dyDescent="0.3">
      <c r="A83">
        <v>59</v>
      </c>
      <c r="B83">
        <v>17</v>
      </c>
      <c r="C83" t="s">
        <v>270</v>
      </c>
      <c r="D83" t="s">
        <v>27</v>
      </c>
      <c r="G83">
        <v>0.5</v>
      </c>
      <c r="H83">
        <v>0.5</v>
      </c>
      <c r="I83">
        <v>4790</v>
      </c>
      <c r="J83">
        <v>5939</v>
      </c>
      <c r="L83">
        <v>906</v>
      </c>
      <c r="M83">
        <v>4.09</v>
      </c>
      <c r="N83">
        <v>5.31</v>
      </c>
      <c r="O83">
        <v>1.22</v>
      </c>
      <c r="Q83">
        <v>0</v>
      </c>
      <c r="R83">
        <v>1</v>
      </c>
      <c r="S83">
        <v>0</v>
      </c>
      <c r="T83">
        <v>0</v>
      </c>
      <c r="V83">
        <v>0</v>
      </c>
      <c r="Y83" s="1">
        <v>45322</v>
      </c>
      <c r="Z83" s="6">
        <v>2.9490740740740744E-2</v>
      </c>
      <c r="AB83">
        <v>1</v>
      </c>
      <c r="AD83" s="3">
        <f t="shared" si="4"/>
        <v>5.4039974809008307</v>
      </c>
      <c r="AE83" s="3">
        <f t="shared" si="5"/>
        <v>6.7688775004969264</v>
      </c>
      <c r="AF83" s="3">
        <f t="shared" si="6"/>
        <v>1.3648800195960957</v>
      </c>
      <c r="AG83" s="3">
        <f t="shared" si="7"/>
        <v>9.3745427873716244E-2</v>
      </c>
      <c r="AH83" s="3"/>
      <c r="BG83" s="3"/>
      <c r="BH83" s="3"/>
      <c r="BI83" s="3"/>
      <c r="BJ83" s="3"/>
      <c r="BK83" t="s">
        <v>270</v>
      </c>
    </row>
    <row r="84" spans="1:63" x14ac:dyDescent="0.3">
      <c r="A84">
        <v>60</v>
      </c>
      <c r="B84">
        <v>18</v>
      </c>
      <c r="C84" t="s">
        <v>271</v>
      </c>
      <c r="D84" t="s">
        <v>27</v>
      </c>
      <c r="G84">
        <v>0.5</v>
      </c>
      <c r="H84">
        <v>0.5</v>
      </c>
      <c r="I84">
        <v>5151</v>
      </c>
      <c r="J84">
        <v>8853</v>
      </c>
      <c r="L84">
        <v>2758</v>
      </c>
      <c r="M84">
        <v>4.367</v>
      </c>
      <c r="N84">
        <v>7.7789999999999999</v>
      </c>
      <c r="O84">
        <v>3.4119999999999999</v>
      </c>
      <c r="Q84">
        <v>0.17199999999999999</v>
      </c>
      <c r="R84">
        <v>1</v>
      </c>
      <c r="S84">
        <v>0</v>
      </c>
      <c r="T84">
        <v>0</v>
      </c>
      <c r="V84">
        <v>0</v>
      </c>
      <c r="Y84" s="1">
        <v>45322</v>
      </c>
      <c r="Z84" s="6">
        <v>4.2650462962962959E-2</v>
      </c>
      <c r="AB84">
        <v>1</v>
      </c>
      <c r="AD84" s="3">
        <f t="shared" si="4"/>
        <v>5.7502125327826095</v>
      </c>
      <c r="AE84" s="3">
        <f t="shared" si="5"/>
        <v>9.7264375376313339</v>
      </c>
      <c r="AF84" s="3">
        <f t="shared" si="6"/>
        <v>3.9762250048487244</v>
      </c>
      <c r="AG84" s="3">
        <f t="shared" si="7"/>
        <v>0.29766646814445624</v>
      </c>
      <c r="AH84" s="3"/>
      <c r="BG84" s="3"/>
      <c r="BH84" s="3"/>
      <c r="BI84" s="3"/>
      <c r="BJ84" s="3"/>
      <c r="BK84" t="s">
        <v>271</v>
      </c>
    </row>
    <row r="85" spans="1:63" x14ac:dyDescent="0.3">
      <c r="A85">
        <v>61</v>
      </c>
      <c r="B85">
        <v>18</v>
      </c>
      <c r="C85" t="s">
        <v>271</v>
      </c>
      <c r="D85" t="s">
        <v>27</v>
      </c>
      <c r="G85">
        <v>0.5</v>
      </c>
      <c r="H85">
        <v>0.5</v>
      </c>
      <c r="I85">
        <v>5199</v>
      </c>
      <c r="J85">
        <v>8719</v>
      </c>
      <c r="L85">
        <v>2901</v>
      </c>
      <c r="M85">
        <v>4.4029999999999996</v>
      </c>
      <c r="N85">
        <v>7.665</v>
      </c>
      <c r="O85">
        <v>3.262</v>
      </c>
      <c r="Q85">
        <v>0.187</v>
      </c>
      <c r="R85">
        <v>1</v>
      </c>
      <c r="S85">
        <v>0</v>
      </c>
      <c r="T85">
        <v>0</v>
      </c>
      <c r="V85">
        <v>0</v>
      </c>
      <c r="Y85" s="1">
        <v>45322</v>
      </c>
      <c r="Z85" s="6">
        <v>4.9699074074074069E-2</v>
      </c>
      <c r="AB85">
        <v>1</v>
      </c>
      <c r="AD85" s="3">
        <f t="shared" si="4"/>
        <v>5.7962466671048407</v>
      </c>
      <c r="AE85" s="3">
        <f t="shared" si="5"/>
        <v>9.5904344336587837</v>
      </c>
      <c r="AF85" s="3">
        <f t="shared" si="6"/>
        <v>3.794187766553943</v>
      </c>
      <c r="AG85" s="3">
        <f t="shared" si="7"/>
        <v>0.31341199123231578</v>
      </c>
      <c r="AH85" s="3"/>
      <c r="AK85">
        <f>ABS(100*(AD85-AD86)/(AVERAGE(AD85:AD86)))</f>
        <v>3.3833391910168698</v>
      </c>
      <c r="AQ85">
        <f>ABS(100*(AE85-AE86)/(AVERAGE(AE85:AE86)))</f>
        <v>0.38026095100185231</v>
      </c>
      <c r="AW85">
        <f>ABS(100*(AF85-AF86)/(AVERAGE(AF85:AF86)))</f>
        <v>4.388784165561221</v>
      </c>
      <c r="BC85">
        <f>ABS(100*(AG85-AG86)/(AVERAGE(AG85:AG86)))</f>
        <v>0.70512140979876758</v>
      </c>
      <c r="BG85" s="3">
        <f>AVERAGE(AD85:AD86)</f>
        <v>5.8959872914696749</v>
      </c>
      <c r="BH85" s="3">
        <f>AVERAGE(AE85:AE86)</f>
        <v>9.6087035073267373</v>
      </c>
      <c r="BI85" s="3">
        <f>AVERAGE(AF85:AF86)</f>
        <v>3.7127162158570637</v>
      </c>
      <c r="BJ85" s="3">
        <f>AVERAGE(AG85:AG86)</f>
        <v>0.31231090570169623</v>
      </c>
      <c r="BK85" t="s">
        <v>271</v>
      </c>
    </row>
    <row r="86" spans="1:63" x14ac:dyDescent="0.3">
      <c r="A86">
        <v>62</v>
      </c>
      <c r="B86">
        <v>18</v>
      </c>
      <c r="C86" t="s">
        <v>271</v>
      </c>
      <c r="D86" t="s">
        <v>27</v>
      </c>
      <c r="G86">
        <v>0.5</v>
      </c>
      <c r="H86">
        <v>0.5</v>
      </c>
      <c r="I86">
        <v>5407</v>
      </c>
      <c r="J86">
        <v>8755</v>
      </c>
      <c r="L86">
        <v>2881</v>
      </c>
      <c r="M86">
        <v>4.5629999999999997</v>
      </c>
      <c r="N86">
        <v>7.6959999999999997</v>
      </c>
      <c r="O86">
        <v>3.1320000000000001</v>
      </c>
      <c r="Q86">
        <v>0.185</v>
      </c>
      <c r="R86">
        <v>1</v>
      </c>
      <c r="S86">
        <v>0</v>
      </c>
      <c r="T86">
        <v>0</v>
      </c>
      <c r="V86">
        <v>0</v>
      </c>
      <c r="Y86" s="1">
        <v>45322</v>
      </c>
      <c r="Z86" s="6">
        <v>5.7453703703703701E-2</v>
      </c>
      <c r="AB86">
        <v>1</v>
      </c>
      <c r="AD86" s="3">
        <f t="shared" si="4"/>
        <v>5.9957279158345083</v>
      </c>
      <c r="AE86" s="3">
        <f t="shared" si="5"/>
        <v>9.6269725809946927</v>
      </c>
      <c r="AF86" s="3">
        <f t="shared" si="6"/>
        <v>3.6312446651601844</v>
      </c>
      <c r="AG86" s="3">
        <f t="shared" si="7"/>
        <v>0.31120982017107668</v>
      </c>
      <c r="AH86" s="3"/>
      <c r="BK86" t="s">
        <v>271</v>
      </c>
    </row>
    <row r="87" spans="1:63" x14ac:dyDescent="0.3">
      <c r="A87">
        <v>63</v>
      </c>
      <c r="B87">
        <v>19</v>
      </c>
      <c r="C87" t="s">
        <v>249</v>
      </c>
      <c r="D87" t="s">
        <v>27</v>
      </c>
      <c r="G87">
        <v>0.5</v>
      </c>
      <c r="H87">
        <v>0.5</v>
      </c>
      <c r="I87">
        <v>8101</v>
      </c>
      <c r="J87">
        <v>14939</v>
      </c>
      <c r="L87">
        <v>7069</v>
      </c>
      <c r="M87">
        <v>6.63</v>
      </c>
      <c r="N87">
        <v>12.935</v>
      </c>
      <c r="O87">
        <v>6.3049999999999997</v>
      </c>
      <c r="Q87">
        <v>0.623</v>
      </c>
      <c r="R87">
        <v>1</v>
      </c>
      <c r="S87">
        <v>0</v>
      </c>
      <c r="T87">
        <v>0</v>
      </c>
      <c r="V87">
        <v>0</v>
      </c>
      <c r="Y87" s="1">
        <v>45322</v>
      </c>
      <c r="Z87" s="6">
        <v>7.1018518518518522E-2</v>
      </c>
      <c r="AB87">
        <v>1</v>
      </c>
      <c r="AD87" s="3">
        <f t="shared" si="4"/>
        <v>8.5793937046697266</v>
      </c>
      <c r="AE87" s="3">
        <f t="shared" si="5"/>
        <v>15.903414334474162</v>
      </c>
      <c r="AF87" s="3">
        <f t="shared" si="6"/>
        <v>7.3240206298044352</v>
      </c>
      <c r="AG87" s="3">
        <f t="shared" si="7"/>
        <v>0.77234444039454275</v>
      </c>
      <c r="AH87" s="3"/>
      <c r="BG87" s="3"/>
      <c r="BH87" s="3"/>
      <c r="BI87" s="3"/>
      <c r="BJ87" s="3"/>
      <c r="BK87" t="s">
        <v>249</v>
      </c>
    </row>
    <row r="88" spans="1:63" x14ac:dyDescent="0.3">
      <c r="A88">
        <v>64</v>
      </c>
      <c r="B88">
        <v>19</v>
      </c>
      <c r="C88" t="s">
        <v>249</v>
      </c>
      <c r="D88" t="s">
        <v>27</v>
      </c>
      <c r="G88">
        <v>0.5</v>
      </c>
      <c r="H88">
        <v>0.5</v>
      </c>
      <c r="I88">
        <v>8879</v>
      </c>
      <c r="J88">
        <v>15022</v>
      </c>
      <c r="L88">
        <v>7099</v>
      </c>
      <c r="M88">
        <v>7.2270000000000003</v>
      </c>
      <c r="N88">
        <v>13.005000000000001</v>
      </c>
      <c r="O88">
        <v>5.7779999999999996</v>
      </c>
      <c r="Q88">
        <v>0.626</v>
      </c>
      <c r="R88">
        <v>1</v>
      </c>
      <c r="S88">
        <v>0</v>
      </c>
      <c r="T88">
        <v>0</v>
      </c>
      <c r="V88">
        <v>0</v>
      </c>
      <c r="Y88" s="1">
        <v>45322</v>
      </c>
      <c r="Z88" s="6">
        <v>7.8553240740740743E-2</v>
      </c>
      <c r="AB88">
        <v>1</v>
      </c>
      <c r="AD88" s="3">
        <f t="shared" si="4"/>
        <v>9.3255302984758881</v>
      </c>
      <c r="AE88" s="3">
        <f t="shared" si="5"/>
        <v>15.987655063054177</v>
      </c>
      <c r="AF88" s="3">
        <f t="shared" si="6"/>
        <v>6.6621247645782891</v>
      </c>
      <c r="AG88" s="3">
        <f t="shared" si="7"/>
        <v>0.77564769698640135</v>
      </c>
      <c r="AH88" s="3"/>
      <c r="AK88">
        <f>ABS(100*(AD88-AD89)/(AVERAGE(AD88:AD89)))</f>
        <v>1.0842023667402743</v>
      </c>
      <c r="AM88">
        <f>100*((AVERAGE(AD88:AD89)*25.24)-(AVERAGE(AD70:AD71)*25))/(1000*0.08)</f>
        <v>119.29185519038531</v>
      </c>
      <c r="AQ88">
        <f>ABS(100*(AE88-AE89)/(AVERAGE(AE88:AE89)))</f>
        <v>0.67697169552143088</v>
      </c>
      <c r="AS88">
        <f>100*((AVERAGE(AE88:AE89)*25.24)-(AVERAGE(AE70:AE71)*25))/(2000*0.08)</f>
        <v>106.09755900091311</v>
      </c>
      <c r="AW88">
        <f>ABS(100*(AF88-AF89)/(AVERAGE(AF88:AF89)))</f>
        <v>0.10412843886606631</v>
      </c>
      <c r="AY88">
        <f>100*((AVERAGE(AF88:AF89)*25.24)-(AVERAGE(AF70:AF71)*25))/(1000*0.08)</f>
        <v>92.903262811440953</v>
      </c>
      <c r="BC88">
        <f>ABS(100*(AG88-AG89)/(AVERAGE(AG88:AG89)))</f>
        <v>1.0273399458023491</v>
      </c>
      <c r="BE88">
        <f>100*((AVERAGE(AG88:AG89)*25.24)-(AVERAGE(AG70:AG71)*25))/(100*0.08)</f>
        <v>88.25133613980087</v>
      </c>
      <c r="BG88" s="3">
        <f>AVERAGE(AD88:AD89)</f>
        <v>9.3763596551233519</v>
      </c>
      <c r="BH88" s="3">
        <f>AVERAGE(AE88:AE89)</f>
        <v>16.041954809789484</v>
      </c>
      <c r="BI88" s="3">
        <f>AVERAGE(AF88:AF89)</f>
        <v>6.6655951546661321</v>
      </c>
      <c r="BJ88" s="3">
        <f>AVERAGE(AG88:AG89)</f>
        <v>0.77168378907617097</v>
      </c>
      <c r="BK88" t="s">
        <v>249</v>
      </c>
    </row>
    <row r="89" spans="1:63" x14ac:dyDescent="0.3">
      <c r="A89">
        <v>65</v>
      </c>
      <c r="B89">
        <v>19</v>
      </c>
      <c r="C89" t="s">
        <v>249</v>
      </c>
      <c r="D89" t="s">
        <v>27</v>
      </c>
      <c r="G89">
        <v>0.5</v>
      </c>
      <c r="H89">
        <v>0.5</v>
      </c>
      <c r="I89">
        <v>8985</v>
      </c>
      <c r="J89">
        <v>15129</v>
      </c>
      <c r="L89">
        <v>7027</v>
      </c>
      <c r="M89">
        <v>7.3079999999999998</v>
      </c>
      <c r="N89">
        <v>13.095000000000001</v>
      </c>
      <c r="O89">
        <v>5.7869999999999999</v>
      </c>
      <c r="Q89">
        <v>0.61899999999999999</v>
      </c>
      <c r="R89">
        <v>1</v>
      </c>
      <c r="S89">
        <v>0</v>
      </c>
      <c r="T89">
        <v>0</v>
      </c>
      <c r="V89">
        <v>0</v>
      </c>
      <c r="Y89" s="1">
        <v>45322</v>
      </c>
      <c r="Z89" s="6">
        <v>8.6608796296296295E-2</v>
      </c>
      <c r="AB89">
        <v>1</v>
      </c>
      <c r="AD89" s="3">
        <f t="shared" si="4"/>
        <v>9.4271890117708157</v>
      </c>
      <c r="AE89" s="3">
        <f t="shared" si="5"/>
        <v>16.096254556524791</v>
      </c>
      <c r="AF89" s="3">
        <f t="shared" si="6"/>
        <v>6.6690655447539751</v>
      </c>
      <c r="AG89" s="3">
        <f t="shared" si="7"/>
        <v>0.7677198811659407</v>
      </c>
      <c r="AH89" s="3"/>
      <c r="BK89" t="s">
        <v>249</v>
      </c>
    </row>
    <row r="90" spans="1:63" x14ac:dyDescent="0.3">
      <c r="A90">
        <v>66</v>
      </c>
      <c r="B90">
        <v>20</v>
      </c>
      <c r="C90" t="s">
        <v>250</v>
      </c>
      <c r="D90" t="s">
        <v>27</v>
      </c>
      <c r="G90">
        <v>0.5</v>
      </c>
      <c r="H90">
        <v>0.5</v>
      </c>
      <c r="I90">
        <v>6219</v>
      </c>
      <c r="J90">
        <v>8924</v>
      </c>
      <c r="L90">
        <v>2978</v>
      </c>
      <c r="M90">
        <v>5.1859999999999999</v>
      </c>
      <c r="N90">
        <v>7.8390000000000004</v>
      </c>
      <c r="O90">
        <v>2.653</v>
      </c>
      <c r="Q90">
        <v>0.19500000000000001</v>
      </c>
      <c r="R90">
        <v>1</v>
      </c>
      <c r="S90">
        <v>0</v>
      </c>
      <c r="T90">
        <v>0</v>
      </c>
      <c r="V90">
        <v>0</v>
      </c>
      <c r="Y90" s="1">
        <v>45322</v>
      </c>
      <c r="Z90" s="6">
        <v>9.9999999999999992E-2</v>
      </c>
      <c r="AB90">
        <v>1</v>
      </c>
      <c r="AD90" s="3">
        <f t="shared" ref="AD90:AD141" si="8">((I90*$F$21)+$F$22)*1000/G90</f>
        <v>6.7744720214522509</v>
      </c>
      <c r="AE90" s="3">
        <f t="shared" ref="AE90:AE141" si="9">((J90*$H$21)+$H$22)*1000/H90</f>
        <v>9.7984988837660421</v>
      </c>
      <c r="AF90" s="3">
        <f t="shared" ref="AF90:AF141" si="10">AE90-AD90</f>
        <v>3.0240268623137911</v>
      </c>
      <c r="AG90" s="3">
        <f t="shared" ref="AG90:AG141" si="11">((L90*$J$21)+$J$22)*1000/H90</f>
        <v>0.32189034981808629</v>
      </c>
      <c r="AH90" s="3"/>
      <c r="BG90" s="3"/>
      <c r="BH90" s="3"/>
      <c r="BI90" s="3"/>
      <c r="BJ90" s="3"/>
      <c r="BK90" t="s">
        <v>250</v>
      </c>
    </row>
    <row r="91" spans="1:63" x14ac:dyDescent="0.3">
      <c r="A91">
        <v>67</v>
      </c>
      <c r="B91">
        <v>20</v>
      </c>
      <c r="C91" t="s">
        <v>250</v>
      </c>
      <c r="D91" t="s">
        <v>27</v>
      </c>
      <c r="G91">
        <v>0.5</v>
      </c>
      <c r="H91">
        <v>0.5</v>
      </c>
      <c r="I91">
        <v>5287</v>
      </c>
      <c r="J91">
        <v>8899</v>
      </c>
      <c r="L91">
        <v>2909</v>
      </c>
      <c r="M91">
        <v>4.4710000000000001</v>
      </c>
      <c r="N91">
        <v>7.8179999999999996</v>
      </c>
      <c r="O91">
        <v>3.347</v>
      </c>
      <c r="Q91">
        <v>0.188</v>
      </c>
      <c r="R91">
        <v>1</v>
      </c>
      <c r="S91">
        <v>0</v>
      </c>
      <c r="T91">
        <v>0</v>
      </c>
      <c r="V91">
        <v>0</v>
      </c>
      <c r="Y91" s="1">
        <v>45322</v>
      </c>
      <c r="Z91" s="6">
        <v>0.10730324074074075</v>
      </c>
      <c r="AB91">
        <v>1</v>
      </c>
      <c r="AD91" s="3">
        <f t="shared" si="8"/>
        <v>5.8806425800289315</v>
      </c>
      <c r="AE91" s="3">
        <f t="shared" si="9"/>
        <v>9.7731251703383286</v>
      </c>
      <c r="AF91" s="3">
        <f t="shared" si="10"/>
        <v>3.8924825903093971</v>
      </c>
      <c r="AG91" s="3">
        <f t="shared" si="11"/>
        <v>0.31429285965681142</v>
      </c>
      <c r="AH91" s="3"/>
      <c r="AK91">
        <f>ABS(100*(AD91-AD92)/(AVERAGE(AD91:AD92)))</f>
        <v>0.35814446352087675</v>
      </c>
      <c r="AL91">
        <f>ABS(100*((AVERAGE(AD91:AD92)-AVERAGE(AD85:AD86))/(AVERAGE(AD85:AD86,AD91:AD92))))</f>
        <v>8.1363355532798443E-2</v>
      </c>
      <c r="AQ91">
        <f>ABS(100*(AE91-AE92)/(AVERAGE(AE91:AE92)))</f>
        <v>0.53857083966422048</v>
      </c>
      <c r="AR91">
        <f>ABS(100*((AVERAGE(AE91:AE92)-AVERAGE(AE85:AE86))/(AVERAGE(AE85:AE86,AE91:AE92))))</f>
        <v>1.9662838851953346</v>
      </c>
      <c r="AW91">
        <f>ABS(100*(AF91-AF92)/(AVERAGE(AF91:AF92)))</f>
        <v>0.81053576492182777</v>
      </c>
      <c r="AX91">
        <f>ABS(100*((AVERAGE(AF91:AF92)-AVERAGE(AF85:AF86))/(AVERAGE(AF85:AF86,AF91:AF92))))</f>
        <v>5.1333046191408034</v>
      </c>
      <c r="BC91">
        <f>ABS(100*(AG91-AG92)/(AVERAGE(AG91:AG92)))</f>
        <v>2.7980328385366624</v>
      </c>
      <c r="BD91">
        <f>ABS(100*((AVERAGE(AG91:AG92)-AVERAGE(AG85:AG86))/(AVERAGE(AG85:AG86,AG91:AG92))))</f>
        <v>2.0414280992682672</v>
      </c>
      <c r="BG91" s="3">
        <f>AVERAGE(AD91:AD92)</f>
        <v>5.8911920691444424</v>
      </c>
      <c r="BH91" s="3">
        <f>AVERAGE(AE91:AE92)</f>
        <v>9.7995138323031519</v>
      </c>
      <c r="BI91" s="3">
        <f>AVERAGE(AF91:AF92)</f>
        <v>3.9083217631587095</v>
      </c>
      <c r="BJ91" s="3">
        <f>AVERAGE(AG91:AG92)</f>
        <v>0.31875225605582058</v>
      </c>
      <c r="BK91" t="s">
        <v>250</v>
      </c>
    </row>
    <row r="92" spans="1:63" x14ac:dyDescent="0.3">
      <c r="A92">
        <v>68</v>
      </c>
      <c r="B92">
        <v>20</v>
      </c>
      <c r="C92" t="s">
        <v>250</v>
      </c>
      <c r="D92" t="s">
        <v>27</v>
      </c>
      <c r="G92">
        <v>0.5</v>
      </c>
      <c r="H92">
        <v>0.5</v>
      </c>
      <c r="I92">
        <v>5309</v>
      </c>
      <c r="J92">
        <v>8951</v>
      </c>
      <c r="L92">
        <v>2990</v>
      </c>
      <c r="M92">
        <v>4.4880000000000004</v>
      </c>
      <c r="N92">
        <v>7.8609999999999998</v>
      </c>
      <c r="O92">
        <v>3.3740000000000001</v>
      </c>
      <c r="Q92">
        <v>0.19700000000000001</v>
      </c>
      <c r="R92">
        <v>1</v>
      </c>
      <c r="S92">
        <v>0</v>
      </c>
      <c r="T92">
        <v>0</v>
      </c>
      <c r="V92">
        <v>0</v>
      </c>
      <c r="Y92" s="1">
        <v>45322</v>
      </c>
      <c r="Z92" s="6">
        <v>0.11499999999999999</v>
      </c>
      <c r="AB92">
        <v>1</v>
      </c>
      <c r="AD92" s="3">
        <f t="shared" si="8"/>
        <v>5.9017415582599533</v>
      </c>
      <c r="AE92" s="3">
        <f t="shared" si="9"/>
        <v>9.8259024942679751</v>
      </c>
      <c r="AF92" s="3">
        <f t="shared" si="10"/>
        <v>3.9241609360080218</v>
      </c>
      <c r="AG92" s="3">
        <f t="shared" si="11"/>
        <v>0.32321165245482975</v>
      </c>
      <c r="AH92" s="3"/>
      <c r="BG92" s="3"/>
      <c r="BH92" s="3"/>
      <c r="BI92" s="3"/>
      <c r="BJ92" s="3"/>
      <c r="BK92" t="s">
        <v>250</v>
      </c>
    </row>
    <row r="93" spans="1:63" x14ac:dyDescent="0.3">
      <c r="A93">
        <v>69</v>
      </c>
      <c r="B93">
        <v>3</v>
      </c>
      <c r="C93" t="s">
        <v>28</v>
      </c>
      <c r="D93" t="s">
        <v>27</v>
      </c>
      <c r="G93">
        <v>0.5</v>
      </c>
      <c r="H93">
        <v>0.5</v>
      </c>
      <c r="I93">
        <v>1404</v>
      </c>
      <c r="J93">
        <v>767</v>
      </c>
      <c r="L93">
        <v>542</v>
      </c>
      <c r="M93">
        <v>1.492</v>
      </c>
      <c r="N93">
        <v>0.92800000000000005</v>
      </c>
      <c r="O93">
        <v>0</v>
      </c>
      <c r="Q93">
        <v>0</v>
      </c>
      <c r="R93">
        <v>1</v>
      </c>
      <c r="S93">
        <v>0</v>
      </c>
      <c r="T93">
        <v>0</v>
      </c>
      <c r="V93">
        <v>0</v>
      </c>
      <c r="Y93" s="1">
        <v>45322</v>
      </c>
      <c r="Z93" s="6">
        <v>0.12722222222222221</v>
      </c>
      <c r="AB93">
        <v>1</v>
      </c>
      <c r="AD93" s="3">
        <f t="shared" si="8"/>
        <v>2.1566729222534482</v>
      </c>
      <c r="AE93" s="3">
        <f t="shared" si="9"/>
        <v>1.5195636665713415</v>
      </c>
      <c r="AF93" s="3">
        <f t="shared" si="10"/>
        <v>-0.63710925568210675</v>
      </c>
      <c r="AG93" s="3">
        <f t="shared" si="11"/>
        <v>5.3665914559164744E-2</v>
      </c>
      <c r="AH93" s="3"/>
      <c r="BK93" t="s">
        <v>28</v>
      </c>
    </row>
    <row r="94" spans="1:63" x14ac:dyDescent="0.3">
      <c r="A94">
        <v>70</v>
      </c>
      <c r="B94">
        <v>3</v>
      </c>
      <c r="C94" t="s">
        <v>28</v>
      </c>
      <c r="D94" t="s">
        <v>27</v>
      </c>
      <c r="G94">
        <v>0.5</v>
      </c>
      <c r="H94">
        <v>0.5</v>
      </c>
      <c r="I94">
        <v>271</v>
      </c>
      <c r="J94">
        <v>653</v>
      </c>
      <c r="L94">
        <v>520</v>
      </c>
      <c r="M94">
        <v>0.623</v>
      </c>
      <c r="N94">
        <v>0.83199999999999996</v>
      </c>
      <c r="O94">
        <v>0.20899999999999999</v>
      </c>
      <c r="Q94">
        <v>0</v>
      </c>
      <c r="R94">
        <v>1</v>
      </c>
      <c r="S94">
        <v>0</v>
      </c>
      <c r="T94">
        <v>0</v>
      </c>
      <c r="V94">
        <v>0</v>
      </c>
      <c r="Y94" s="1">
        <v>45322</v>
      </c>
      <c r="Z94" s="6">
        <v>0.13335648148148146</v>
      </c>
      <c r="AB94">
        <v>1</v>
      </c>
      <c r="AD94" s="3">
        <f t="shared" si="8"/>
        <v>1.0700755433557863</v>
      </c>
      <c r="AE94" s="3">
        <f t="shared" si="9"/>
        <v>1.4038595333409629</v>
      </c>
      <c r="AF94" s="3">
        <f t="shared" si="10"/>
        <v>0.33378398998517667</v>
      </c>
      <c r="AG94" s="3">
        <f t="shared" si="11"/>
        <v>5.1243526391801741E-2</v>
      </c>
      <c r="AH94" s="3"/>
      <c r="AK94">
        <f>ABS(100*(AD94-AD95)/(AVERAGE(AD94:AD95)))</f>
        <v>0.17940878586038489</v>
      </c>
      <c r="AQ94">
        <f>ABS(100*(AE94-AE95)/(AVERAGE(AE94:AE95)))</f>
        <v>0.5073629337522001</v>
      </c>
      <c r="AW94">
        <f>ABS(100*(AF94-AF95)/(AVERAGE(AF94:AF95)))</f>
        <v>1.5660314741599755</v>
      </c>
      <c r="BC94">
        <f>ABS(100*(AG94-AG95)/(AVERAGE(AG94:AG95)))</f>
        <v>7.8144017829499015</v>
      </c>
      <c r="BG94" s="3">
        <f>AVERAGE(AD94:AD95)</f>
        <v>1.0691164988907398</v>
      </c>
      <c r="BH94" s="3">
        <f>AVERAGE(AE94:AE95)</f>
        <v>1.400307213461083</v>
      </c>
      <c r="BI94" s="3">
        <f>AVERAGE(AF94:AF95)</f>
        <v>0.33119071457034321</v>
      </c>
      <c r="BJ94" s="3">
        <f>AVERAGE(AG94:AG95)</f>
        <v>4.9316626713217529E-2</v>
      </c>
      <c r="BK94" t="s">
        <v>28</v>
      </c>
    </row>
    <row r="95" spans="1:63" x14ac:dyDescent="0.3">
      <c r="A95">
        <v>71</v>
      </c>
      <c r="B95">
        <v>3</v>
      </c>
      <c r="C95" t="s">
        <v>28</v>
      </c>
      <c r="D95" t="s">
        <v>27</v>
      </c>
      <c r="G95">
        <v>0.5</v>
      </c>
      <c r="H95">
        <v>0.5</v>
      </c>
      <c r="I95">
        <v>269</v>
      </c>
      <c r="J95">
        <v>646</v>
      </c>
      <c r="L95">
        <v>485</v>
      </c>
      <c r="M95">
        <v>0.621</v>
      </c>
      <c r="N95">
        <v>0.82599999999999996</v>
      </c>
      <c r="O95">
        <v>0.20499999999999999</v>
      </c>
      <c r="Q95">
        <v>0</v>
      </c>
      <c r="R95">
        <v>1</v>
      </c>
      <c r="S95">
        <v>0</v>
      </c>
      <c r="T95">
        <v>0</v>
      </c>
      <c r="V95">
        <v>0</v>
      </c>
      <c r="Y95" s="1">
        <v>45322</v>
      </c>
      <c r="Z95" s="6">
        <v>0.13988425925925926</v>
      </c>
      <c r="AB95">
        <v>1</v>
      </c>
      <c r="AD95" s="3">
        <f t="shared" si="8"/>
        <v>1.0681574544256933</v>
      </c>
      <c r="AE95" s="3">
        <f t="shared" si="9"/>
        <v>1.3967548935812031</v>
      </c>
      <c r="AF95" s="3">
        <f t="shared" si="10"/>
        <v>0.32859743915550976</v>
      </c>
      <c r="AG95" s="3">
        <f t="shared" si="11"/>
        <v>4.7389727034633324E-2</v>
      </c>
      <c r="AH95" s="3"/>
      <c r="BG95" s="3"/>
      <c r="BH95" s="3"/>
      <c r="BI95" s="3"/>
      <c r="BJ95" s="3"/>
      <c r="BK95" t="s">
        <v>28</v>
      </c>
    </row>
    <row r="96" spans="1:63" x14ac:dyDescent="0.3">
      <c r="A96">
        <v>72</v>
      </c>
      <c r="B96">
        <v>1</v>
      </c>
      <c r="C96" t="s">
        <v>69</v>
      </c>
      <c r="D96" t="s">
        <v>27</v>
      </c>
      <c r="G96">
        <v>0.3</v>
      </c>
      <c r="H96">
        <v>0.3</v>
      </c>
      <c r="I96">
        <v>775</v>
      </c>
      <c r="J96">
        <v>7558</v>
      </c>
      <c r="L96">
        <v>6372</v>
      </c>
      <c r="M96">
        <v>1.6830000000000001</v>
      </c>
      <c r="N96">
        <v>11.135999999999999</v>
      </c>
      <c r="O96">
        <v>9.4529999999999994</v>
      </c>
      <c r="Q96">
        <v>0.91700000000000004</v>
      </c>
      <c r="R96">
        <v>1</v>
      </c>
      <c r="S96">
        <v>0</v>
      </c>
      <c r="T96">
        <v>0</v>
      </c>
      <c r="V96">
        <v>0</v>
      </c>
      <c r="Y96" s="1">
        <v>45322</v>
      </c>
      <c r="Z96" s="6">
        <v>0.15193287037037037</v>
      </c>
      <c r="AB96">
        <v>1</v>
      </c>
      <c r="AD96" s="3">
        <f t="shared" si="8"/>
        <v>2.5890565895653546</v>
      </c>
      <c r="AE96" s="3">
        <f t="shared" si="9"/>
        <v>14.020131970126201</v>
      </c>
      <c r="AF96" s="3">
        <f t="shared" si="10"/>
        <v>11.431075380560847</v>
      </c>
      <c r="AG96" s="3">
        <f t="shared" si="11"/>
        <v>1.1593312981839341</v>
      </c>
      <c r="AH96" s="3"/>
      <c r="BK96" t="s">
        <v>69</v>
      </c>
    </row>
    <row r="97" spans="1:63" x14ac:dyDescent="0.3">
      <c r="A97">
        <v>73</v>
      </c>
      <c r="B97">
        <v>1</v>
      </c>
      <c r="C97" t="s">
        <v>69</v>
      </c>
      <c r="D97" t="s">
        <v>27</v>
      </c>
      <c r="G97">
        <v>0.3</v>
      </c>
      <c r="H97">
        <v>0.3</v>
      </c>
      <c r="I97">
        <v>1150</v>
      </c>
      <c r="J97">
        <v>7636</v>
      </c>
      <c r="L97">
        <v>6169</v>
      </c>
      <c r="M97">
        <v>2.1619999999999999</v>
      </c>
      <c r="N97">
        <v>11.246</v>
      </c>
      <c r="O97">
        <v>9.0839999999999996</v>
      </c>
      <c r="Q97">
        <v>0.88200000000000001</v>
      </c>
      <c r="R97">
        <v>1</v>
      </c>
      <c r="S97">
        <v>0</v>
      </c>
      <c r="T97">
        <v>0</v>
      </c>
      <c r="V97">
        <v>0</v>
      </c>
      <c r="Y97" s="1">
        <v>45322</v>
      </c>
      <c r="Z97" s="6">
        <v>0.15870370370370371</v>
      </c>
      <c r="AB97">
        <v>1</v>
      </c>
      <c r="AD97" s="3">
        <f t="shared" si="8"/>
        <v>3.1884593802194039</v>
      </c>
      <c r="AE97" s="3">
        <f t="shared" si="9"/>
        <v>14.152075279950317</v>
      </c>
      <c r="AF97" s="3">
        <f t="shared" si="10"/>
        <v>10.963615899730913</v>
      </c>
      <c r="AG97" s="3">
        <f t="shared" si="11"/>
        <v>1.1220779043979727</v>
      </c>
      <c r="AH97" s="3"/>
      <c r="AI97">
        <f>100*(AVERAGE(I97:I98))/(AVERAGE(I$51:I$52))</f>
        <v>76.07223476297969</v>
      </c>
      <c r="AK97">
        <f>ABS(100*(AD97-AD98)/(AVERAGE(AD97:AD98)))</f>
        <v>2.9146271991714832</v>
      </c>
      <c r="AO97">
        <f>100*(AVERAGE(J97:J98))/(AVERAGE(J$51:J$52))</f>
        <v>92.938524340461825</v>
      </c>
      <c r="AQ97">
        <f>ABS(100*(AE97-AE98)/(AVERAGE(AE97:AE98)))</f>
        <v>0.21538358154503384</v>
      </c>
      <c r="AU97">
        <f>100*(((AVERAGE(J97:J98))-(AVERAGE(I97:I98)))/((AVERAGE(J$51:J$52))-(AVERAGE($I$51:I52))))</f>
        <v>96.867487980769226</v>
      </c>
      <c r="AW97">
        <f>ABS(100*(AF97-AF98)/(AVERAGE(AF97:AF98)))</f>
        <v>1.1444066051304755</v>
      </c>
      <c r="BA97">
        <f>100*(AVERAGE(L97:L98))/(AVERAGE(L$51:L$52))</f>
        <v>100.77898400596669</v>
      </c>
      <c r="BC97">
        <f>ABS(100*(AG97-AG98)/(AVERAGE(AG97:AG98)))</f>
        <v>2.9373249675551154</v>
      </c>
      <c r="BG97" s="3">
        <f>AVERAGE(AD97:AD98)</f>
        <v>3.2356123997508557</v>
      </c>
      <c r="BH97" s="3">
        <f>AVERAGE(AE97:AE98)</f>
        <v>14.136851051893689</v>
      </c>
      <c r="BI97" s="3">
        <f>AVERAGE(AF97:AF98)</f>
        <v>10.901238652142833</v>
      </c>
      <c r="BJ97" s="3">
        <f>AVERAGE(AG97:AG98)</f>
        <v>1.1058368928213342</v>
      </c>
      <c r="BK97" t="s">
        <v>69</v>
      </c>
    </row>
    <row r="98" spans="1:63" x14ac:dyDescent="0.3">
      <c r="A98">
        <v>74</v>
      </c>
      <c r="B98">
        <v>1</v>
      </c>
      <c r="C98" t="s">
        <v>69</v>
      </c>
      <c r="D98" t="s">
        <v>27</v>
      </c>
      <c r="G98">
        <v>0.3</v>
      </c>
      <c r="H98">
        <v>0.3</v>
      </c>
      <c r="I98">
        <v>1209</v>
      </c>
      <c r="J98">
        <v>7618</v>
      </c>
      <c r="L98">
        <v>5992</v>
      </c>
      <c r="M98">
        <v>2.2370000000000001</v>
      </c>
      <c r="N98">
        <v>11.221</v>
      </c>
      <c r="O98">
        <v>8.984</v>
      </c>
      <c r="Q98">
        <v>0.85099999999999998</v>
      </c>
      <c r="R98">
        <v>1</v>
      </c>
      <c r="S98">
        <v>0</v>
      </c>
      <c r="T98">
        <v>0</v>
      </c>
      <c r="V98">
        <v>0</v>
      </c>
      <c r="Y98" s="1">
        <v>45322</v>
      </c>
      <c r="Z98" s="6">
        <v>0.16597222222222222</v>
      </c>
      <c r="AB98">
        <v>1</v>
      </c>
      <c r="AD98" s="3">
        <f t="shared" si="8"/>
        <v>3.2827654192823075</v>
      </c>
      <c r="AE98" s="3">
        <f t="shared" si="9"/>
        <v>14.121626823837062</v>
      </c>
      <c r="AF98" s="3">
        <f t="shared" si="10"/>
        <v>10.838861404554754</v>
      </c>
      <c r="AG98" s="3">
        <f t="shared" si="11"/>
        <v>1.089595881244696</v>
      </c>
      <c r="AH98" s="3"/>
      <c r="BK98" t="s">
        <v>69</v>
      </c>
    </row>
    <row r="99" spans="1:63" x14ac:dyDescent="0.3">
      <c r="A99">
        <v>75</v>
      </c>
      <c r="B99">
        <v>3</v>
      </c>
      <c r="C99" t="s">
        <v>83</v>
      </c>
      <c r="D99" t="s">
        <v>27</v>
      </c>
      <c r="G99">
        <v>0.5</v>
      </c>
      <c r="H99">
        <v>0.5</v>
      </c>
      <c r="I99">
        <v>568</v>
      </c>
      <c r="J99">
        <v>1273</v>
      </c>
      <c r="L99">
        <v>1052</v>
      </c>
      <c r="M99">
        <v>0.85</v>
      </c>
      <c r="N99">
        <v>1.357</v>
      </c>
      <c r="O99">
        <v>0.50600000000000001</v>
      </c>
      <c r="Q99">
        <v>0</v>
      </c>
      <c r="R99">
        <v>1</v>
      </c>
      <c r="S99">
        <v>0</v>
      </c>
      <c r="T99">
        <v>0</v>
      </c>
      <c r="V99">
        <v>0</v>
      </c>
      <c r="Y99" s="1">
        <v>45322</v>
      </c>
      <c r="Z99" s="6">
        <v>0.17850694444444445</v>
      </c>
      <c r="AB99">
        <v>1</v>
      </c>
      <c r="AD99" s="3"/>
      <c r="AE99" s="3"/>
      <c r="AF99" s="3"/>
      <c r="AG99" s="3"/>
      <c r="AH99" s="3"/>
      <c r="BK99" t="s">
        <v>83</v>
      </c>
    </row>
    <row r="100" spans="1:63" x14ac:dyDescent="0.3">
      <c r="A100">
        <v>76</v>
      </c>
      <c r="B100">
        <v>21</v>
      </c>
      <c r="C100" t="s">
        <v>272</v>
      </c>
      <c r="D100" t="s">
        <v>27</v>
      </c>
      <c r="G100">
        <v>0.5</v>
      </c>
      <c r="H100">
        <v>0.5</v>
      </c>
      <c r="I100">
        <v>432</v>
      </c>
      <c r="J100">
        <v>1658</v>
      </c>
      <c r="L100">
        <v>700</v>
      </c>
      <c r="M100">
        <v>0.747</v>
      </c>
      <c r="N100">
        <v>1.6830000000000001</v>
      </c>
      <c r="O100">
        <v>0.93700000000000006</v>
      </c>
      <c r="Q100">
        <v>0</v>
      </c>
      <c r="R100">
        <v>1</v>
      </c>
      <c r="S100">
        <v>0</v>
      </c>
      <c r="T100">
        <v>0</v>
      </c>
      <c r="V100">
        <v>0</v>
      </c>
      <c r="Y100" s="1">
        <v>45322</v>
      </c>
      <c r="Z100" s="6">
        <v>0.19006944444444443</v>
      </c>
      <c r="AB100">
        <v>1</v>
      </c>
      <c r="AD100" s="3">
        <f t="shared" si="8"/>
        <v>1.2244817022282699</v>
      </c>
      <c r="AE100" s="3">
        <f t="shared" si="9"/>
        <v>2.4238828131350876</v>
      </c>
      <c r="AF100" s="3">
        <f t="shared" si="10"/>
        <v>1.1994011109068177</v>
      </c>
      <c r="AG100" s="3">
        <f t="shared" si="11"/>
        <v>7.1063065942953585E-2</v>
      </c>
      <c r="AH100" s="3"/>
      <c r="BK100" t="s">
        <v>272</v>
      </c>
    </row>
    <row r="101" spans="1:63" x14ac:dyDescent="0.3">
      <c r="A101">
        <v>77</v>
      </c>
      <c r="B101">
        <v>21</v>
      </c>
      <c r="C101" t="s">
        <v>272</v>
      </c>
      <c r="D101" t="s">
        <v>27</v>
      </c>
      <c r="G101">
        <v>0.5</v>
      </c>
      <c r="H101">
        <v>0.5</v>
      </c>
      <c r="I101">
        <v>428</v>
      </c>
      <c r="J101">
        <v>1647</v>
      </c>
      <c r="L101">
        <v>775</v>
      </c>
      <c r="M101">
        <v>0.74299999999999999</v>
      </c>
      <c r="N101">
        <v>1.673</v>
      </c>
      <c r="O101">
        <v>0.93</v>
      </c>
      <c r="Q101">
        <v>0</v>
      </c>
      <c r="R101">
        <v>1</v>
      </c>
      <c r="S101">
        <v>0</v>
      </c>
      <c r="T101">
        <v>0</v>
      </c>
      <c r="V101">
        <v>0</v>
      </c>
      <c r="Y101" s="1">
        <v>45322</v>
      </c>
      <c r="Z101" s="6">
        <v>0.19650462962962964</v>
      </c>
      <c r="AB101">
        <v>1</v>
      </c>
      <c r="AD101" s="3">
        <f t="shared" si="8"/>
        <v>1.2206455243680836</v>
      </c>
      <c r="AE101" s="3">
        <f t="shared" si="9"/>
        <v>2.4127183792268934</v>
      </c>
      <c r="AF101" s="3">
        <f t="shared" si="10"/>
        <v>1.1920728548588098</v>
      </c>
      <c r="AG101" s="3">
        <f t="shared" si="11"/>
        <v>7.9321207422600182E-2</v>
      </c>
      <c r="AH101" s="3"/>
      <c r="AK101">
        <f>ABS(100*(AD101-AD102)/(AVERAGE(AD101:AD102)))</f>
        <v>82.843459729209428</v>
      </c>
      <c r="AQ101">
        <f>ABS(100*(AE101-AE102)/(AVERAGE(AE101:AE102)))</f>
        <v>3.9988737664837291</v>
      </c>
      <c r="AW101">
        <f>ABS(100*(AF101-AF102)/(AVERAGE(AF101:AF102)))</f>
        <v>430.46311757160333</v>
      </c>
      <c r="BC101">
        <f>ABS(100*(AG101-AG102)/(AVERAGE(AG101:AG102)))</f>
        <v>20.996632606421734</v>
      </c>
      <c r="BG101" s="3">
        <f>AVERAGE(AD101:AD102)</f>
        <v>2.0837855429099159</v>
      </c>
      <c r="BH101" s="3">
        <f>AVERAGE(AE101:AE102)</f>
        <v>2.4619433832766595</v>
      </c>
      <c r="BI101" s="3">
        <f>AVERAGE(AF101:AF102)</f>
        <v>0.37815784036674371</v>
      </c>
      <c r="BJ101" s="3">
        <f>AVERAGE(AG101:AG102)</f>
        <v>8.8625380156335337E-2</v>
      </c>
      <c r="BK101" t="s">
        <v>272</v>
      </c>
    </row>
    <row r="102" spans="1:63" x14ac:dyDescent="0.3">
      <c r="A102">
        <v>78</v>
      </c>
      <c r="B102">
        <v>21</v>
      </c>
      <c r="C102" t="s">
        <v>272</v>
      </c>
      <c r="D102" t="s">
        <v>27</v>
      </c>
      <c r="G102">
        <v>0.5</v>
      </c>
      <c r="H102">
        <v>0.5</v>
      </c>
      <c r="I102">
        <v>2228</v>
      </c>
      <c r="J102">
        <v>1744</v>
      </c>
      <c r="L102">
        <v>944</v>
      </c>
      <c r="M102">
        <v>2.1240000000000001</v>
      </c>
      <c r="N102">
        <v>1.756</v>
      </c>
      <c r="O102">
        <v>0</v>
      </c>
      <c r="Q102">
        <v>0</v>
      </c>
      <c r="R102">
        <v>1</v>
      </c>
      <c r="S102">
        <v>0</v>
      </c>
      <c r="T102">
        <v>0</v>
      </c>
      <c r="V102">
        <v>0</v>
      </c>
      <c r="X102" t="s">
        <v>140</v>
      </c>
      <c r="Y102" s="1">
        <v>45322</v>
      </c>
      <c r="Z102" s="6">
        <v>0.20743055555555556</v>
      </c>
      <c r="AB102">
        <v>1</v>
      </c>
      <c r="AD102" s="3">
        <f t="shared" si="8"/>
        <v>2.946925561451748</v>
      </c>
      <c r="AE102" s="3">
        <f t="shared" si="9"/>
        <v>2.5111683873264257</v>
      </c>
      <c r="AF102" s="3">
        <f t="shared" si="10"/>
        <v>-0.43575717412532233</v>
      </c>
      <c r="AG102" s="3">
        <f t="shared" si="11"/>
        <v>9.7929552890070506E-2</v>
      </c>
      <c r="AH102" s="3"/>
      <c r="BG102" s="3"/>
      <c r="BH102" s="3"/>
      <c r="BI102" s="3"/>
      <c r="BJ102" s="3"/>
      <c r="BK102" t="s">
        <v>272</v>
      </c>
    </row>
    <row r="103" spans="1:63" x14ac:dyDescent="0.3">
      <c r="A103">
        <v>79</v>
      </c>
      <c r="B103">
        <v>22</v>
      </c>
      <c r="C103" t="s">
        <v>273</v>
      </c>
      <c r="D103" t="s">
        <v>27</v>
      </c>
      <c r="G103">
        <v>0.5</v>
      </c>
      <c r="H103">
        <v>0.5</v>
      </c>
      <c r="I103">
        <v>3816</v>
      </c>
      <c r="J103">
        <v>6997</v>
      </c>
      <c r="L103">
        <v>2061</v>
      </c>
      <c r="M103">
        <v>3.3420000000000001</v>
      </c>
      <c r="N103">
        <v>6.2069999999999999</v>
      </c>
      <c r="O103">
        <v>2.8639999999999999</v>
      </c>
      <c r="Q103">
        <v>0.1</v>
      </c>
      <c r="R103">
        <v>1</v>
      </c>
      <c r="S103">
        <v>0</v>
      </c>
      <c r="T103">
        <v>0</v>
      </c>
      <c r="V103">
        <v>0</v>
      </c>
      <c r="Y103" s="1">
        <v>45322</v>
      </c>
      <c r="Z103" s="6">
        <v>0.21996527777777777</v>
      </c>
      <c r="AB103">
        <v>1</v>
      </c>
      <c r="AD103" s="3">
        <f t="shared" si="8"/>
        <v>4.4698881719455583</v>
      </c>
      <c r="AE103" s="3">
        <f t="shared" si="9"/>
        <v>7.8426930527578067</v>
      </c>
      <c r="AF103" s="3">
        <f t="shared" si="10"/>
        <v>3.3728048808122484</v>
      </c>
      <c r="AG103" s="3">
        <f t="shared" si="11"/>
        <v>0.22092080666027386</v>
      </c>
      <c r="AH103" s="3"/>
      <c r="BG103" s="3"/>
      <c r="BH103" s="3"/>
      <c r="BI103" s="3"/>
      <c r="BJ103" s="3"/>
      <c r="BK103" t="s">
        <v>273</v>
      </c>
    </row>
    <row r="104" spans="1:63" x14ac:dyDescent="0.3">
      <c r="A104">
        <v>80</v>
      </c>
      <c r="B104">
        <v>22</v>
      </c>
      <c r="C104" t="s">
        <v>273</v>
      </c>
      <c r="D104" t="s">
        <v>27</v>
      </c>
      <c r="G104">
        <v>0.5</v>
      </c>
      <c r="H104">
        <v>0.5</v>
      </c>
      <c r="I104">
        <v>4790</v>
      </c>
      <c r="J104">
        <v>7096</v>
      </c>
      <c r="L104">
        <v>2028</v>
      </c>
      <c r="M104">
        <v>4.09</v>
      </c>
      <c r="N104">
        <v>6.2910000000000004</v>
      </c>
      <c r="O104">
        <v>2.2010000000000001</v>
      </c>
      <c r="Q104">
        <v>9.6000000000000002E-2</v>
      </c>
      <c r="R104">
        <v>1</v>
      </c>
      <c r="S104">
        <v>0</v>
      </c>
      <c r="T104">
        <v>0</v>
      </c>
      <c r="V104">
        <v>0</v>
      </c>
      <c r="Y104" s="1">
        <v>45322</v>
      </c>
      <c r="Z104" s="6">
        <v>0.22731481481481483</v>
      </c>
      <c r="AB104">
        <v>1</v>
      </c>
      <c r="AD104" s="3">
        <f t="shared" si="8"/>
        <v>5.4039974809008307</v>
      </c>
      <c r="AE104" s="3">
        <f t="shared" si="9"/>
        <v>7.9431729579315551</v>
      </c>
      <c r="AF104" s="3">
        <f t="shared" si="10"/>
        <v>2.5391754770307244</v>
      </c>
      <c r="AG104" s="3">
        <f t="shared" si="11"/>
        <v>0.21728722440922935</v>
      </c>
      <c r="AH104" s="3"/>
      <c r="AK104">
        <f>ABS(100*(AD104-AD105)/(AVERAGE(AD104:AD105)))</f>
        <v>0.76021795597183051</v>
      </c>
      <c r="AQ104">
        <f>ABS(100*(AE104-AE105)/(AVERAGE(AE104:AE105)))</f>
        <v>0.17872683494279379</v>
      </c>
      <c r="AW104">
        <f>ABS(100*(AF104-AF105)/(AVERAGE(AF104:AF105)))</f>
        <v>1.0702004785156809</v>
      </c>
      <c r="BC104">
        <f>ABS(100*(AG104-AG105)/(AVERAGE(AG104:AG105)))</f>
        <v>2.826468739933234</v>
      </c>
      <c r="BG104" s="3">
        <f>AVERAGE(AD104:AD105)</f>
        <v>5.42461693689933</v>
      </c>
      <c r="BH104" s="3">
        <f>AVERAGE(AE104:AE105)</f>
        <v>7.9502775976913149</v>
      </c>
      <c r="BI104" s="3">
        <f>AVERAGE(AF104:AF105)</f>
        <v>2.5256606607919854</v>
      </c>
      <c r="BJ104" s="3">
        <f>AVERAGE(AG104:AG105)</f>
        <v>0.2142592392000256</v>
      </c>
      <c r="BK104" t="s">
        <v>273</v>
      </c>
    </row>
    <row r="105" spans="1:63" x14ac:dyDescent="0.3">
      <c r="A105">
        <v>81</v>
      </c>
      <c r="B105">
        <v>22</v>
      </c>
      <c r="C105" t="s">
        <v>273</v>
      </c>
      <c r="D105" t="s">
        <v>27</v>
      </c>
      <c r="G105">
        <v>0.5</v>
      </c>
      <c r="H105">
        <v>0.5</v>
      </c>
      <c r="I105">
        <v>4833</v>
      </c>
      <c r="J105">
        <v>7110</v>
      </c>
      <c r="L105">
        <v>1973</v>
      </c>
      <c r="M105">
        <v>4.1230000000000002</v>
      </c>
      <c r="N105">
        <v>6.3019999999999996</v>
      </c>
      <c r="O105">
        <v>2.1789999999999998</v>
      </c>
      <c r="Q105">
        <v>0.09</v>
      </c>
      <c r="R105">
        <v>1</v>
      </c>
      <c r="S105">
        <v>0</v>
      </c>
      <c r="T105">
        <v>0</v>
      </c>
      <c r="V105">
        <v>0</v>
      </c>
      <c r="Y105" s="1">
        <v>45322</v>
      </c>
      <c r="Z105" s="6">
        <v>0.23505787037037038</v>
      </c>
      <c r="AB105">
        <v>1</v>
      </c>
      <c r="AD105" s="3">
        <f t="shared" si="8"/>
        <v>5.4452363928978285</v>
      </c>
      <c r="AE105" s="3">
        <f t="shared" si="9"/>
        <v>7.9573822374510748</v>
      </c>
      <c r="AF105" s="3">
        <f t="shared" si="10"/>
        <v>2.5121458445532463</v>
      </c>
      <c r="AG105" s="3">
        <f t="shared" si="11"/>
        <v>0.21123125399082185</v>
      </c>
      <c r="AH105" s="3"/>
      <c r="BG105" s="3"/>
      <c r="BH105" s="3"/>
      <c r="BI105" s="3"/>
      <c r="BJ105" s="3"/>
      <c r="BK105" t="s">
        <v>273</v>
      </c>
    </row>
    <row r="106" spans="1:63" x14ac:dyDescent="0.3">
      <c r="A106">
        <v>82</v>
      </c>
      <c r="B106">
        <v>23</v>
      </c>
      <c r="C106" t="s">
        <v>274</v>
      </c>
      <c r="D106" t="s">
        <v>27</v>
      </c>
      <c r="G106">
        <v>0.5</v>
      </c>
      <c r="H106">
        <v>0.5</v>
      </c>
      <c r="I106">
        <v>7356</v>
      </c>
      <c r="J106">
        <v>10342</v>
      </c>
      <c r="L106">
        <v>1691</v>
      </c>
      <c r="M106">
        <v>6.0579999999999998</v>
      </c>
      <c r="N106">
        <v>9.0399999999999991</v>
      </c>
      <c r="O106">
        <v>2.9820000000000002</v>
      </c>
      <c r="Q106">
        <v>6.0999999999999999E-2</v>
      </c>
      <c r="R106">
        <v>1</v>
      </c>
      <c r="S106">
        <v>0</v>
      </c>
      <c r="T106">
        <v>0</v>
      </c>
      <c r="V106">
        <v>0</v>
      </c>
      <c r="Y106" s="1">
        <v>45322</v>
      </c>
      <c r="Z106" s="6">
        <v>0.24839120370370371</v>
      </c>
      <c r="AB106">
        <v>1</v>
      </c>
      <c r="AD106" s="3">
        <f t="shared" si="8"/>
        <v>7.8649055782100978</v>
      </c>
      <c r="AE106" s="3">
        <f t="shared" si="9"/>
        <v>11.237695909386012</v>
      </c>
      <c r="AF106" s="3">
        <f t="shared" si="10"/>
        <v>3.3727903311759144</v>
      </c>
      <c r="AG106" s="3">
        <f t="shared" si="11"/>
        <v>0.18018064202735062</v>
      </c>
      <c r="AH106" s="3"/>
      <c r="BG106" s="3"/>
      <c r="BH106" s="3"/>
      <c r="BI106" s="3"/>
      <c r="BJ106" s="3"/>
      <c r="BK106" t="s">
        <v>274</v>
      </c>
    </row>
    <row r="107" spans="1:63" x14ac:dyDescent="0.3">
      <c r="A107">
        <v>83</v>
      </c>
      <c r="B107">
        <v>23</v>
      </c>
      <c r="C107" t="s">
        <v>274</v>
      </c>
      <c r="D107" t="s">
        <v>27</v>
      </c>
      <c r="G107">
        <v>0.5</v>
      </c>
      <c r="H107">
        <v>0.5</v>
      </c>
      <c r="I107">
        <v>8169</v>
      </c>
      <c r="J107">
        <v>10317</v>
      </c>
      <c r="L107">
        <v>1713</v>
      </c>
      <c r="M107">
        <v>6.6820000000000004</v>
      </c>
      <c r="N107">
        <v>9.0190000000000001</v>
      </c>
      <c r="O107">
        <v>2.3370000000000002</v>
      </c>
      <c r="Q107">
        <v>6.3E-2</v>
      </c>
      <c r="R107">
        <v>1</v>
      </c>
      <c r="S107">
        <v>0</v>
      </c>
      <c r="T107">
        <v>0</v>
      </c>
      <c r="V107">
        <v>0</v>
      </c>
      <c r="Y107" s="1">
        <v>45322</v>
      </c>
      <c r="Z107" s="6">
        <v>0.25586805555555553</v>
      </c>
      <c r="AB107">
        <v>1</v>
      </c>
      <c r="AD107" s="3">
        <f t="shared" si="8"/>
        <v>8.6446087282928854</v>
      </c>
      <c r="AE107" s="3">
        <f t="shared" si="9"/>
        <v>11.212322195958297</v>
      </c>
      <c r="AF107" s="3">
        <f t="shared" si="10"/>
        <v>2.5677134676654116</v>
      </c>
      <c r="AG107" s="3">
        <f t="shared" si="11"/>
        <v>0.18260303019471363</v>
      </c>
      <c r="AH107" s="3"/>
      <c r="AK107">
        <f>ABS(100*(AD107-AD108)/(AVERAGE(AD107:AD108)))</f>
        <v>0.46487058197465059</v>
      </c>
      <c r="AQ107">
        <f>ABS(100*(AE107-AE108)/(AVERAGE(AE107:AE108)))</f>
        <v>0.71256660088539925</v>
      </c>
      <c r="AW107">
        <f>ABS(100*(AF107-AF108)/(AVERAGE(AF107:AF108)))</f>
        <v>1.5419724849295575</v>
      </c>
      <c r="BC107">
        <f>ABS(100*(AG107-AG108)/(AVERAGE(AG107:AG108)))</f>
        <v>0.9601588271499919</v>
      </c>
      <c r="BG107" s="3">
        <f>AVERAGE(AD107:AD108)</f>
        <v>8.6647486620588623</v>
      </c>
      <c r="BH107" s="3">
        <f>AVERAGE(AE107:AE108)</f>
        <v>11.252412663174086</v>
      </c>
      <c r="BI107" s="3">
        <f>AVERAGE(AF107:AF108)</f>
        <v>2.5876640011152237</v>
      </c>
      <c r="BJ107" s="3">
        <f>AVERAGE(AG107:AG108)</f>
        <v>0.18348389861920927</v>
      </c>
      <c r="BK107" t="s">
        <v>274</v>
      </c>
    </row>
    <row r="108" spans="1:63" x14ac:dyDescent="0.3">
      <c r="A108">
        <v>84</v>
      </c>
      <c r="B108">
        <v>23</v>
      </c>
      <c r="C108" t="s">
        <v>274</v>
      </c>
      <c r="D108" t="s">
        <v>27</v>
      </c>
      <c r="G108">
        <v>0.5</v>
      </c>
      <c r="H108">
        <v>0.5</v>
      </c>
      <c r="I108">
        <v>8211</v>
      </c>
      <c r="J108">
        <v>10396</v>
      </c>
      <c r="L108">
        <v>1729</v>
      </c>
      <c r="M108">
        <v>6.7140000000000004</v>
      </c>
      <c r="N108">
        <v>9.0860000000000003</v>
      </c>
      <c r="O108">
        <v>2.3719999999999999</v>
      </c>
      <c r="Q108">
        <v>6.5000000000000002E-2</v>
      </c>
      <c r="R108">
        <v>1</v>
      </c>
      <c r="S108">
        <v>0</v>
      </c>
      <c r="T108">
        <v>0</v>
      </c>
      <c r="V108">
        <v>0</v>
      </c>
      <c r="Y108" s="1">
        <v>45322</v>
      </c>
      <c r="Z108" s="6">
        <v>0.26377314814814817</v>
      </c>
      <c r="AB108">
        <v>1</v>
      </c>
      <c r="AD108" s="3">
        <f t="shared" si="8"/>
        <v>8.6848885958248392</v>
      </c>
      <c r="AE108" s="3">
        <f t="shared" si="9"/>
        <v>11.292503130389875</v>
      </c>
      <c r="AF108" s="3">
        <f t="shared" si="10"/>
        <v>2.6076145345650357</v>
      </c>
      <c r="AG108" s="3">
        <f t="shared" si="11"/>
        <v>0.18436476704370491</v>
      </c>
      <c r="AH108" s="3"/>
      <c r="BG108" s="3"/>
      <c r="BH108" s="3"/>
      <c r="BI108" s="3"/>
      <c r="BJ108" s="3"/>
      <c r="BK108" t="s">
        <v>274</v>
      </c>
    </row>
    <row r="109" spans="1:63" x14ac:dyDescent="0.3">
      <c r="A109">
        <v>85</v>
      </c>
      <c r="B109">
        <v>24</v>
      </c>
      <c r="C109" t="s">
        <v>275</v>
      </c>
      <c r="D109" t="s">
        <v>27</v>
      </c>
      <c r="G109">
        <v>0.5</v>
      </c>
      <c r="H109">
        <v>0.5</v>
      </c>
      <c r="I109">
        <v>5058</v>
      </c>
      <c r="J109">
        <v>7120</v>
      </c>
      <c r="L109">
        <v>2463</v>
      </c>
      <c r="M109">
        <v>4.2960000000000003</v>
      </c>
      <c r="N109">
        <v>6.3109999999999999</v>
      </c>
      <c r="O109">
        <v>2.0150000000000001</v>
      </c>
      <c r="Q109">
        <v>0.14199999999999999</v>
      </c>
      <c r="R109">
        <v>1</v>
      </c>
      <c r="S109">
        <v>0</v>
      </c>
      <c r="T109">
        <v>0</v>
      </c>
      <c r="V109">
        <v>0</v>
      </c>
      <c r="Y109" s="1">
        <v>45322</v>
      </c>
      <c r="Z109" s="6">
        <v>0.27708333333333335</v>
      </c>
      <c r="AB109">
        <v>1</v>
      </c>
      <c r="AD109" s="3">
        <f t="shared" si="8"/>
        <v>5.661021397533287</v>
      </c>
      <c r="AE109" s="3">
        <f t="shared" si="9"/>
        <v>7.9675317228221614</v>
      </c>
      <c r="AF109" s="3">
        <f t="shared" si="10"/>
        <v>2.3065103252888743</v>
      </c>
      <c r="AG109" s="3">
        <f t="shared" si="11"/>
        <v>0.2651844449911796</v>
      </c>
      <c r="AH109" s="3"/>
      <c r="BG109" s="3"/>
      <c r="BH109" s="3"/>
      <c r="BI109" s="3"/>
      <c r="BJ109" s="3"/>
      <c r="BK109" t="s">
        <v>275</v>
      </c>
    </row>
    <row r="110" spans="1:63" x14ac:dyDescent="0.3">
      <c r="A110">
        <v>86</v>
      </c>
      <c r="B110">
        <v>24</v>
      </c>
      <c r="C110" t="s">
        <v>275</v>
      </c>
      <c r="D110" t="s">
        <v>27</v>
      </c>
      <c r="G110">
        <v>0.5</v>
      </c>
      <c r="H110">
        <v>0.5</v>
      </c>
      <c r="I110">
        <v>4205</v>
      </c>
      <c r="J110">
        <v>7186</v>
      </c>
      <c r="L110">
        <v>2479</v>
      </c>
      <c r="M110">
        <v>3.641</v>
      </c>
      <c r="N110">
        <v>6.3659999999999997</v>
      </c>
      <c r="O110">
        <v>2.7250000000000001</v>
      </c>
      <c r="Q110">
        <v>0.14299999999999999</v>
      </c>
      <c r="R110">
        <v>1</v>
      </c>
      <c r="S110">
        <v>0</v>
      </c>
      <c r="T110">
        <v>0</v>
      </c>
      <c r="V110">
        <v>0</v>
      </c>
      <c r="Y110" s="1">
        <v>45322</v>
      </c>
      <c r="Z110" s="6">
        <v>0.28424768518518517</v>
      </c>
      <c r="AB110">
        <v>1</v>
      </c>
      <c r="AD110" s="3">
        <f t="shared" si="8"/>
        <v>4.8429564688486391</v>
      </c>
      <c r="AE110" s="3">
        <f t="shared" si="9"/>
        <v>8.0345183262713267</v>
      </c>
      <c r="AF110" s="3">
        <f t="shared" si="10"/>
        <v>3.1915618574226876</v>
      </c>
      <c r="AG110" s="3">
        <f t="shared" si="11"/>
        <v>0.26694618184017088</v>
      </c>
      <c r="AH110" s="3"/>
      <c r="AK110">
        <f>ABS(100*(AD110-AD111)/(AVERAGE(AD110:AD111)))</f>
        <v>0.47640101827648146</v>
      </c>
      <c r="AQ110">
        <f>ABS(100*(AE110-AE111)/(AVERAGE(AE110:AE111)))</f>
        <v>0.11362656519061291</v>
      </c>
      <c r="AW110">
        <f>ABS(100*(AF110-AF111)/(AVERAGE(AF110:AF111)))</f>
        <v>1.0023452586881065</v>
      </c>
      <c r="BC110">
        <f>ABS(100*(AG110-AG111)/(AVERAGE(AG110:AG111)))</f>
        <v>0.70367413952786118</v>
      </c>
      <c r="BG110" s="3">
        <f>AVERAGE(AD110:AD111)</f>
        <v>4.8314479352680815</v>
      </c>
      <c r="BH110" s="3">
        <f>AVERAGE(AE110:AE111)</f>
        <v>8.0390855946883164</v>
      </c>
      <c r="BI110" s="3">
        <f>AVERAGE(AF110:AF111)</f>
        <v>3.207637659420234</v>
      </c>
      <c r="BJ110" s="3">
        <f>AVERAGE(AG110:AG111)</f>
        <v>0.26601025913914428</v>
      </c>
      <c r="BK110" t="s">
        <v>275</v>
      </c>
    </row>
    <row r="111" spans="1:63" x14ac:dyDescent="0.3">
      <c r="A111">
        <v>87</v>
      </c>
      <c r="B111">
        <v>24</v>
      </c>
      <c r="C111" t="s">
        <v>275</v>
      </c>
      <c r="D111" t="s">
        <v>27</v>
      </c>
      <c r="G111">
        <v>0.5</v>
      </c>
      <c r="H111">
        <v>0.5</v>
      </c>
      <c r="I111">
        <v>4181</v>
      </c>
      <c r="J111">
        <v>7195</v>
      </c>
      <c r="L111">
        <v>2462</v>
      </c>
      <c r="M111">
        <v>3.6230000000000002</v>
      </c>
      <c r="N111">
        <v>6.3739999999999997</v>
      </c>
      <c r="O111">
        <v>2.7519999999999998</v>
      </c>
      <c r="Q111">
        <v>0.14199999999999999</v>
      </c>
      <c r="R111">
        <v>1</v>
      </c>
      <c r="S111">
        <v>0</v>
      </c>
      <c r="T111">
        <v>0</v>
      </c>
      <c r="V111">
        <v>0</v>
      </c>
      <c r="Y111" s="1">
        <v>45322</v>
      </c>
      <c r="Z111" s="6">
        <v>0.2918634259259259</v>
      </c>
      <c r="AB111">
        <v>1</v>
      </c>
      <c r="AD111" s="3">
        <f t="shared" si="8"/>
        <v>4.8199394016875239</v>
      </c>
      <c r="AE111" s="3">
        <f t="shared" si="9"/>
        <v>8.0436528631053044</v>
      </c>
      <c r="AF111" s="3">
        <f t="shared" si="10"/>
        <v>3.2237134614177805</v>
      </c>
      <c r="AG111" s="3">
        <f t="shared" si="11"/>
        <v>0.26507433643811767</v>
      </c>
      <c r="AH111" s="3"/>
      <c r="BG111" s="3"/>
      <c r="BH111" s="3"/>
      <c r="BI111" s="3"/>
      <c r="BJ111" s="3"/>
      <c r="BK111" t="s">
        <v>275</v>
      </c>
    </row>
    <row r="112" spans="1:63" x14ac:dyDescent="0.3">
      <c r="A112">
        <v>88</v>
      </c>
      <c r="B112">
        <v>25</v>
      </c>
      <c r="C112" t="s">
        <v>276</v>
      </c>
      <c r="D112" t="s">
        <v>27</v>
      </c>
      <c r="G112">
        <v>0.5</v>
      </c>
      <c r="H112">
        <v>0.5</v>
      </c>
      <c r="I112">
        <v>4784</v>
      </c>
      <c r="J112">
        <v>8770</v>
      </c>
      <c r="L112">
        <v>3936</v>
      </c>
      <c r="M112">
        <v>4.085</v>
      </c>
      <c r="N112">
        <v>7.7080000000000002</v>
      </c>
      <c r="O112">
        <v>3.6230000000000002</v>
      </c>
      <c r="Q112">
        <v>0.29599999999999999</v>
      </c>
      <c r="R112">
        <v>1</v>
      </c>
      <c r="S112">
        <v>0</v>
      </c>
      <c r="T112">
        <v>0</v>
      </c>
      <c r="V112">
        <v>0</v>
      </c>
      <c r="Y112" s="1">
        <v>45322</v>
      </c>
      <c r="Z112" s="6">
        <v>0.30496527777777777</v>
      </c>
      <c r="AB112">
        <v>1</v>
      </c>
      <c r="AD112" s="3">
        <f t="shared" si="8"/>
        <v>5.3982432141105514</v>
      </c>
      <c r="AE112" s="3">
        <f t="shared" si="9"/>
        <v>9.6421968090513204</v>
      </c>
      <c r="AF112" s="3">
        <f t="shared" si="10"/>
        <v>4.243953594940769</v>
      </c>
      <c r="AG112" s="3">
        <f t="shared" si="11"/>
        <v>0.42737434365143884</v>
      </c>
      <c r="BK112" t="s">
        <v>276</v>
      </c>
    </row>
    <row r="113" spans="1:63" x14ac:dyDescent="0.3">
      <c r="A113">
        <v>89</v>
      </c>
      <c r="B113">
        <v>25</v>
      </c>
      <c r="C113" t="s">
        <v>276</v>
      </c>
      <c r="D113" t="s">
        <v>27</v>
      </c>
      <c r="G113">
        <v>0.5</v>
      </c>
      <c r="H113">
        <v>0.5</v>
      </c>
      <c r="I113">
        <v>5014</v>
      </c>
      <c r="J113">
        <v>8844</v>
      </c>
      <c r="L113">
        <v>3993</v>
      </c>
      <c r="M113">
        <v>4.2619999999999996</v>
      </c>
      <c r="N113">
        <v>7.7709999999999999</v>
      </c>
      <c r="O113">
        <v>3.5089999999999999</v>
      </c>
      <c r="Q113">
        <v>0.30199999999999999</v>
      </c>
      <c r="R113">
        <v>1</v>
      </c>
      <c r="S113">
        <v>0</v>
      </c>
      <c r="T113">
        <v>0</v>
      </c>
      <c r="V113">
        <v>0</v>
      </c>
      <c r="Y113" s="1">
        <v>45322</v>
      </c>
      <c r="Z113" s="6">
        <v>0.31233796296296296</v>
      </c>
      <c r="AB113">
        <v>1</v>
      </c>
      <c r="AD113" s="3">
        <f t="shared" si="8"/>
        <v>5.6188234410712425</v>
      </c>
      <c r="AE113" s="3">
        <f t="shared" si="9"/>
        <v>9.7173030007973562</v>
      </c>
      <c r="AF113" s="3">
        <f t="shared" si="10"/>
        <v>4.0984795597261137</v>
      </c>
      <c r="AG113" s="3">
        <f t="shared" si="11"/>
        <v>0.43365053117597024</v>
      </c>
      <c r="AH113" s="3"/>
      <c r="AK113">
        <f>ABS(100*(AD113-AD114)/(AVERAGE(AD113:AD114)))</f>
        <v>0.30770426832146569</v>
      </c>
      <c r="AQ113">
        <f>ABS(100*(AE113-AE114)/(AVERAGE(AE113:AE114)))</f>
        <v>0.40817680834495129</v>
      </c>
      <c r="AW113">
        <f>ABS(100*(AF113-AF114)/(AVERAGE(AF113:AF114)))</f>
        <v>0.54608387663494207</v>
      </c>
      <c r="BC113">
        <f>ABS(100*(AG113-AG114)/(AVERAGE(AG113:AG114)))</f>
        <v>3.6453974806457983</v>
      </c>
      <c r="BG113" s="3">
        <f>AVERAGE(AD113:AD114)</f>
        <v>5.6101920408858241</v>
      </c>
      <c r="BH113" s="3">
        <f>AVERAGE(AE113:AE114)</f>
        <v>9.6975115043237388</v>
      </c>
      <c r="BI113" s="3">
        <f>AVERAGE(AF113:AF114)</f>
        <v>4.0873194634379155</v>
      </c>
      <c r="BJ113" s="3">
        <f>AVERAGE(AG113:AG114)</f>
        <v>0.42588787818510243</v>
      </c>
      <c r="BK113" t="s">
        <v>276</v>
      </c>
    </row>
    <row r="114" spans="1:63" x14ac:dyDescent="0.3">
      <c r="A114">
        <v>90</v>
      </c>
      <c r="B114">
        <v>25</v>
      </c>
      <c r="C114" t="s">
        <v>276</v>
      </c>
      <c r="D114" t="s">
        <v>27</v>
      </c>
      <c r="G114">
        <v>0.5</v>
      </c>
      <c r="H114">
        <v>0.5</v>
      </c>
      <c r="I114">
        <v>4996</v>
      </c>
      <c r="J114">
        <v>8805</v>
      </c>
      <c r="L114">
        <v>3852</v>
      </c>
      <c r="M114">
        <v>4.2480000000000002</v>
      </c>
      <c r="N114">
        <v>7.7380000000000004</v>
      </c>
      <c r="O114">
        <v>3.4910000000000001</v>
      </c>
      <c r="Q114">
        <v>0.28699999999999998</v>
      </c>
      <c r="R114">
        <v>1</v>
      </c>
      <c r="S114">
        <v>0</v>
      </c>
      <c r="T114">
        <v>0</v>
      </c>
      <c r="V114">
        <v>0</v>
      </c>
      <c r="Y114" s="1">
        <v>45322</v>
      </c>
      <c r="Z114" s="6">
        <v>0.32006944444444446</v>
      </c>
      <c r="AB114">
        <v>1</v>
      </c>
      <c r="AD114" s="3">
        <f t="shared" si="8"/>
        <v>5.6015606407004057</v>
      </c>
      <c r="AE114" s="3">
        <f t="shared" si="9"/>
        <v>9.6777200078501231</v>
      </c>
      <c r="AF114" s="3">
        <f t="shared" si="10"/>
        <v>4.0761593671497174</v>
      </c>
      <c r="AG114" s="3">
        <f t="shared" si="11"/>
        <v>0.41812522519423467</v>
      </c>
      <c r="BK114" t="s">
        <v>276</v>
      </c>
    </row>
    <row r="115" spans="1:63" x14ac:dyDescent="0.3">
      <c r="A115">
        <v>91</v>
      </c>
      <c r="B115">
        <v>26</v>
      </c>
      <c r="C115" t="s">
        <v>277</v>
      </c>
      <c r="D115" t="s">
        <v>27</v>
      </c>
      <c r="G115">
        <v>0.5</v>
      </c>
      <c r="H115">
        <v>0.5</v>
      </c>
      <c r="I115">
        <v>5054</v>
      </c>
      <c r="J115">
        <v>8446</v>
      </c>
      <c r="L115">
        <v>4343</v>
      </c>
      <c r="M115">
        <v>4.2919999999999998</v>
      </c>
      <c r="N115">
        <v>7.4340000000000002</v>
      </c>
      <c r="O115">
        <v>3.1419999999999999</v>
      </c>
      <c r="Q115">
        <v>0.33800000000000002</v>
      </c>
      <c r="R115">
        <v>1</v>
      </c>
      <c r="S115">
        <v>0</v>
      </c>
      <c r="T115">
        <v>0</v>
      </c>
      <c r="V115">
        <v>0</v>
      </c>
      <c r="Y115" s="1">
        <v>45322</v>
      </c>
      <c r="Z115" s="6">
        <v>0.33318287037037037</v>
      </c>
      <c r="AB115">
        <v>1</v>
      </c>
      <c r="AD115" s="3">
        <f t="shared" si="8"/>
        <v>5.6571852196731012</v>
      </c>
      <c r="AE115" s="3">
        <f t="shared" si="9"/>
        <v>9.3133534830281413</v>
      </c>
      <c r="AF115" s="3">
        <f t="shared" si="10"/>
        <v>3.6561682633550401</v>
      </c>
      <c r="AG115" s="3">
        <f t="shared" si="11"/>
        <v>0.47218852474765438</v>
      </c>
      <c r="BK115" t="s">
        <v>277</v>
      </c>
    </row>
    <row r="116" spans="1:63" x14ac:dyDescent="0.3">
      <c r="A116">
        <v>92</v>
      </c>
      <c r="B116">
        <v>26</v>
      </c>
      <c r="C116" t="s">
        <v>277</v>
      </c>
      <c r="D116" t="s">
        <v>27</v>
      </c>
      <c r="G116">
        <v>0.5</v>
      </c>
      <c r="H116">
        <v>0.5</v>
      </c>
      <c r="I116">
        <v>5185</v>
      </c>
      <c r="J116">
        <v>8575</v>
      </c>
      <c r="L116">
        <v>4432</v>
      </c>
      <c r="M116">
        <v>4.3929999999999998</v>
      </c>
      <c r="N116">
        <v>7.5430000000000001</v>
      </c>
      <c r="O116">
        <v>3.15</v>
      </c>
      <c r="Q116">
        <v>0.34799999999999998</v>
      </c>
      <c r="R116">
        <v>1</v>
      </c>
      <c r="S116">
        <v>0</v>
      </c>
      <c r="T116">
        <v>0</v>
      </c>
      <c r="V116">
        <v>0</v>
      </c>
      <c r="Y116" s="1">
        <v>45322</v>
      </c>
      <c r="Z116" s="6">
        <v>0.3406481481481482</v>
      </c>
      <c r="AB116">
        <v>1</v>
      </c>
      <c r="AD116" s="3">
        <f t="shared" si="8"/>
        <v>5.7828200445941897</v>
      </c>
      <c r="AE116" s="3">
        <f t="shared" si="9"/>
        <v>9.4442818443151477</v>
      </c>
      <c r="AF116" s="3">
        <f t="shared" si="10"/>
        <v>3.661461799720958</v>
      </c>
      <c r="AG116" s="3">
        <f t="shared" si="11"/>
        <v>0.48198818597016835</v>
      </c>
      <c r="AH116" s="3"/>
      <c r="AK116">
        <f>ABS(100*(AD116-AD117)/(AVERAGE(AD116:AD117)))</f>
        <v>0.82579484387369773</v>
      </c>
      <c r="AQ116">
        <f>ABS(100*(AE116-AE117)/(AVERAGE(AE116:AE117)))</f>
        <v>0.13960956402807634</v>
      </c>
      <c r="AW116">
        <f>ABS(100*(AF116-AF117)/(AVERAGE(AF116:AF117)))</f>
        <v>0.95381728864117887</v>
      </c>
      <c r="BC116">
        <f>ABS(100*(AG116-AG117)/(AVERAGE(AG116:AG117)))</f>
        <v>1.2034812022510994</v>
      </c>
      <c r="BG116" s="3">
        <f>AVERAGE(AD116:AD117)</f>
        <v>5.8067961562203516</v>
      </c>
      <c r="BH116" s="3">
        <f>AVERAGE(AE116:AE117)</f>
        <v>9.4508790098063535</v>
      </c>
      <c r="BI116" s="3">
        <f>AVERAGE(AF116:AF117)</f>
        <v>3.6440828535860019</v>
      </c>
      <c r="BJ116" s="3">
        <f>AVERAGE(AG116:AG117)</f>
        <v>0.48490606262631014</v>
      </c>
      <c r="BK116" t="s">
        <v>277</v>
      </c>
    </row>
    <row r="117" spans="1:63" x14ac:dyDescent="0.3">
      <c r="A117">
        <v>93</v>
      </c>
      <c r="B117">
        <v>26</v>
      </c>
      <c r="C117" t="s">
        <v>277</v>
      </c>
      <c r="D117" t="s">
        <v>27</v>
      </c>
      <c r="G117">
        <v>0.5</v>
      </c>
      <c r="H117">
        <v>0.5</v>
      </c>
      <c r="I117">
        <v>5235</v>
      </c>
      <c r="J117">
        <v>8588</v>
      </c>
      <c r="L117">
        <v>4485</v>
      </c>
      <c r="M117">
        <v>4.431</v>
      </c>
      <c r="N117">
        <v>7.5540000000000003</v>
      </c>
      <c r="O117">
        <v>3.1230000000000002</v>
      </c>
      <c r="Q117">
        <v>0.35299999999999998</v>
      </c>
      <c r="R117">
        <v>1</v>
      </c>
      <c r="S117">
        <v>0</v>
      </c>
      <c r="T117">
        <v>0</v>
      </c>
      <c r="V117">
        <v>0</v>
      </c>
      <c r="Y117" s="1">
        <v>45322</v>
      </c>
      <c r="Z117" s="6">
        <v>0.34837962962962959</v>
      </c>
      <c r="AB117">
        <v>1</v>
      </c>
      <c r="AD117" s="3">
        <f t="shared" si="8"/>
        <v>5.8307722678465135</v>
      </c>
      <c r="AE117" s="3">
        <f t="shared" si="9"/>
        <v>9.4574761752975594</v>
      </c>
      <c r="AF117" s="3">
        <f t="shared" si="10"/>
        <v>3.6267039074510459</v>
      </c>
      <c r="AG117" s="3">
        <f t="shared" si="11"/>
        <v>0.48782393928245193</v>
      </c>
      <c r="BK117" t="s">
        <v>277</v>
      </c>
    </row>
    <row r="118" spans="1:63" x14ac:dyDescent="0.3">
      <c r="A118">
        <v>94</v>
      </c>
      <c r="B118">
        <v>27</v>
      </c>
      <c r="C118" t="s">
        <v>278</v>
      </c>
      <c r="D118" t="s">
        <v>27</v>
      </c>
      <c r="G118">
        <v>0.5</v>
      </c>
      <c r="H118">
        <v>0.5</v>
      </c>
      <c r="I118">
        <v>6820</v>
      </c>
      <c r="J118">
        <v>9954</v>
      </c>
      <c r="L118">
        <v>1763</v>
      </c>
      <c r="M118">
        <v>5.6470000000000002</v>
      </c>
      <c r="N118">
        <v>8.7119999999999997</v>
      </c>
      <c r="O118">
        <v>3.0649999999999999</v>
      </c>
      <c r="Q118">
        <v>6.8000000000000005E-2</v>
      </c>
      <c r="R118">
        <v>1</v>
      </c>
      <c r="S118">
        <v>0</v>
      </c>
      <c r="T118">
        <v>0</v>
      </c>
      <c r="V118">
        <v>0</v>
      </c>
      <c r="Y118" s="1">
        <v>45322</v>
      </c>
      <c r="Z118" s="6">
        <v>0.36178240740740741</v>
      </c>
      <c r="AB118">
        <v>1</v>
      </c>
      <c r="AD118" s="3">
        <f t="shared" si="8"/>
        <v>7.3508577449451851</v>
      </c>
      <c r="AE118" s="3">
        <f t="shared" si="9"/>
        <v>10.843895876987883</v>
      </c>
      <c r="AF118" s="3">
        <f t="shared" si="10"/>
        <v>3.493038132042698</v>
      </c>
      <c r="AG118" s="3">
        <f t="shared" si="11"/>
        <v>0.18810845784781138</v>
      </c>
      <c r="BK118" t="s">
        <v>278</v>
      </c>
    </row>
    <row r="119" spans="1:63" x14ac:dyDescent="0.3">
      <c r="A119">
        <v>95</v>
      </c>
      <c r="B119">
        <v>27</v>
      </c>
      <c r="C119" t="s">
        <v>278</v>
      </c>
      <c r="D119" t="s">
        <v>27</v>
      </c>
      <c r="G119">
        <v>0.5</v>
      </c>
      <c r="H119">
        <v>0.5</v>
      </c>
      <c r="I119">
        <v>7436</v>
      </c>
      <c r="J119">
        <v>9999</v>
      </c>
      <c r="L119">
        <v>1805</v>
      </c>
      <c r="M119">
        <v>6.12</v>
      </c>
      <c r="N119">
        <v>8.7490000000000006</v>
      </c>
      <c r="O119">
        <v>2.63</v>
      </c>
      <c r="Q119">
        <v>7.2999999999999995E-2</v>
      </c>
      <c r="R119">
        <v>1</v>
      </c>
      <c r="S119">
        <v>0</v>
      </c>
      <c r="T119">
        <v>0</v>
      </c>
      <c r="V119">
        <v>0</v>
      </c>
      <c r="Y119" s="1">
        <v>45322</v>
      </c>
      <c r="Z119" s="6">
        <v>0.36924768518518519</v>
      </c>
      <c r="AB119">
        <v>1</v>
      </c>
      <c r="AD119" s="3">
        <f t="shared" si="8"/>
        <v>7.9416291354138178</v>
      </c>
      <c r="AE119" s="3">
        <f t="shared" si="9"/>
        <v>10.889568561157768</v>
      </c>
      <c r="AF119" s="3">
        <f t="shared" si="10"/>
        <v>2.9479394257439502</v>
      </c>
      <c r="AG119" s="3">
        <f t="shared" si="11"/>
        <v>0.19273301707641347</v>
      </c>
      <c r="AH119" s="3"/>
      <c r="AK119">
        <f>ABS(100*(AD119-AD120)/(AVERAGE(AD119:AD120)))</f>
        <v>1.9847502770887828</v>
      </c>
      <c r="AQ119">
        <f>ABS(100*(AE119-AE120)/(AVERAGE(AE119:AE120)))</f>
        <v>0.71510277749416185</v>
      </c>
      <c r="AW119">
        <f>ABS(100*(AF119-AF120)/(AVERAGE(AF119:AF120)))</f>
        <v>2.7877122681694608</v>
      </c>
      <c r="BC119">
        <f>ABS(100*(AG119-AG120)/(AVERAGE(AG119:AG120)))</f>
        <v>1.9614732379898656</v>
      </c>
      <c r="BG119" s="3">
        <f>AVERAGE(AD119:AD120)</f>
        <v>8.0212298260126751</v>
      </c>
      <c r="BH119" s="3">
        <f>AVERAGE(AE119:AE120)</f>
        <v>10.928644079836449</v>
      </c>
      <c r="BI119" s="3">
        <f>AVERAGE(AF119:AF120)</f>
        <v>2.9074142538237737</v>
      </c>
      <c r="BJ119" s="3">
        <f>AVERAGE(AG119:AG120)</f>
        <v>0.19086117167436023</v>
      </c>
      <c r="BK119" t="s">
        <v>278</v>
      </c>
    </row>
    <row r="120" spans="1:63" x14ac:dyDescent="0.3">
      <c r="A120">
        <v>96</v>
      </c>
      <c r="B120">
        <v>27</v>
      </c>
      <c r="C120" t="s">
        <v>278</v>
      </c>
      <c r="D120" t="s">
        <v>27</v>
      </c>
      <c r="G120">
        <v>0.5</v>
      </c>
      <c r="H120">
        <v>0.5</v>
      </c>
      <c r="I120">
        <v>7602</v>
      </c>
      <c r="J120">
        <v>10076</v>
      </c>
      <c r="L120">
        <v>1771</v>
      </c>
      <c r="M120">
        <v>6.2469999999999999</v>
      </c>
      <c r="N120">
        <v>8.8149999999999995</v>
      </c>
      <c r="O120">
        <v>2.5680000000000001</v>
      </c>
      <c r="Q120">
        <v>6.9000000000000006E-2</v>
      </c>
      <c r="R120">
        <v>1</v>
      </c>
      <c r="S120">
        <v>0</v>
      </c>
      <c r="T120">
        <v>0</v>
      </c>
      <c r="V120">
        <v>0</v>
      </c>
      <c r="Y120" s="1">
        <v>45322</v>
      </c>
      <c r="Z120" s="6">
        <v>0.37725694444444446</v>
      </c>
      <c r="AB120">
        <v>1</v>
      </c>
      <c r="AD120" s="3">
        <f t="shared" si="8"/>
        <v>8.1008305166115324</v>
      </c>
      <c r="AE120" s="3">
        <f t="shared" si="9"/>
        <v>10.96771959851513</v>
      </c>
      <c r="AF120" s="3">
        <f t="shared" si="10"/>
        <v>2.8668890819035973</v>
      </c>
      <c r="AG120" s="3">
        <f t="shared" si="11"/>
        <v>0.188989326272307</v>
      </c>
      <c r="BK120" t="s">
        <v>278</v>
      </c>
    </row>
    <row r="121" spans="1:63" x14ac:dyDescent="0.3">
      <c r="A121">
        <v>97</v>
      </c>
      <c r="B121">
        <v>28</v>
      </c>
      <c r="C121" t="s">
        <v>279</v>
      </c>
      <c r="D121" t="s">
        <v>27</v>
      </c>
      <c r="G121">
        <v>0.5</v>
      </c>
      <c r="H121">
        <v>0.5</v>
      </c>
      <c r="I121">
        <v>6262</v>
      </c>
      <c r="J121">
        <v>8644</v>
      </c>
      <c r="L121">
        <v>7961</v>
      </c>
      <c r="M121">
        <v>5.2190000000000003</v>
      </c>
      <c r="N121">
        <v>7.601</v>
      </c>
      <c r="O121">
        <v>2.3820000000000001</v>
      </c>
      <c r="Q121">
        <v>0.71699999999999997</v>
      </c>
      <c r="R121">
        <v>1</v>
      </c>
      <c r="S121">
        <v>0</v>
      </c>
      <c r="T121">
        <v>0</v>
      </c>
      <c r="V121">
        <v>0</v>
      </c>
      <c r="Y121" s="1">
        <v>45322</v>
      </c>
      <c r="Z121" s="6">
        <v>0.39050925925925922</v>
      </c>
      <c r="AB121">
        <v>1</v>
      </c>
      <c r="AD121" s="3">
        <f t="shared" si="8"/>
        <v>6.8157109334492496</v>
      </c>
      <c r="AE121" s="3">
        <f t="shared" si="9"/>
        <v>9.5143132933756398</v>
      </c>
      <c r="AF121" s="3">
        <f t="shared" si="10"/>
        <v>2.6986023599263902</v>
      </c>
      <c r="AG121" s="3">
        <f t="shared" si="11"/>
        <v>0.87056126972580627</v>
      </c>
      <c r="BK121" t="s">
        <v>279</v>
      </c>
    </row>
    <row r="122" spans="1:63" x14ac:dyDescent="0.3">
      <c r="A122">
        <v>98</v>
      </c>
      <c r="B122">
        <v>28</v>
      </c>
      <c r="C122" t="s">
        <v>279</v>
      </c>
      <c r="D122" t="s">
        <v>27</v>
      </c>
      <c r="G122">
        <v>0.5</v>
      </c>
      <c r="H122">
        <v>0.5</v>
      </c>
      <c r="I122">
        <v>5938</v>
      </c>
      <c r="J122">
        <v>8688</v>
      </c>
      <c r="L122">
        <v>7899</v>
      </c>
      <c r="M122">
        <v>4.97</v>
      </c>
      <c r="N122">
        <v>7.6390000000000002</v>
      </c>
      <c r="O122">
        <v>2.669</v>
      </c>
      <c r="Q122">
        <v>0.71</v>
      </c>
      <c r="R122">
        <v>1</v>
      </c>
      <c r="S122">
        <v>0</v>
      </c>
      <c r="T122">
        <v>0</v>
      </c>
      <c r="V122">
        <v>0</v>
      </c>
      <c r="Y122" s="1">
        <v>45322</v>
      </c>
      <c r="Z122" s="6">
        <v>0.39789351851851856</v>
      </c>
      <c r="AB122">
        <v>1</v>
      </c>
      <c r="AD122" s="3">
        <f t="shared" si="8"/>
        <v>6.5049805267741903</v>
      </c>
      <c r="AE122" s="3">
        <f t="shared" si="9"/>
        <v>9.5589710290084184</v>
      </c>
      <c r="AF122" s="3">
        <f t="shared" si="10"/>
        <v>3.0539905022342282</v>
      </c>
      <c r="AG122" s="3">
        <f t="shared" si="11"/>
        <v>0.86373453943596512</v>
      </c>
      <c r="AH122" s="3"/>
      <c r="AK122">
        <f>ABS(100*(AD122-AD123)/(AVERAGE(AD122:AD123)))</f>
        <v>2.7051505426521594</v>
      </c>
      <c r="AQ122">
        <f>ABS(100*(AE122-AE123)/(AVERAGE(AE122:AE123)))</f>
        <v>0.67723556458030276</v>
      </c>
      <c r="AW122">
        <f>ABS(100*(AF122-AF123)/(AVERAGE(AF122:AF123)))</f>
        <v>3.7842860993599312</v>
      </c>
      <c r="BC122">
        <f>ABS(100*(AG122-AG123)/(AVERAGE(AG122:AG123)))</f>
        <v>3.4329855661236008</v>
      </c>
      <c r="BG122" s="3">
        <f>AVERAGE(AD122:AD123)</f>
        <v>6.5941716620235127</v>
      </c>
      <c r="BH122" s="3">
        <f>AVERAGE(AE122:AE123)</f>
        <v>9.5914493821958935</v>
      </c>
      <c r="BI122" s="3">
        <f>AVERAGE(AF122:AF123)</f>
        <v>2.9972777201723804</v>
      </c>
      <c r="BJ122" s="3">
        <f>AVERAGE(AG122:AG123)</f>
        <v>0.87881941120545293</v>
      </c>
      <c r="BK122" t="s">
        <v>279</v>
      </c>
    </row>
    <row r="123" spans="1:63" x14ac:dyDescent="0.3">
      <c r="A123">
        <v>99</v>
      </c>
      <c r="B123">
        <v>28</v>
      </c>
      <c r="C123" t="s">
        <v>279</v>
      </c>
      <c r="D123" t="s">
        <v>27</v>
      </c>
      <c r="G123">
        <v>0.5</v>
      </c>
      <c r="H123">
        <v>0.5</v>
      </c>
      <c r="I123">
        <v>6124</v>
      </c>
      <c r="J123">
        <v>8752</v>
      </c>
      <c r="L123">
        <v>8173</v>
      </c>
      <c r="M123">
        <v>5.1130000000000004</v>
      </c>
      <c r="N123">
        <v>7.6929999999999996</v>
      </c>
      <c r="O123">
        <v>2.58</v>
      </c>
      <c r="Q123">
        <v>0.73899999999999999</v>
      </c>
      <c r="R123">
        <v>1</v>
      </c>
      <c r="S123">
        <v>0</v>
      </c>
      <c r="T123">
        <v>0</v>
      </c>
      <c r="V123">
        <v>0</v>
      </c>
      <c r="Y123" s="1">
        <v>45322</v>
      </c>
      <c r="Z123" s="6">
        <v>0.40576388888888887</v>
      </c>
      <c r="AB123">
        <v>1</v>
      </c>
      <c r="AD123" s="3">
        <f t="shared" si="8"/>
        <v>6.6833627972728342</v>
      </c>
      <c r="AE123" s="3">
        <f t="shared" si="9"/>
        <v>9.6239277353833668</v>
      </c>
      <c r="AF123" s="3">
        <f t="shared" si="10"/>
        <v>2.9405649381105325</v>
      </c>
      <c r="AG123" s="3">
        <f t="shared" si="11"/>
        <v>0.89390428297494073</v>
      </c>
      <c r="BK123" t="s">
        <v>279</v>
      </c>
    </row>
    <row r="124" spans="1:63" x14ac:dyDescent="0.3">
      <c r="A124">
        <v>100</v>
      </c>
      <c r="B124">
        <v>29</v>
      </c>
      <c r="C124" t="s">
        <v>280</v>
      </c>
      <c r="D124" t="s">
        <v>27</v>
      </c>
      <c r="G124">
        <v>0.5</v>
      </c>
      <c r="H124">
        <v>0.5</v>
      </c>
      <c r="I124">
        <v>5282</v>
      </c>
      <c r="J124">
        <v>8554</v>
      </c>
      <c r="L124">
        <v>3765</v>
      </c>
      <c r="M124">
        <v>4.4669999999999996</v>
      </c>
      <c r="N124">
        <v>7.5250000000000004</v>
      </c>
      <c r="O124">
        <v>3.0579999999999998</v>
      </c>
      <c r="Q124">
        <v>0.27800000000000002</v>
      </c>
      <c r="R124">
        <v>1</v>
      </c>
      <c r="S124">
        <v>0</v>
      </c>
      <c r="T124">
        <v>0</v>
      </c>
      <c r="V124">
        <v>0</v>
      </c>
      <c r="Y124" s="1">
        <v>45322</v>
      </c>
      <c r="Z124" s="6">
        <v>0.418912037037037</v>
      </c>
      <c r="AB124">
        <v>1</v>
      </c>
      <c r="AD124" s="3">
        <f t="shared" si="8"/>
        <v>5.875847357703698</v>
      </c>
      <c r="AE124" s="3">
        <f t="shared" si="9"/>
        <v>9.4229679250358682</v>
      </c>
      <c r="AF124" s="3">
        <f t="shared" si="10"/>
        <v>3.5471205673321702</v>
      </c>
      <c r="AG124" s="3">
        <f t="shared" si="11"/>
        <v>0.40854578107784462</v>
      </c>
      <c r="BK124" t="s">
        <v>280</v>
      </c>
    </row>
    <row r="125" spans="1:63" x14ac:dyDescent="0.3">
      <c r="A125">
        <v>101</v>
      </c>
      <c r="B125">
        <v>29</v>
      </c>
      <c r="C125" t="s">
        <v>280</v>
      </c>
      <c r="D125" t="s">
        <v>27</v>
      </c>
      <c r="G125">
        <v>0.5</v>
      </c>
      <c r="H125">
        <v>0.5</v>
      </c>
      <c r="I125">
        <v>5177</v>
      </c>
      <c r="J125">
        <v>8626</v>
      </c>
      <c r="L125">
        <v>3678</v>
      </c>
      <c r="M125">
        <v>4.3860000000000001</v>
      </c>
      <c r="N125">
        <v>7.5860000000000003</v>
      </c>
      <c r="O125">
        <v>3.2</v>
      </c>
      <c r="Q125">
        <v>0.26900000000000002</v>
      </c>
      <c r="R125">
        <v>1</v>
      </c>
      <c r="S125">
        <v>0</v>
      </c>
      <c r="T125">
        <v>0</v>
      </c>
      <c r="V125">
        <v>0</v>
      </c>
      <c r="Y125" s="1">
        <v>45322</v>
      </c>
      <c r="Z125" s="6">
        <v>0.42609953703703707</v>
      </c>
      <c r="AB125">
        <v>1</v>
      </c>
      <c r="AD125" s="3">
        <f t="shared" si="8"/>
        <v>5.775147688873818</v>
      </c>
      <c r="AE125" s="3">
        <f t="shared" si="9"/>
        <v>9.4960442197076862</v>
      </c>
      <c r="AF125" s="3">
        <f t="shared" si="10"/>
        <v>3.7208965308338682</v>
      </c>
      <c r="AG125" s="3">
        <f t="shared" si="11"/>
        <v>0.3989663369614545</v>
      </c>
      <c r="AH125" s="3"/>
      <c r="AK125">
        <f>ABS(100*(AD125-AD126)/(AVERAGE(AD125:AD126)))</f>
        <v>0.91754252104432121</v>
      </c>
      <c r="AQ125">
        <f>ABS(100*(AE125-AE126)/(AVERAGE(AE125:AE126)))</f>
        <v>0.46064767418351266</v>
      </c>
      <c r="AW125">
        <f>ABS(100*(AF125-AF126)/(AVERAGE(AF125:AF126)))</f>
        <v>0.24439091298396265</v>
      </c>
      <c r="BC125">
        <f>ABS(100*(AG125-AG126)/(AVERAGE(AG125:AG126)))</f>
        <v>3.1242435843773806</v>
      </c>
      <c r="BG125" s="3">
        <f>AVERAGE(AD125:AD126)</f>
        <v>5.7487739660850394</v>
      </c>
      <c r="BH125" s="3">
        <f>AVERAGE(AE125:AE126)</f>
        <v>9.4742228261598527</v>
      </c>
      <c r="BI125" s="3">
        <f>AVERAGE(AF125:AF126)</f>
        <v>3.7254488600748119</v>
      </c>
      <c r="BJ125" s="3">
        <f>AVERAGE(AG125:AG126)</f>
        <v>0.40529757876251693</v>
      </c>
      <c r="BK125" t="s">
        <v>280</v>
      </c>
    </row>
    <row r="126" spans="1:63" x14ac:dyDescent="0.3">
      <c r="A126">
        <v>102</v>
      </c>
      <c r="B126">
        <v>29</v>
      </c>
      <c r="C126" t="s">
        <v>280</v>
      </c>
      <c r="D126" t="s">
        <v>27</v>
      </c>
      <c r="G126">
        <v>0.5</v>
      </c>
      <c r="H126">
        <v>0.5</v>
      </c>
      <c r="I126">
        <v>5122</v>
      </c>
      <c r="J126">
        <v>8583</v>
      </c>
      <c r="L126">
        <v>3793</v>
      </c>
      <c r="M126">
        <v>4.3440000000000003</v>
      </c>
      <c r="N126">
        <v>7.55</v>
      </c>
      <c r="O126">
        <v>3.2050000000000001</v>
      </c>
      <c r="Q126">
        <v>0.28100000000000003</v>
      </c>
      <c r="R126">
        <v>1</v>
      </c>
      <c r="S126">
        <v>0</v>
      </c>
      <c r="T126">
        <v>0</v>
      </c>
      <c r="V126">
        <v>0</v>
      </c>
      <c r="Y126" s="1">
        <v>45322</v>
      </c>
      <c r="Z126" s="6">
        <v>0.43379629629629629</v>
      </c>
      <c r="AB126">
        <v>1</v>
      </c>
      <c r="AD126" s="3">
        <f t="shared" si="8"/>
        <v>5.7224002432962617</v>
      </c>
      <c r="AE126" s="3">
        <f t="shared" si="9"/>
        <v>9.4524014326120174</v>
      </c>
      <c r="AF126" s="3">
        <f t="shared" si="10"/>
        <v>3.7300011893157556</v>
      </c>
      <c r="AG126" s="3">
        <f t="shared" si="11"/>
        <v>0.4116288205635793</v>
      </c>
      <c r="BK126" t="s">
        <v>280</v>
      </c>
    </row>
    <row r="127" spans="1:63" x14ac:dyDescent="0.3">
      <c r="A127">
        <v>103</v>
      </c>
      <c r="B127">
        <v>30</v>
      </c>
      <c r="C127" t="s">
        <v>281</v>
      </c>
      <c r="D127" t="s">
        <v>27</v>
      </c>
      <c r="G127">
        <v>0.5</v>
      </c>
      <c r="H127">
        <v>0.5</v>
      </c>
      <c r="I127">
        <v>6598</v>
      </c>
      <c r="J127">
        <v>10185</v>
      </c>
      <c r="L127">
        <v>2422</v>
      </c>
      <c r="M127">
        <v>5.4770000000000003</v>
      </c>
      <c r="N127">
        <v>8.907</v>
      </c>
      <c r="O127">
        <v>3.43</v>
      </c>
      <c r="Q127">
        <v>0.13700000000000001</v>
      </c>
      <c r="R127">
        <v>1</v>
      </c>
      <c r="S127">
        <v>0</v>
      </c>
      <c r="T127">
        <v>0</v>
      </c>
      <c r="V127">
        <v>0</v>
      </c>
      <c r="Y127" s="1">
        <v>45322</v>
      </c>
      <c r="Z127" s="6">
        <v>0.44712962962962965</v>
      </c>
      <c r="AB127">
        <v>1</v>
      </c>
      <c r="AD127" s="3">
        <f t="shared" si="8"/>
        <v>7.1379498737048666</v>
      </c>
      <c r="AE127" s="3">
        <f t="shared" si="9"/>
        <v>11.078348989059965</v>
      </c>
      <c r="AF127" s="3">
        <f t="shared" si="10"/>
        <v>3.9403991153550981</v>
      </c>
      <c r="AG127" s="3">
        <f t="shared" si="11"/>
        <v>0.26066999431563947</v>
      </c>
      <c r="BK127" t="s">
        <v>281</v>
      </c>
    </row>
    <row r="128" spans="1:63" x14ac:dyDescent="0.3">
      <c r="A128">
        <v>104</v>
      </c>
      <c r="B128">
        <v>30</v>
      </c>
      <c r="C128" t="s">
        <v>281</v>
      </c>
      <c r="D128" t="s">
        <v>27</v>
      </c>
      <c r="G128">
        <v>0.5</v>
      </c>
      <c r="H128">
        <v>0.5</v>
      </c>
      <c r="I128">
        <v>7145</v>
      </c>
      <c r="J128">
        <v>10275</v>
      </c>
      <c r="L128">
        <v>2296</v>
      </c>
      <c r="M128">
        <v>5.8959999999999999</v>
      </c>
      <c r="N128">
        <v>8.984</v>
      </c>
      <c r="O128">
        <v>3.0870000000000002</v>
      </c>
      <c r="Q128">
        <v>0.124</v>
      </c>
      <c r="R128">
        <v>1</v>
      </c>
      <c r="S128">
        <v>0</v>
      </c>
      <c r="T128">
        <v>0</v>
      </c>
      <c r="V128">
        <v>0</v>
      </c>
      <c r="Y128" s="1">
        <v>45322</v>
      </c>
      <c r="Z128" s="6">
        <v>0.45456018518518521</v>
      </c>
      <c r="AB128">
        <v>1</v>
      </c>
      <c r="AD128" s="3">
        <f t="shared" si="8"/>
        <v>7.6625471960852911</v>
      </c>
      <c r="AE128" s="3">
        <f t="shared" si="9"/>
        <v>11.169694357399738</v>
      </c>
      <c r="AF128" s="3">
        <f t="shared" si="10"/>
        <v>3.5071471613144469</v>
      </c>
      <c r="AG128" s="3">
        <f t="shared" si="11"/>
        <v>0.24679631662983323</v>
      </c>
      <c r="AH128" s="3"/>
      <c r="AK128">
        <f>ABS(100*(AD128-AD129)/(AVERAGE(AD128:AD129)))</f>
        <v>0.75379037768478219</v>
      </c>
      <c r="AQ128">
        <f>ABS(100*(AE128-AE129)/(AVERAGE(AE128:AE129)))</f>
        <v>0.64723839499586078</v>
      </c>
      <c r="AW128">
        <f>ABS(100*(AF128-AF129)/(AVERAGE(AF128:AF129)))</f>
        <v>0.41483267377412858</v>
      </c>
      <c r="BC128">
        <f>ABS(100*(AG128-AG129)/(AVERAGE(AG128:AG129)))</f>
        <v>0.22282722580060182</v>
      </c>
      <c r="BG128" s="3">
        <f>AVERAGE(AD128:AD129)</f>
        <v>7.6337758621338967</v>
      </c>
      <c r="BH128" s="3">
        <f>AVERAGE(AE128:AE129)</f>
        <v>11.133663684332383</v>
      </c>
      <c r="BI128" s="3">
        <f>AVERAGE(AF128:AF129)</f>
        <v>3.4998878221984864</v>
      </c>
      <c r="BJ128" s="3">
        <f>AVERAGE(AG128:AG129)</f>
        <v>0.24707158801248807</v>
      </c>
      <c r="BK128" t="s">
        <v>281</v>
      </c>
    </row>
    <row r="129" spans="1:63" x14ac:dyDescent="0.3">
      <c r="A129">
        <v>105</v>
      </c>
      <c r="B129">
        <v>30</v>
      </c>
      <c r="C129" t="s">
        <v>281</v>
      </c>
      <c r="D129" t="s">
        <v>27</v>
      </c>
      <c r="G129">
        <v>0.5</v>
      </c>
      <c r="H129">
        <v>0.5</v>
      </c>
      <c r="I129">
        <v>7085</v>
      </c>
      <c r="J129">
        <v>10204</v>
      </c>
      <c r="L129">
        <v>2301</v>
      </c>
      <c r="M129">
        <v>5.85</v>
      </c>
      <c r="N129">
        <v>8.923</v>
      </c>
      <c r="O129">
        <v>3.073</v>
      </c>
      <c r="Q129">
        <v>0.125</v>
      </c>
      <c r="R129">
        <v>1</v>
      </c>
      <c r="S129">
        <v>0</v>
      </c>
      <c r="T129">
        <v>0</v>
      </c>
      <c r="V129">
        <v>0</v>
      </c>
      <c r="Y129" s="1">
        <v>45322</v>
      </c>
      <c r="Z129" s="6">
        <v>0.46226851851851852</v>
      </c>
      <c r="AB129">
        <v>1</v>
      </c>
      <c r="AD129" s="3">
        <f t="shared" si="8"/>
        <v>7.6050045281825023</v>
      </c>
      <c r="AE129" s="3">
        <f t="shared" si="9"/>
        <v>11.097633011265028</v>
      </c>
      <c r="AF129" s="3">
        <f t="shared" si="10"/>
        <v>3.4926284830825258</v>
      </c>
      <c r="AG129" s="3">
        <f t="shared" si="11"/>
        <v>0.24734685939514295</v>
      </c>
      <c r="BK129" t="s">
        <v>281</v>
      </c>
    </row>
    <row r="130" spans="1:63" x14ac:dyDescent="0.3">
      <c r="A130">
        <v>106</v>
      </c>
      <c r="B130">
        <v>31</v>
      </c>
      <c r="C130" t="s">
        <v>217</v>
      </c>
      <c r="D130" t="s">
        <v>27</v>
      </c>
      <c r="G130">
        <v>0.5</v>
      </c>
      <c r="H130">
        <v>0.5</v>
      </c>
      <c r="I130">
        <v>8595</v>
      </c>
      <c r="J130">
        <v>15188</v>
      </c>
      <c r="L130">
        <v>6461</v>
      </c>
      <c r="M130">
        <v>7.0090000000000003</v>
      </c>
      <c r="N130">
        <v>13.146000000000001</v>
      </c>
      <c r="O130">
        <v>6.1369999999999996</v>
      </c>
      <c r="Q130">
        <v>0.56000000000000005</v>
      </c>
      <c r="R130">
        <v>1</v>
      </c>
      <c r="S130">
        <v>0</v>
      </c>
      <c r="T130">
        <v>0</v>
      </c>
      <c r="V130">
        <v>0</v>
      </c>
      <c r="Y130" s="1">
        <v>45322</v>
      </c>
      <c r="Z130" s="6">
        <v>0.47593749999999996</v>
      </c>
      <c r="AB130">
        <v>1</v>
      </c>
      <c r="AD130" s="3">
        <f t="shared" si="8"/>
        <v>9.0531616704026892</v>
      </c>
      <c r="AE130" s="3">
        <f t="shared" si="9"/>
        <v>16.156136520214201</v>
      </c>
      <c r="AF130" s="3">
        <f t="shared" si="10"/>
        <v>7.1029748498115115</v>
      </c>
      <c r="AG130" s="3">
        <f t="shared" si="11"/>
        <v>0.70539844013287434</v>
      </c>
      <c r="AH130" s="3"/>
      <c r="BG130" s="3"/>
      <c r="BH130" s="3"/>
      <c r="BI130" s="3"/>
      <c r="BJ130" s="3"/>
      <c r="BK130" t="s">
        <v>217</v>
      </c>
    </row>
    <row r="131" spans="1:63" x14ac:dyDescent="0.3">
      <c r="A131">
        <v>107</v>
      </c>
      <c r="B131">
        <v>31</v>
      </c>
      <c r="C131" t="s">
        <v>217</v>
      </c>
      <c r="D131" t="s">
        <v>27</v>
      </c>
      <c r="G131">
        <v>0.5</v>
      </c>
      <c r="H131">
        <v>0.5</v>
      </c>
      <c r="I131">
        <v>8900</v>
      </c>
      <c r="J131">
        <v>15302</v>
      </c>
      <c r="L131">
        <v>6620</v>
      </c>
      <c r="M131">
        <v>7.2430000000000003</v>
      </c>
      <c r="N131">
        <v>13.242000000000001</v>
      </c>
      <c r="O131">
        <v>5.9989999999999997</v>
      </c>
      <c r="Q131">
        <v>0.57599999999999996</v>
      </c>
      <c r="R131">
        <v>1</v>
      </c>
      <c r="S131">
        <v>0</v>
      </c>
      <c r="T131">
        <v>0</v>
      </c>
      <c r="V131">
        <v>0</v>
      </c>
      <c r="Y131" s="1">
        <v>45322</v>
      </c>
      <c r="Z131" s="6">
        <v>0.48347222222222225</v>
      </c>
      <c r="AB131">
        <v>1</v>
      </c>
      <c r="AD131" s="3">
        <f t="shared" si="8"/>
        <v>9.345670232241865</v>
      </c>
      <c r="AE131" s="3">
        <f t="shared" si="9"/>
        <v>16.271840653444578</v>
      </c>
      <c r="AF131" s="3">
        <f t="shared" si="10"/>
        <v>6.9261704212027126</v>
      </c>
      <c r="AG131" s="3">
        <f t="shared" si="11"/>
        <v>0.7229057000697251</v>
      </c>
      <c r="AH131" s="3"/>
      <c r="AK131">
        <f>ABS(100*(AD131-AD132)/(AVERAGE(AD131:AD132)))</f>
        <v>3.3796487775232253</v>
      </c>
      <c r="AM131">
        <f>100*((AVERAGE(AD131:AD132)*25.24)-(AVERAGE(AD113:AD114)*25))/(1000*0.08)</f>
        <v>124.60558490564506</v>
      </c>
      <c r="AQ131">
        <f>ABS(100*(AE131-AE132)/(AVERAGE(AE131:AE132)))</f>
        <v>0.3113871224433658</v>
      </c>
      <c r="AS131">
        <f>100*((AVERAGE(AE131:AE132)*25.24)-(AVERAGE(AE113:AE114)*25))/(2000*0.08)</f>
        <v>105.56493938235198</v>
      </c>
      <c r="AW131">
        <f>ABS(100*(AF131-AF132)/(AVERAGE(AF131:AF132)))</f>
        <v>3.9837473994049146</v>
      </c>
      <c r="AY131">
        <f>100*((AVERAGE(AF131:AF132)*25.24)-(AVERAGE(AF113:AF114)*25))/(1000*0.08)</f>
        <v>86.524293859058872</v>
      </c>
      <c r="BC131">
        <f>ABS(100*(AG131-AG132)/(AVERAGE(AG131:AG132)))</f>
        <v>0.86443649513292853</v>
      </c>
      <c r="BE131">
        <f>100*((AVERAGE(AG131:AG132)*25.24)-(AVERAGE(AG113:AG114)*25))/(100*0.08)</f>
        <v>95.976855021148566</v>
      </c>
      <c r="BG131" s="3">
        <f>AVERAGE(AD131:AD132)</f>
        <v>9.5063101801371506</v>
      </c>
      <c r="BH131" s="3">
        <f>AVERAGE(AE131:AE132)</f>
        <v>16.297214366872293</v>
      </c>
      <c r="BI131" s="3">
        <f>AVERAGE(AF131:AF132)</f>
        <v>6.7909041867351423</v>
      </c>
      <c r="BJ131" s="3">
        <f>AVERAGE(AG131:AG132)</f>
        <v>0.7260437938319908</v>
      </c>
      <c r="BK131" t="s">
        <v>217</v>
      </c>
    </row>
    <row r="132" spans="1:63" x14ac:dyDescent="0.3">
      <c r="A132">
        <v>108</v>
      </c>
      <c r="B132">
        <v>31</v>
      </c>
      <c r="C132" t="s">
        <v>217</v>
      </c>
      <c r="D132" t="s">
        <v>27</v>
      </c>
      <c r="G132">
        <v>0.5</v>
      </c>
      <c r="H132">
        <v>0.5</v>
      </c>
      <c r="I132">
        <v>9235</v>
      </c>
      <c r="J132">
        <v>15352</v>
      </c>
      <c r="L132">
        <v>6677</v>
      </c>
      <c r="M132">
        <v>7.5</v>
      </c>
      <c r="N132">
        <v>13.285</v>
      </c>
      <c r="O132">
        <v>5.7850000000000001</v>
      </c>
      <c r="Q132">
        <v>0.58199999999999996</v>
      </c>
      <c r="R132">
        <v>1</v>
      </c>
      <c r="S132">
        <v>0</v>
      </c>
      <c r="T132">
        <v>0</v>
      </c>
      <c r="V132">
        <v>0</v>
      </c>
      <c r="Y132" s="1">
        <v>45322</v>
      </c>
      <c r="Z132" s="6">
        <v>0.49168981481481483</v>
      </c>
      <c r="AB132">
        <v>1</v>
      </c>
      <c r="AD132" s="3">
        <f t="shared" si="8"/>
        <v>9.6669501280324361</v>
      </c>
      <c r="AE132" s="3">
        <f t="shared" si="9"/>
        <v>16.322588080300008</v>
      </c>
      <c r="AF132" s="3">
        <f t="shared" si="10"/>
        <v>6.6556379522675719</v>
      </c>
      <c r="AG132" s="3">
        <f t="shared" si="11"/>
        <v>0.72918188759425651</v>
      </c>
      <c r="AH132" s="3"/>
      <c r="BK132" t="s">
        <v>217</v>
      </c>
    </row>
    <row r="133" spans="1:63" x14ac:dyDescent="0.3">
      <c r="A133">
        <v>109</v>
      </c>
      <c r="B133">
        <v>32</v>
      </c>
      <c r="C133" t="s">
        <v>218</v>
      </c>
      <c r="D133" t="s">
        <v>27</v>
      </c>
      <c r="G133">
        <v>0.5</v>
      </c>
      <c r="H133">
        <v>0.5</v>
      </c>
      <c r="I133">
        <v>7570</v>
      </c>
      <c r="J133">
        <v>10502</v>
      </c>
      <c r="L133">
        <v>2333</v>
      </c>
      <c r="M133">
        <v>6.2229999999999999</v>
      </c>
      <c r="N133">
        <v>9.1760000000000002</v>
      </c>
      <c r="O133">
        <v>2.9529999999999998</v>
      </c>
      <c r="Q133">
        <v>0.128</v>
      </c>
      <c r="R133">
        <v>1</v>
      </c>
      <c r="S133">
        <v>0</v>
      </c>
      <c r="T133">
        <v>0</v>
      </c>
      <c r="V133">
        <v>0</v>
      </c>
      <c r="Y133" s="1">
        <v>45322</v>
      </c>
      <c r="Z133" s="6">
        <v>0.50504629629629627</v>
      </c>
      <c r="AB133">
        <v>1</v>
      </c>
      <c r="AD133" s="3">
        <f t="shared" si="8"/>
        <v>8.0701410937300437</v>
      </c>
      <c r="AE133" s="3">
        <f t="shared" si="9"/>
        <v>11.400087675323386</v>
      </c>
      <c r="AF133" s="3">
        <f t="shared" si="10"/>
        <v>3.329946581593342</v>
      </c>
      <c r="AG133" s="3">
        <f t="shared" si="11"/>
        <v>0.25087033309312556</v>
      </c>
      <c r="AH133" s="3"/>
      <c r="BG133" s="3"/>
      <c r="BH133" s="3"/>
      <c r="BI133" s="3"/>
      <c r="BJ133" s="3"/>
      <c r="BK133" t="s">
        <v>218</v>
      </c>
    </row>
    <row r="134" spans="1:63" x14ac:dyDescent="0.3">
      <c r="A134">
        <v>110</v>
      </c>
      <c r="B134">
        <v>32</v>
      </c>
      <c r="C134" t="s">
        <v>218</v>
      </c>
      <c r="D134" t="s">
        <v>27</v>
      </c>
      <c r="G134">
        <v>0.5</v>
      </c>
      <c r="H134">
        <v>0.5</v>
      </c>
      <c r="I134">
        <v>7344</v>
      </c>
      <c r="J134">
        <v>10521</v>
      </c>
      <c r="L134">
        <v>2365</v>
      </c>
      <c r="M134">
        <v>6.0490000000000004</v>
      </c>
      <c r="N134">
        <v>9.1920000000000002</v>
      </c>
      <c r="O134">
        <v>3.1429999999999998</v>
      </c>
      <c r="Q134">
        <v>0.13100000000000001</v>
      </c>
      <c r="R134">
        <v>1</v>
      </c>
      <c r="S134">
        <v>0</v>
      </c>
      <c r="T134">
        <v>0</v>
      </c>
      <c r="V134">
        <v>0</v>
      </c>
      <c r="Y134" s="1">
        <v>45322</v>
      </c>
      <c r="Z134" s="6">
        <v>0.51234953703703701</v>
      </c>
      <c r="AB134">
        <v>1</v>
      </c>
      <c r="AD134" s="3">
        <f t="shared" si="8"/>
        <v>7.8533970446295411</v>
      </c>
      <c r="AE134" s="3">
        <f t="shared" si="9"/>
        <v>11.419371697528447</v>
      </c>
      <c r="AF134" s="3">
        <f t="shared" si="10"/>
        <v>3.5659746528989062</v>
      </c>
      <c r="AG134" s="3">
        <f t="shared" si="11"/>
        <v>0.25439380679110812</v>
      </c>
      <c r="AH134" s="3"/>
      <c r="AK134">
        <f>ABS(100*(AD134-AD135)/(AVERAGE(AD134:AD135)))</f>
        <v>6.1077858505398312E-2</v>
      </c>
      <c r="AL134">
        <f>ABS(100*((AVERAGE(AD134:AD135)-AVERAGE(AD128:AD129))/(AVERAGE(AD128:AD129,AD134:AD135))))</f>
        <v>2.8056406009939359</v>
      </c>
      <c r="AQ134">
        <f>ABS(100*(AE134-AE135)/(AVERAGE(AE134:AE135)))</f>
        <v>1.7777488642535144E-2</v>
      </c>
      <c r="AR134">
        <f>ABS(100*((AVERAGE(AE134:AE135)-AVERAGE(AE128:AE129))/(AVERAGE(AE128:AE129,AE134:AE135))))</f>
        <v>2.5247677076266122</v>
      </c>
      <c r="AW134">
        <f>ABS(100*(AF134-AF135)/(AVERAGE(AF134:AF135)))</f>
        <v>7.7517473200184817E-2</v>
      </c>
      <c r="AX134">
        <f>ABS(100*((AVERAGE(AF134:AF135)-AVERAGE(AF128:AF129))/(AVERAGE(AF128:AF129,AF134:AF135))))</f>
        <v>1.9093576637322389</v>
      </c>
      <c r="BC134">
        <f>ABS(100*(AG134-AG135)/(AVERAGE(AG134:AG135)))</f>
        <v>4.559759693408866</v>
      </c>
      <c r="BD134">
        <f>ABS(100*((AVERAGE(AG134:AG135)-AVERAGE(AG128:AG129))/(AVERAGE(AG128:AG129,AG134:AG135))))</f>
        <v>0.66625478183120634</v>
      </c>
      <c r="BG134" s="3">
        <f>AVERAGE(AD134:AD135)</f>
        <v>7.8509994334669244</v>
      </c>
      <c r="BH134" s="3">
        <f>AVERAGE(AE134:AE135)</f>
        <v>11.418356748991339</v>
      </c>
      <c r="BI134" s="3">
        <f>AVERAGE(AF134:AF135)</f>
        <v>3.5673573155244145</v>
      </c>
      <c r="BJ134" s="3">
        <f>AVERAGE(AG134:AG135)</f>
        <v>0.24872321630841743</v>
      </c>
      <c r="BK134" t="s">
        <v>218</v>
      </c>
    </row>
    <row r="135" spans="1:63" x14ac:dyDescent="0.3">
      <c r="A135">
        <v>111</v>
      </c>
      <c r="B135">
        <v>32</v>
      </c>
      <c r="C135" t="s">
        <v>218</v>
      </c>
      <c r="D135" t="s">
        <v>27</v>
      </c>
      <c r="G135">
        <v>0.5</v>
      </c>
      <c r="H135">
        <v>0.5</v>
      </c>
      <c r="I135">
        <v>7339</v>
      </c>
      <c r="J135">
        <v>10519</v>
      </c>
      <c r="L135">
        <v>2262</v>
      </c>
      <c r="M135">
        <v>6.0449999999999999</v>
      </c>
      <c r="N135">
        <v>9.19</v>
      </c>
      <c r="O135">
        <v>3.145</v>
      </c>
      <c r="Q135">
        <v>0.121</v>
      </c>
      <c r="R135">
        <v>1</v>
      </c>
      <c r="S135">
        <v>0</v>
      </c>
      <c r="T135">
        <v>0</v>
      </c>
      <c r="V135">
        <v>0</v>
      </c>
      <c r="Y135" s="1">
        <v>45322</v>
      </c>
      <c r="Z135" s="6">
        <v>0.52009259259259266</v>
      </c>
      <c r="AB135">
        <v>1</v>
      </c>
      <c r="AD135" s="3">
        <f t="shared" si="8"/>
        <v>7.8486018223043086</v>
      </c>
      <c r="AE135" s="3">
        <f t="shared" si="9"/>
        <v>11.417341800454231</v>
      </c>
      <c r="AF135" s="3">
        <f t="shared" si="10"/>
        <v>3.5687399781499227</v>
      </c>
      <c r="AG135" s="3">
        <f t="shared" si="11"/>
        <v>0.24305262582572676</v>
      </c>
      <c r="AH135" s="3"/>
      <c r="BG135" s="3"/>
      <c r="BH135" s="3"/>
      <c r="BI135" s="3"/>
      <c r="BJ135" s="3"/>
      <c r="BK135" t="s">
        <v>218</v>
      </c>
    </row>
    <row r="136" spans="1:63" x14ac:dyDescent="0.3">
      <c r="A136">
        <v>112</v>
      </c>
      <c r="B136">
        <v>3</v>
      </c>
      <c r="C136" t="s">
        <v>28</v>
      </c>
      <c r="D136" t="s">
        <v>27</v>
      </c>
      <c r="G136">
        <v>0.5</v>
      </c>
      <c r="H136">
        <v>0.5</v>
      </c>
      <c r="I136">
        <v>1918</v>
      </c>
      <c r="J136">
        <v>787</v>
      </c>
      <c r="L136">
        <v>538</v>
      </c>
      <c r="M136">
        <v>1.8859999999999999</v>
      </c>
      <c r="N136">
        <v>0.94499999999999995</v>
      </c>
      <c r="O136">
        <v>0</v>
      </c>
      <c r="Q136">
        <v>0</v>
      </c>
      <c r="R136">
        <v>1</v>
      </c>
      <c r="S136">
        <v>0</v>
      </c>
      <c r="T136">
        <v>0</v>
      </c>
      <c r="V136">
        <v>0</v>
      </c>
      <c r="Y136" s="1">
        <v>45322</v>
      </c>
      <c r="Z136" s="6">
        <v>0.53254629629629624</v>
      </c>
      <c r="AB136">
        <v>1</v>
      </c>
      <c r="AD136" s="3">
        <f t="shared" si="8"/>
        <v>2.6496217772873392</v>
      </c>
      <c r="AE136" s="3">
        <f t="shared" si="9"/>
        <v>1.5398626373135131</v>
      </c>
      <c r="AF136" s="3">
        <f t="shared" si="10"/>
        <v>-1.109759139973826</v>
      </c>
      <c r="AG136" s="3">
        <f t="shared" si="11"/>
        <v>5.3225480346916924E-2</v>
      </c>
      <c r="AH136" s="3"/>
      <c r="BK136" t="s">
        <v>28</v>
      </c>
    </row>
    <row r="137" spans="1:63" x14ac:dyDescent="0.3">
      <c r="A137">
        <v>113</v>
      </c>
      <c r="B137">
        <v>3</v>
      </c>
      <c r="C137" t="s">
        <v>28</v>
      </c>
      <c r="D137" t="s">
        <v>27</v>
      </c>
      <c r="G137">
        <v>0.5</v>
      </c>
      <c r="H137">
        <v>0.5</v>
      </c>
      <c r="I137">
        <v>471</v>
      </c>
      <c r="J137">
        <v>736</v>
      </c>
      <c r="L137">
        <v>530</v>
      </c>
      <c r="M137">
        <v>0.77600000000000002</v>
      </c>
      <c r="N137">
        <v>0.90200000000000002</v>
      </c>
      <c r="O137">
        <v>0.126</v>
      </c>
      <c r="Q137">
        <v>0</v>
      </c>
      <c r="R137">
        <v>1</v>
      </c>
      <c r="S137">
        <v>0</v>
      </c>
      <c r="T137">
        <v>0</v>
      </c>
      <c r="V137">
        <v>0</v>
      </c>
      <c r="Y137" s="1">
        <v>45322</v>
      </c>
      <c r="Z137" s="6">
        <v>0.53881944444444441</v>
      </c>
      <c r="AB137">
        <v>1</v>
      </c>
      <c r="AD137" s="3">
        <f t="shared" si="8"/>
        <v>1.2618844363650825</v>
      </c>
      <c r="AE137" s="3">
        <f t="shared" si="9"/>
        <v>1.4881002619209753</v>
      </c>
      <c r="AF137" s="3">
        <f t="shared" si="10"/>
        <v>0.22621582555589281</v>
      </c>
      <c r="AG137" s="3">
        <f t="shared" si="11"/>
        <v>5.2344611922421291E-2</v>
      </c>
      <c r="AH137" s="3"/>
      <c r="AK137">
        <f>ABS(100*(AD137-AD138)/(AVERAGE(AD137:AD138)))</f>
        <v>6.9194759731041398</v>
      </c>
      <c r="AQ137">
        <f>ABS(100*(AE137-AE138)/(AVERAGE(AE137:AE138)))</f>
        <v>2.276359773262381</v>
      </c>
      <c r="AW137">
        <f>ABS(100*(AF137-AF138)/(AVERAGE(AF137:AF138)))</f>
        <v>20.226165795177174</v>
      </c>
      <c r="BC137">
        <f>ABS(100*(AG137-AG138)/(AVERAGE(AG137:AG138)))</f>
        <v>5.8455353563462067</v>
      </c>
      <c r="BG137" s="3">
        <f>AVERAGE(AD137:AD138)</f>
        <v>1.2196864799030374</v>
      </c>
      <c r="BH137" s="3">
        <f>AVERAGE(AE137:AE138)</f>
        <v>1.4713536110586838</v>
      </c>
      <c r="BI137" s="3">
        <f>AVERAGE(AF137:AF138)</f>
        <v>0.25166713115564632</v>
      </c>
      <c r="BJ137" s="3">
        <f>AVERAGE(AG137:AG138)</f>
        <v>5.0858146456084899E-2</v>
      </c>
      <c r="BK137" t="s">
        <v>28</v>
      </c>
    </row>
    <row r="138" spans="1:63" x14ac:dyDescent="0.3">
      <c r="A138">
        <v>114</v>
      </c>
      <c r="B138">
        <v>3</v>
      </c>
      <c r="C138" t="s">
        <v>28</v>
      </c>
      <c r="D138" t="s">
        <v>27</v>
      </c>
      <c r="G138">
        <v>0.5</v>
      </c>
      <c r="H138">
        <v>0.5</v>
      </c>
      <c r="I138">
        <v>383</v>
      </c>
      <c r="J138">
        <v>703</v>
      </c>
      <c r="L138">
        <v>503</v>
      </c>
      <c r="M138">
        <v>0.70899999999999996</v>
      </c>
      <c r="N138">
        <v>0.874</v>
      </c>
      <c r="O138">
        <v>0.16600000000000001</v>
      </c>
      <c r="Q138">
        <v>0</v>
      </c>
      <c r="R138">
        <v>1</v>
      </c>
      <c r="S138">
        <v>0</v>
      </c>
      <c r="T138">
        <v>0</v>
      </c>
      <c r="V138">
        <v>0</v>
      </c>
      <c r="Y138" s="1">
        <v>45322</v>
      </c>
      <c r="Z138" s="6">
        <v>0.5455092592592593</v>
      </c>
      <c r="AB138">
        <v>1</v>
      </c>
      <c r="AD138" s="3">
        <f t="shared" si="8"/>
        <v>1.1774885234409922</v>
      </c>
      <c r="AE138" s="3">
        <f t="shared" si="9"/>
        <v>1.454606960196392</v>
      </c>
      <c r="AF138" s="3">
        <f t="shared" si="10"/>
        <v>0.27711843675539982</v>
      </c>
      <c r="AG138" s="3">
        <f t="shared" si="11"/>
        <v>4.9371680989748513E-2</v>
      </c>
      <c r="BK138" t="s">
        <v>28</v>
      </c>
    </row>
    <row r="139" spans="1:63" x14ac:dyDescent="0.3">
      <c r="A139">
        <v>115</v>
      </c>
      <c r="B139">
        <v>1</v>
      </c>
      <c r="C139" t="s">
        <v>69</v>
      </c>
      <c r="D139" t="s">
        <v>27</v>
      </c>
      <c r="G139">
        <v>0.3</v>
      </c>
      <c r="H139">
        <v>0.3</v>
      </c>
      <c r="I139">
        <v>879</v>
      </c>
      <c r="J139">
        <v>7619</v>
      </c>
      <c r="L139">
        <v>6376</v>
      </c>
      <c r="M139">
        <v>1.8149999999999999</v>
      </c>
      <c r="N139">
        <v>11.222</v>
      </c>
      <c r="O139">
        <v>9.407</v>
      </c>
      <c r="Q139">
        <v>0.91800000000000004</v>
      </c>
      <c r="R139">
        <v>1</v>
      </c>
      <c r="S139">
        <v>0</v>
      </c>
      <c r="T139">
        <v>0</v>
      </c>
      <c r="V139">
        <v>0</v>
      </c>
      <c r="Y139" s="1">
        <v>45322</v>
      </c>
      <c r="Z139" s="6">
        <v>0.55761574074074072</v>
      </c>
      <c r="AB139">
        <v>1</v>
      </c>
      <c r="AD139" s="3">
        <f t="shared" si="8"/>
        <v>2.7552909635067442</v>
      </c>
      <c r="AE139" s="3">
        <f t="shared" si="9"/>
        <v>14.123318404732238</v>
      </c>
      <c r="AF139" s="3">
        <f t="shared" si="10"/>
        <v>11.368027441225493</v>
      </c>
      <c r="AG139" s="3">
        <f t="shared" si="11"/>
        <v>1.1600653552043469</v>
      </c>
      <c r="BK139" t="s">
        <v>69</v>
      </c>
    </row>
    <row r="140" spans="1:63" x14ac:dyDescent="0.3">
      <c r="A140">
        <v>116</v>
      </c>
      <c r="B140">
        <v>1</v>
      </c>
      <c r="C140" t="s">
        <v>69</v>
      </c>
      <c r="D140" t="s">
        <v>27</v>
      </c>
      <c r="G140">
        <v>0.3</v>
      </c>
      <c r="H140">
        <v>0.3</v>
      </c>
      <c r="I140">
        <v>1177</v>
      </c>
      <c r="J140">
        <v>7672</v>
      </c>
      <c r="L140">
        <v>6238</v>
      </c>
      <c r="M140">
        <v>2.1960000000000002</v>
      </c>
      <c r="N140">
        <v>11.297000000000001</v>
      </c>
      <c r="O140">
        <v>9.1010000000000009</v>
      </c>
      <c r="Q140">
        <v>0.89400000000000002</v>
      </c>
      <c r="R140">
        <v>1</v>
      </c>
      <c r="S140">
        <v>0</v>
      </c>
      <c r="T140">
        <v>0</v>
      </c>
      <c r="V140">
        <v>0</v>
      </c>
      <c r="Y140" s="1">
        <v>45322</v>
      </c>
      <c r="Z140" s="6">
        <v>0.56438657407407411</v>
      </c>
      <c r="AB140">
        <v>1</v>
      </c>
      <c r="AD140" s="3">
        <f t="shared" si="8"/>
        <v>3.2316163811464955</v>
      </c>
      <c r="AE140" s="3">
        <f t="shared" si="9"/>
        <v>14.21297219217683</v>
      </c>
      <c r="AF140" s="3">
        <f t="shared" si="10"/>
        <v>10.981355811030333</v>
      </c>
      <c r="AG140" s="3">
        <f t="shared" si="11"/>
        <v>1.1347403880000975</v>
      </c>
      <c r="AH140" s="3"/>
      <c r="AI140">
        <f>100*(AVERAGE(I140:I141))/(AVERAGE(I$51:I$52))</f>
        <v>76.74943566591422</v>
      </c>
      <c r="AK140">
        <f>ABS(100*(AD140-AD141)/(AVERAGE(AD140:AD141)))</f>
        <v>1.2777840583135949</v>
      </c>
      <c r="AO140">
        <f>100*(AVERAGE(J140:J141))/(AVERAGE(J$51:J$52))</f>
        <v>93.48687016389448</v>
      </c>
      <c r="AQ140">
        <f>ABS(100*(AE140-AE141)/(AVERAGE(AE140:AE141)))</f>
        <v>0</v>
      </c>
      <c r="AU140">
        <f>100*(((AVERAGE(J140:J141))-(AVERAGE(I140:I141)))/((AVERAGE(J$51:J$52))-(AVERAGE($I$51:I95))))</f>
        <v>178.88452445564684</v>
      </c>
      <c r="AW140">
        <f>ABS(100*(AF140-AF141)/(AVERAGE(AF140:AF141)))</f>
        <v>0.37916430245411342</v>
      </c>
      <c r="BA140">
        <f>100*(AVERAGE(L140:L141))/(AVERAGE(L$51:L$52))</f>
        <v>102.13806248446176</v>
      </c>
      <c r="BC140">
        <f>ABS(100*(AG140-AG141)/(AVERAGE(AG140:AG141)))</f>
        <v>2.4722117785725999</v>
      </c>
      <c r="BG140" s="3">
        <f>AVERAGE(AD140:AD141)</f>
        <v>3.2523956778891696</v>
      </c>
      <c r="BH140" s="3">
        <f>AVERAGE(AE140:AE141)</f>
        <v>14.21297219217683</v>
      </c>
      <c r="BI140" s="3">
        <f>AVERAGE(AF140:AF141)</f>
        <v>10.960576514287659</v>
      </c>
      <c r="BJ140" s="3">
        <f>AVERAGE(AG140:AG141)</f>
        <v>1.1208850617398014</v>
      </c>
      <c r="BK140" t="s">
        <v>69</v>
      </c>
    </row>
    <row r="141" spans="1:63" x14ac:dyDescent="0.3">
      <c r="A141">
        <v>117</v>
      </c>
      <c r="B141">
        <v>1</v>
      </c>
      <c r="C141" t="s">
        <v>69</v>
      </c>
      <c r="D141" t="s">
        <v>27</v>
      </c>
      <c r="G141">
        <v>0.3</v>
      </c>
      <c r="H141">
        <v>0.3</v>
      </c>
      <c r="I141">
        <v>1203</v>
      </c>
      <c r="J141">
        <v>7672</v>
      </c>
      <c r="L141">
        <v>6087</v>
      </c>
      <c r="M141">
        <v>2.23</v>
      </c>
      <c r="N141">
        <v>11.297000000000001</v>
      </c>
      <c r="O141">
        <v>9.0670000000000002</v>
      </c>
      <c r="Q141">
        <v>0.86799999999999999</v>
      </c>
      <c r="R141">
        <v>1</v>
      </c>
      <c r="S141">
        <v>0</v>
      </c>
      <c r="T141">
        <v>0</v>
      </c>
      <c r="V141">
        <v>0</v>
      </c>
      <c r="Y141" s="1">
        <v>45322</v>
      </c>
      <c r="Z141" s="6">
        <v>0.57165509259259262</v>
      </c>
      <c r="AB141">
        <v>1</v>
      </c>
      <c r="AD141" s="3">
        <f t="shared" si="8"/>
        <v>3.2731749746318437</v>
      </c>
      <c r="AE141" s="3">
        <f t="shared" si="9"/>
        <v>14.21297219217683</v>
      </c>
      <c r="AF141" s="3">
        <f t="shared" si="10"/>
        <v>10.939797217544985</v>
      </c>
      <c r="AG141" s="3">
        <f t="shared" si="11"/>
        <v>1.1070297354795053</v>
      </c>
      <c r="BK141" t="s">
        <v>69</v>
      </c>
    </row>
  </sheetData>
  <conditionalFormatting sqref="AI26">
    <cfRule type="cellIs" dxfId="666" priority="238" operator="between">
      <formula>80</formula>
      <formula>120</formula>
    </cfRule>
  </conditionalFormatting>
  <conditionalFormatting sqref="AI29">
    <cfRule type="cellIs" dxfId="665" priority="219" operator="between">
      <formula>80</formula>
      <formula>120</formula>
    </cfRule>
  </conditionalFormatting>
  <conditionalFormatting sqref="AI51">
    <cfRule type="cellIs" dxfId="664" priority="231" operator="between">
      <formula>80</formula>
      <formula>120</formula>
    </cfRule>
  </conditionalFormatting>
  <conditionalFormatting sqref="AI97">
    <cfRule type="cellIs" dxfId="663" priority="224" operator="between">
      <formula>80</formula>
      <formula>120</formula>
    </cfRule>
  </conditionalFormatting>
  <conditionalFormatting sqref="AI110">
    <cfRule type="cellIs" dxfId="662" priority="215" operator="between">
      <formula>80</formula>
      <formula>120</formula>
    </cfRule>
  </conditionalFormatting>
  <conditionalFormatting sqref="AI140">
    <cfRule type="cellIs" dxfId="661" priority="5" operator="between">
      <formula>80</formula>
      <formula>120</formula>
    </cfRule>
  </conditionalFormatting>
  <conditionalFormatting sqref="AJ36 AJ39 AJ42 AJ45 AJ48">
    <cfRule type="cellIs" dxfId="660" priority="242" operator="lessThan">
      <formula>20.1</formula>
    </cfRule>
  </conditionalFormatting>
  <conditionalFormatting sqref="AK26 AK33 AK35:AL44 AK45:AK48">
    <cfRule type="cellIs" dxfId="659" priority="246" operator="greaterThan">
      <formula>20</formula>
    </cfRule>
  </conditionalFormatting>
  <conditionalFormatting sqref="AK29">
    <cfRule type="cellIs" dxfId="658" priority="223" operator="greaterThan">
      <formula>20</formula>
    </cfRule>
  </conditionalFormatting>
  <conditionalFormatting sqref="AK50:AK52">
    <cfRule type="cellIs" dxfId="657" priority="314" operator="greaterThan">
      <formula>20</formula>
    </cfRule>
  </conditionalFormatting>
  <conditionalFormatting sqref="AK54 AK57:AK58 AK60:AK61 AK63:AK64 AK66:AK67 AK69:AK70 AK72:AK73 AK75:AK76 AK78:AK79 AK81:AK82 AK84:AK85">
    <cfRule type="cellIs" dxfId="656" priority="310" operator="greaterThan">
      <formula>20</formula>
    </cfRule>
  </conditionalFormatting>
  <conditionalFormatting sqref="AK88">
    <cfRule type="cellIs" dxfId="655" priority="171" operator="greaterThan">
      <formula>20</formula>
    </cfRule>
  </conditionalFormatting>
  <conditionalFormatting sqref="AK90:AK97">
    <cfRule type="cellIs" dxfId="654" priority="158" operator="greaterThan">
      <formula>20</formula>
    </cfRule>
  </conditionalFormatting>
  <conditionalFormatting sqref="AK100:AK101 AK103:AK104 AK106:AK107 AK109:AK110">
    <cfRule type="cellIs" dxfId="653" priority="250" operator="greaterThan">
      <formula>20</formula>
    </cfRule>
  </conditionalFormatting>
  <conditionalFormatting sqref="AK113 AK116 AK119 AK122 AK125 AK128">
    <cfRule type="cellIs" dxfId="652" priority="185" operator="greaterThan">
      <formula>20</formula>
    </cfRule>
  </conditionalFormatting>
  <conditionalFormatting sqref="AK131">
    <cfRule type="cellIs" dxfId="651" priority="85" operator="greaterThan">
      <formula>20</formula>
    </cfRule>
  </conditionalFormatting>
  <conditionalFormatting sqref="AK133:AK137">
    <cfRule type="cellIs" dxfId="650" priority="4" operator="greaterThan">
      <formula>20</formula>
    </cfRule>
  </conditionalFormatting>
  <conditionalFormatting sqref="AK140">
    <cfRule type="cellIs" dxfId="649" priority="11" operator="greaterThan">
      <formula>20</formula>
    </cfRule>
  </conditionalFormatting>
  <conditionalFormatting sqref="AK47:AL47 AW47:AX47 BC47:BD47">
    <cfRule type="cellIs" dxfId="648" priority="332" operator="greaterThan">
      <formula>20</formula>
    </cfRule>
  </conditionalFormatting>
  <conditionalFormatting sqref="AK49:AL49 AW49:AX49 BC49:BD49">
    <cfRule type="cellIs" dxfId="647" priority="326" operator="greaterThan">
      <formula>20</formula>
    </cfRule>
  </conditionalFormatting>
  <conditionalFormatting sqref="AK53:AL53">
    <cfRule type="cellIs" dxfId="646" priority="383" operator="greaterThan">
      <formula>20</formula>
    </cfRule>
  </conditionalFormatting>
  <conditionalFormatting sqref="AK87:AL87">
    <cfRule type="cellIs" dxfId="645" priority="349" operator="greaterThan">
      <formula>20</formula>
    </cfRule>
  </conditionalFormatting>
  <conditionalFormatting sqref="AK100:AL100 AW100:AX100 BC100:BD100">
    <cfRule type="cellIs" dxfId="644" priority="262" operator="greaterThan">
      <formula>20</formula>
    </cfRule>
  </conditionalFormatting>
  <conditionalFormatting sqref="AK130:AL130">
    <cfRule type="cellIs" dxfId="643" priority="210" operator="greaterThan">
      <formula>20</formula>
    </cfRule>
  </conditionalFormatting>
  <conditionalFormatting sqref="AL48 AX48 BD48">
    <cfRule type="cellIs" dxfId="642" priority="385" operator="greaterThan">
      <formula>20</formula>
    </cfRule>
  </conditionalFormatting>
  <conditionalFormatting sqref="AL85">
    <cfRule type="cellIs" dxfId="641" priority="301" operator="greaterThan">
      <formula>20</formula>
    </cfRule>
  </conditionalFormatting>
  <conditionalFormatting sqref="AL90:AL91">
    <cfRule type="cellIs" dxfId="640" priority="145" operator="greaterThan">
      <formula>20</formula>
    </cfRule>
  </conditionalFormatting>
  <conditionalFormatting sqref="AL91">
    <cfRule type="cellIs" dxfId="639" priority="144" operator="lessThan">
      <formula>20</formula>
    </cfRule>
  </conditionalFormatting>
  <conditionalFormatting sqref="AL133:AL134">
    <cfRule type="cellIs" dxfId="638" priority="59" operator="greaterThan">
      <formula>20</formula>
    </cfRule>
  </conditionalFormatting>
  <conditionalFormatting sqref="AL134">
    <cfRule type="cellIs" dxfId="637" priority="58" operator="lessThan">
      <formula>20</formula>
    </cfRule>
  </conditionalFormatting>
  <conditionalFormatting sqref="AM35:AN44 AY35:AZ44">
    <cfRule type="cellIs" dxfId="636" priority="378" operator="between">
      <formula>80</formula>
      <formula>120</formula>
    </cfRule>
  </conditionalFormatting>
  <conditionalFormatting sqref="AM47:AN49 AY47:AZ49 BE47:BE49">
    <cfRule type="cellIs" dxfId="635" priority="325" operator="between">
      <formula>80</formula>
      <formula>120</formula>
    </cfRule>
  </conditionalFormatting>
  <conditionalFormatting sqref="AM85:AN91">
    <cfRule type="cellIs" dxfId="634" priority="146" operator="between">
      <formula>80</formula>
      <formula>120</formula>
    </cfRule>
  </conditionalFormatting>
  <conditionalFormatting sqref="AM98:AN100 AS98:AT100 AY98:AZ100 BE98:BE100">
    <cfRule type="cellIs" dxfId="633" priority="263" operator="between">
      <formula>80</formula>
      <formula>120</formula>
    </cfRule>
  </conditionalFormatting>
  <conditionalFormatting sqref="AM130:AN134">
    <cfRule type="cellIs" dxfId="632" priority="60" operator="between">
      <formula>80</formula>
      <formula>120</formula>
    </cfRule>
  </conditionalFormatting>
  <conditionalFormatting sqref="AO26">
    <cfRule type="cellIs" dxfId="631" priority="237" operator="between">
      <formula>80</formula>
      <formula>120</formula>
    </cfRule>
  </conditionalFormatting>
  <conditionalFormatting sqref="AO29">
    <cfRule type="cellIs" dxfId="630" priority="218" operator="between">
      <formula>80</formula>
      <formula>120</formula>
    </cfRule>
  </conditionalFormatting>
  <conditionalFormatting sqref="AO51">
    <cfRule type="cellIs" dxfId="629" priority="234" operator="between">
      <formula>80</formula>
      <formula>120</formula>
    </cfRule>
  </conditionalFormatting>
  <conditionalFormatting sqref="AO97">
    <cfRule type="cellIs" dxfId="628" priority="227" operator="between">
      <formula>80</formula>
      <formula>120</formula>
    </cfRule>
  </conditionalFormatting>
  <conditionalFormatting sqref="AO140">
    <cfRule type="cellIs" dxfId="627" priority="8" operator="between">
      <formula>80</formula>
      <formula>120</formula>
    </cfRule>
  </conditionalFormatting>
  <conditionalFormatting sqref="AP36 AP39 AP42 AP45 AP48">
    <cfRule type="cellIs" dxfId="626" priority="241" operator="lessThan">
      <formula>20.1</formula>
    </cfRule>
  </conditionalFormatting>
  <conditionalFormatting sqref="AQ26 AQ33 AQ35:AR44 AQ45:AQ48">
    <cfRule type="cellIs" dxfId="625" priority="245" operator="greaterThan">
      <formula>20</formula>
    </cfRule>
  </conditionalFormatting>
  <conditionalFormatting sqref="AQ29">
    <cfRule type="cellIs" dxfId="624" priority="222" operator="greaterThan">
      <formula>20</formula>
    </cfRule>
  </conditionalFormatting>
  <conditionalFormatting sqref="AQ50:AQ52">
    <cfRule type="cellIs" dxfId="623" priority="313" operator="greaterThan">
      <formula>20</formula>
    </cfRule>
  </conditionalFormatting>
  <conditionalFormatting sqref="AQ54 AQ57:AQ58 AQ60:AQ61 AQ63:AQ64 AQ66:AQ67 AQ69:AQ70 AQ72:AQ73 AQ75:AQ76 AQ78:AQ79 AQ81:AQ82 AQ84:AQ85">
    <cfRule type="cellIs" dxfId="622" priority="309" operator="greaterThan">
      <formula>20</formula>
    </cfRule>
  </conditionalFormatting>
  <conditionalFormatting sqref="AQ88">
    <cfRule type="cellIs" dxfId="621" priority="170" operator="greaterThan">
      <formula>20</formula>
    </cfRule>
  </conditionalFormatting>
  <conditionalFormatting sqref="AQ90:AQ97">
    <cfRule type="cellIs" dxfId="620" priority="157" operator="greaterThan">
      <formula>20</formula>
    </cfRule>
  </conditionalFormatting>
  <conditionalFormatting sqref="AQ100:AQ101 AQ103:AQ104 AQ106:AQ107 AQ109:AQ110">
    <cfRule type="cellIs" dxfId="619" priority="249" operator="greaterThan">
      <formula>20</formula>
    </cfRule>
  </conditionalFormatting>
  <conditionalFormatting sqref="AQ113 AQ116 AQ119 AQ122 AQ125 AQ128">
    <cfRule type="cellIs" dxfId="618" priority="184" operator="greaterThan">
      <formula>20</formula>
    </cfRule>
  </conditionalFormatting>
  <conditionalFormatting sqref="AQ131">
    <cfRule type="cellIs" dxfId="617" priority="84" operator="greaterThan">
      <formula>20</formula>
    </cfRule>
  </conditionalFormatting>
  <conditionalFormatting sqref="AQ133:AQ137">
    <cfRule type="cellIs" dxfId="616" priority="3" operator="greaterThan">
      <formula>20</formula>
    </cfRule>
  </conditionalFormatting>
  <conditionalFormatting sqref="AQ140">
    <cfRule type="cellIs" dxfId="615" priority="10" operator="greaterThan">
      <formula>20</formula>
    </cfRule>
  </conditionalFormatting>
  <conditionalFormatting sqref="AQ47:AR47">
    <cfRule type="cellIs" dxfId="614" priority="331" operator="greaterThan">
      <formula>20</formula>
    </cfRule>
  </conditionalFormatting>
  <conditionalFormatting sqref="AQ49:AR49">
    <cfRule type="cellIs" dxfId="613" priority="324" operator="greaterThan">
      <formula>20</formula>
    </cfRule>
  </conditionalFormatting>
  <conditionalFormatting sqref="AQ53:AR53">
    <cfRule type="cellIs" dxfId="612" priority="382" operator="greaterThan">
      <formula>20</formula>
    </cfRule>
  </conditionalFormatting>
  <conditionalFormatting sqref="AQ87:AR87">
    <cfRule type="cellIs" dxfId="611" priority="346" operator="greaterThan">
      <formula>20</formula>
    </cfRule>
  </conditionalFormatting>
  <conditionalFormatting sqref="AQ100:AR100">
    <cfRule type="cellIs" dxfId="610" priority="261" operator="greaterThan">
      <formula>20</formula>
    </cfRule>
  </conditionalFormatting>
  <conditionalFormatting sqref="AQ130:AR130">
    <cfRule type="cellIs" dxfId="609" priority="207" operator="greaterThan">
      <formula>20</formula>
    </cfRule>
  </conditionalFormatting>
  <conditionalFormatting sqref="AR48">
    <cfRule type="cellIs" dxfId="608" priority="384" operator="greaterThan">
      <formula>20</formula>
    </cfRule>
  </conditionalFormatting>
  <conditionalFormatting sqref="AR85">
    <cfRule type="cellIs" dxfId="607" priority="295" operator="greaterThan">
      <formula>20</formula>
    </cfRule>
  </conditionalFormatting>
  <conditionalFormatting sqref="AR90:AR91">
    <cfRule type="cellIs" dxfId="606" priority="129" operator="greaterThan">
      <formula>20</formula>
    </cfRule>
  </conditionalFormatting>
  <conditionalFormatting sqref="AR91">
    <cfRule type="cellIs" dxfId="605" priority="128" operator="lessThan">
      <formula>20</formula>
    </cfRule>
  </conditionalFormatting>
  <conditionalFormatting sqref="AR133:AR134">
    <cfRule type="cellIs" dxfId="604" priority="43" operator="greaterThan">
      <formula>20</formula>
    </cfRule>
  </conditionalFormatting>
  <conditionalFormatting sqref="AR134">
    <cfRule type="cellIs" dxfId="603" priority="42" operator="lessThan">
      <formula>20</formula>
    </cfRule>
  </conditionalFormatting>
  <conditionalFormatting sqref="AS35:AT44">
    <cfRule type="cellIs" dxfId="602" priority="376" operator="between">
      <formula>80</formula>
      <formula>120</formula>
    </cfRule>
  </conditionalFormatting>
  <conditionalFormatting sqref="AS47:AT49">
    <cfRule type="cellIs" dxfId="601" priority="323" operator="between">
      <formula>80</formula>
      <formula>120</formula>
    </cfRule>
  </conditionalFormatting>
  <conditionalFormatting sqref="AS85:AT91">
    <cfRule type="cellIs" dxfId="600" priority="130" operator="between">
      <formula>80</formula>
      <formula>120</formula>
    </cfRule>
  </conditionalFormatting>
  <conditionalFormatting sqref="AS130:AT134">
    <cfRule type="cellIs" dxfId="599" priority="44" operator="between">
      <formula>80</formula>
      <formula>120</formula>
    </cfRule>
  </conditionalFormatting>
  <conditionalFormatting sqref="AU26">
    <cfRule type="cellIs" dxfId="598" priority="236" operator="between">
      <formula>80</formula>
      <formula>120</formula>
    </cfRule>
  </conditionalFormatting>
  <conditionalFormatting sqref="AU29">
    <cfRule type="cellIs" dxfId="597" priority="217" operator="between">
      <formula>80</formula>
      <formula>120</formula>
    </cfRule>
  </conditionalFormatting>
  <conditionalFormatting sqref="AU51">
    <cfRule type="cellIs" dxfId="596" priority="233" operator="between">
      <formula>80</formula>
      <formula>120</formula>
    </cfRule>
  </conditionalFormatting>
  <conditionalFormatting sqref="AU97">
    <cfRule type="cellIs" dxfId="595" priority="226" operator="between">
      <formula>80</formula>
      <formula>120</formula>
    </cfRule>
  </conditionalFormatting>
  <conditionalFormatting sqref="AU140">
    <cfRule type="cellIs" dxfId="594" priority="7" operator="between">
      <formula>80</formula>
      <formula>120</formula>
    </cfRule>
  </conditionalFormatting>
  <conditionalFormatting sqref="AV36 AV39 AV42 AV45 AV48">
    <cfRule type="cellIs" dxfId="593" priority="240" operator="lessThan">
      <formula>20.1</formula>
    </cfRule>
  </conditionalFormatting>
  <conditionalFormatting sqref="AW26 AW33 AW35:AX44 AW45:AW48">
    <cfRule type="cellIs" dxfId="592" priority="244" operator="greaterThan">
      <formula>20</formula>
    </cfRule>
  </conditionalFormatting>
  <conditionalFormatting sqref="AW29">
    <cfRule type="cellIs" dxfId="591" priority="221" operator="greaterThan">
      <formula>20</formula>
    </cfRule>
  </conditionalFormatting>
  <conditionalFormatting sqref="AW50:AW54 AW57:AW58 AW60:AW61 AW63:AW64 AW66:AW67 AW69:AW70 AW72:AW73 AW75:AW76 AW78:AW79 AW81:AW82 AW84:AW85">
    <cfRule type="cellIs" dxfId="590" priority="308" operator="greaterThan">
      <formula>20</formula>
    </cfRule>
  </conditionalFormatting>
  <conditionalFormatting sqref="AW88">
    <cfRule type="cellIs" dxfId="589" priority="169" operator="greaterThan">
      <formula>20</formula>
    </cfRule>
  </conditionalFormatting>
  <conditionalFormatting sqref="AW90:AW97">
    <cfRule type="cellIs" dxfId="588" priority="156" operator="greaterThan">
      <formula>20</formula>
    </cfRule>
  </conditionalFormatting>
  <conditionalFormatting sqref="AW100:AW101 AW103:AW104 AW106:AW107 AW109:AW110">
    <cfRule type="cellIs" dxfId="587" priority="248" operator="greaterThan">
      <formula>20</formula>
    </cfRule>
  </conditionalFormatting>
  <conditionalFormatting sqref="AW113 AW116 AW119 AW122 AW125 AW128">
    <cfRule type="cellIs" dxfId="586" priority="183" operator="greaterThan">
      <formula>20</formula>
    </cfRule>
  </conditionalFormatting>
  <conditionalFormatting sqref="AW131">
    <cfRule type="cellIs" dxfId="585" priority="83" operator="greaterThan">
      <formula>20</formula>
    </cfRule>
  </conditionalFormatting>
  <conditionalFormatting sqref="AW133:AW137">
    <cfRule type="cellIs" dxfId="584" priority="2" operator="greaterThan">
      <formula>20</formula>
    </cfRule>
  </conditionalFormatting>
  <conditionalFormatting sqref="AW140">
    <cfRule type="cellIs" dxfId="583" priority="9" operator="greaterThan">
      <formula>20</formula>
    </cfRule>
  </conditionalFormatting>
  <conditionalFormatting sqref="AW53:AX53">
    <cfRule type="cellIs" dxfId="582" priority="381" operator="greaterThan">
      <formula>20</formula>
    </cfRule>
  </conditionalFormatting>
  <conditionalFormatting sqref="AW87:AX87">
    <cfRule type="cellIs" dxfId="581" priority="342" operator="greaterThan">
      <formula>20</formula>
    </cfRule>
  </conditionalFormatting>
  <conditionalFormatting sqref="AW130:AX130">
    <cfRule type="cellIs" dxfId="580" priority="203" operator="greaterThan">
      <formula>20</formula>
    </cfRule>
  </conditionalFormatting>
  <conditionalFormatting sqref="AX85">
    <cfRule type="cellIs" dxfId="579" priority="288" operator="greaterThan">
      <formula>20</formula>
    </cfRule>
  </conditionalFormatting>
  <conditionalFormatting sqref="AX90:AX91">
    <cfRule type="cellIs" dxfId="578" priority="116" operator="greaterThan">
      <formula>20</formula>
    </cfRule>
  </conditionalFormatting>
  <conditionalFormatting sqref="AX91">
    <cfRule type="cellIs" dxfId="577" priority="115" operator="lessThan">
      <formula>20</formula>
    </cfRule>
  </conditionalFormatting>
  <conditionalFormatting sqref="AX133:AX134">
    <cfRule type="cellIs" dxfId="576" priority="30" operator="greaterThan">
      <formula>20</formula>
    </cfRule>
  </conditionalFormatting>
  <conditionalFormatting sqref="AX134">
    <cfRule type="cellIs" dxfId="575" priority="29" operator="lessThan">
      <formula>20</formula>
    </cfRule>
  </conditionalFormatting>
  <conditionalFormatting sqref="AY85:AZ91">
    <cfRule type="cellIs" dxfId="574" priority="117" operator="between">
      <formula>80</formula>
      <formula>120</formula>
    </cfRule>
  </conditionalFormatting>
  <conditionalFormatting sqref="AY130:AZ134">
    <cfRule type="cellIs" dxfId="573" priority="31" operator="between">
      <formula>80</formula>
      <formula>120</formula>
    </cfRule>
  </conditionalFormatting>
  <conditionalFormatting sqref="BA26">
    <cfRule type="cellIs" dxfId="572" priority="235" operator="between">
      <formula>80</formula>
      <formula>120</formula>
    </cfRule>
  </conditionalFormatting>
  <conditionalFormatting sqref="BA29">
    <cfRule type="cellIs" dxfId="571" priority="216" operator="between">
      <formula>80</formula>
      <formula>120</formula>
    </cfRule>
  </conditionalFormatting>
  <conditionalFormatting sqref="BA51">
    <cfRule type="cellIs" dxfId="570" priority="232" operator="between">
      <formula>80</formula>
      <formula>120</formula>
    </cfRule>
  </conditionalFormatting>
  <conditionalFormatting sqref="BA97">
    <cfRule type="cellIs" dxfId="569" priority="225" operator="between">
      <formula>80</formula>
      <formula>120</formula>
    </cfRule>
  </conditionalFormatting>
  <conditionalFormatting sqref="BA140">
    <cfRule type="cellIs" dxfId="568" priority="6" operator="between">
      <formula>80</formula>
      <formula>120</formula>
    </cfRule>
  </conditionalFormatting>
  <conditionalFormatting sqref="BB36 BB39 BB42 BB45 BB48">
    <cfRule type="cellIs" dxfId="567" priority="239" operator="lessThan">
      <formula>20.1</formula>
    </cfRule>
  </conditionalFormatting>
  <conditionalFormatting sqref="BC26 BC33 BC36:BD41 BC42:BC48">
    <cfRule type="cellIs" dxfId="566" priority="243" operator="greaterThan">
      <formula>20</formula>
    </cfRule>
  </conditionalFormatting>
  <conditionalFormatting sqref="BC29">
    <cfRule type="cellIs" dxfId="565" priority="220" operator="greaterThan">
      <formula>20</formula>
    </cfRule>
  </conditionalFormatting>
  <conditionalFormatting sqref="BC50:BC54 BC57:BC58 BC60:BC61 BC63:BC64 BC66:BC67 BC69:BC70 BC72:BC73 BC75:BC76 BC78:BC79 BC81:BC82 BC84:BC85">
    <cfRule type="cellIs" dxfId="564" priority="307" operator="greaterThan">
      <formula>20</formula>
    </cfRule>
  </conditionalFormatting>
  <conditionalFormatting sqref="BC88">
    <cfRule type="cellIs" dxfId="563" priority="168" operator="greaterThan">
      <formula>20</formula>
    </cfRule>
  </conditionalFormatting>
  <conditionalFormatting sqref="BC90:BC97">
    <cfRule type="cellIs" dxfId="562" priority="155" operator="greaterThan">
      <formula>20</formula>
    </cfRule>
  </conditionalFormatting>
  <conditionalFormatting sqref="BC100:BC101 BC103:BC104 BC106:BC107 BC109:BC110">
    <cfRule type="cellIs" dxfId="561" priority="247" operator="greaterThan">
      <formula>20</formula>
    </cfRule>
  </conditionalFormatting>
  <conditionalFormatting sqref="BC113 BC116 BC119 BC122 BC125 BC128">
    <cfRule type="cellIs" dxfId="560" priority="182" operator="greaterThan">
      <formula>20</formula>
    </cfRule>
  </conditionalFormatting>
  <conditionalFormatting sqref="BC131">
    <cfRule type="cellIs" dxfId="559" priority="82" operator="greaterThan">
      <formula>20</formula>
    </cfRule>
  </conditionalFormatting>
  <conditionalFormatting sqref="BC133:BC137">
    <cfRule type="cellIs" dxfId="558" priority="1" operator="greaterThan">
      <formula>20</formula>
    </cfRule>
  </conditionalFormatting>
  <conditionalFormatting sqref="BC140">
    <cfRule type="cellIs" dxfId="557" priority="12" operator="greaterThan">
      <formula>20</formula>
    </cfRule>
  </conditionalFormatting>
  <conditionalFormatting sqref="BC53:BD53">
    <cfRule type="cellIs" dxfId="556" priority="380" operator="greaterThan">
      <formula>20</formula>
    </cfRule>
  </conditionalFormatting>
  <conditionalFormatting sqref="BC87:BD87">
    <cfRule type="cellIs" dxfId="555" priority="338" operator="greaterThan">
      <formula>20</formula>
    </cfRule>
  </conditionalFormatting>
  <conditionalFormatting sqref="BC130:BD130">
    <cfRule type="cellIs" dxfId="554" priority="199" operator="greaterThan">
      <formula>20</formula>
    </cfRule>
  </conditionalFormatting>
  <conditionalFormatting sqref="BD42">
    <cfRule type="cellIs" dxfId="553" priority="388" operator="greaterThan">
      <formula>20</formula>
    </cfRule>
  </conditionalFormatting>
  <conditionalFormatting sqref="BD85">
    <cfRule type="cellIs" dxfId="552" priority="282" operator="greaterThan">
      <formula>20</formula>
    </cfRule>
  </conditionalFormatting>
  <conditionalFormatting sqref="BD90:BD91">
    <cfRule type="cellIs" dxfId="551" priority="101" operator="greaterThan">
      <formula>20</formula>
    </cfRule>
  </conditionalFormatting>
  <conditionalFormatting sqref="BD91">
    <cfRule type="cellIs" dxfId="550" priority="100" operator="lessThan">
      <formula>20</formula>
    </cfRule>
  </conditionalFormatting>
  <conditionalFormatting sqref="BD133:BD134">
    <cfRule type="cellIs" dxfId="549" priority="15" operator="greaterThan">
      <formula>20</formula>
    </cfRule>
  </conditionalFormatting>
  <conditionalFormatting sqref="BD134">
    <cfRule type="cellIs" dxfId="548" priority="14" operator="lessThan">
      <formula>20</formula>
    </cfRule>
  </conditionalFormatting>
  <conditionalFormatting sqref="BE36:BE42 AM53:AN53 AS53:AT53 AY53:AZ53 BE53">
    <cfRule type="cellIs" dxfId="547" priority="387" operator="between">
      <formula>80</formula>
      <formula>120</formula>
    </cfRule>
  </conditionalFormatting>
  <conditionalFormatting sqref="BE85:BE91">
    <cfRule type="cellIs" dxfId="546" priority="102" operator="between">
      <formula>80</formula>
      <formula>120</formula>
    </cfRule>
  </conditionalFormatting>
  <conditionalFormatting sqref="BE130:BE134">
    <cfRule type="cellIs" dxfId="545" priority="16" operator="between">
      <formula>80</formula>
      <formula>120</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E70A0-24C8-4111-B921-1465E5670D4A}">
  <dimension ref="A1:BK141"/>
  <sheetViews>
    <sheetView topLeftCell="A37" zoomScale="70" zoomScaleNormal="70" workbookViewId="0">
      <selection activeCell="A53" sqref="A53:XFD55"/>
    </sheetView>
  </sheetViews>
  <sheetFormatPr defaultRowHeight="14.4" x14ac:dyDescent="0.3"/>
  <cols>
    <col min="3" max="3" width="26.44140625" customWidth="1"/>
    <col min="5" max="5" width="11.77734375" bestFit="1" customWidth="1"/>
    <col min="6" max="6" width="9.6640625" customWidth="1"/>
    <col min="7" max="7" width="12" customWidth="1"/>
    <col min="8" max="8" width="9.6640625" customWidth="1"/>
    <col min="9" max="9" width="11.5546875" customWidth="1"/>
    <col min="10" max="10" width="9.6640625" customWidth="1"/>
    <col min="25" max="25" width="10.5546875" customWidth="1"/>
    <col min="26" max="26" width="12.44140625" customWidth="1"/>
    <col min="63" max="63" width="30.5546875" bestFit="1" customWidth="1"/>
  </cols>
  <sheetData>
    <row r="1" spans="1:16" x14ac:dyDescent="0.3">
      <c r="A1" t="s">
        <v>64</v>
      </c>
    </row>
    <row r="12" spans="1:16" ht="57.6" x14ac:dyDescent="0.3">
      <c r="A12" t="s">
        <v>29</v>
      </c>
      <c r="D12" t="s">
        <v>62</v>
      </c>
      <c r="E12" t="s">
        <v>30</v>
      </c>
      <c r="F12" s="2" t="s">
        <v>8</v>
      </c>
      <c r="G12" t="s">
        <v>31</v>
      </c>
      <c r="H12" s="2" t="s">
        <v>9</v>
      </c>
      <c r="I12" t="s">
        <v>32</v>
      </c>
      <c r="J12" s="2" t="s">
        <v>11</v>
      </c>
      <c r="L12" s="2" t="s">
        <v>72</v>
      </c>
      <c r="M12" s="2" t="s">
        <v>73</v>
      </c>
      <c r="N12" s="2" t="s">
        <v>74</v>
      </c>
      <c r="O12" s="2" t="s">
        <v>75</v>
      </c>
      <c r="P12" s="2" t="s">
        <v>76</v>
      </c>
    </row>
    <row r="13" spans="1:16" x14ac:dyDescent="0.3">
      <c r="A13" s="7" t="s">
        <v>71</v>
      </c>
      <c r="H13" s="2"/>
      <c r="J13" s="2"/>
    </row>
    <row r="14" spans="1:16" x14ac:dyDescent="0.3">
      <c r="A14" t="s">
        <v>70</v>
      </c>
      <c r="E14">
        <v>0</v>
      </c>
      <c r="F14" s="2">
        <f>AVERAGE(I33:I34) -(A16*G33/0.5)</f>
        <v>0</v>
      </c>
      <c r="G14">
        <v>0</v>
      </c>
      <c r="H14" s="2">
        <f>AVERAGE(J33:J34) - (B16*H33/0.5)</f>
        <v>0</v>
      </c>
      <c r="I14">
        <v>0</v>
      </c>
      <c r="J14" s="2">
        <f>AVERAGE(L33:L34) - (C16*H33/0.5)</f>
        <v>0</v>
      </c>
      <c r="L14">
        <v>0.5</v>
      </c>
      <c r="M14" s="3">
        <f>((F14*$F$21)+$F$22)*1000/L14</f>
        <v>1.7159931876095484E-2</v>
      </c>
      <c r="N14" s="3">
        <f>((H14*$H$21)+$H$22)*1000/L14</f>
        <v>0.10440253435028447</v>
      </c>
      <c r="O14" s="3">
        <f>N14-M14</f>
        <v>8.7242602474188996E-2</v>
      </c>
      <c r="P14" s="3">
        <f>((J14*$J$21)+$J$22)*1000/L14</f>
        <v>1.6752138675607486E-2</v>
      </c>
    </row>
    <row r="15" spans="1:16" x14ac:dyDescent="0.3">
      <c r="A15" t="s">
        <v>66</v>
      </c>
      <c r="B15" t="s">
        <v>67</v>
      </c>
      <c r="C15" t="s">
        <v>65</v>
      </c>
      <c r="E15">
        <f>3*G36/1000</f>
        <v>6.0000000000000006E-4</v>
      </c>
      <c r="F15" s="2">
        <f>AVERAGE(I37) - (A16*G36/0.5)</f>
        <v>1227.2</v>
      </c>
      <c r="G15">
        <f>6*H36/1000</f>
        <v>1.2000000000000001E-3</v>
      </c>
      <c r="H15" s="2">
        <f>AVERAGE(J36:J37) - (B16*H36/0.5)</f>
        <v>2291.1999999999998</v>
      </c>
      <c r="I15">
        <f>0.3*H36/1000</f>
        <v>5.9999999999999995E-5</v>
      </c>
      <c r="J15" s="2">
        <f>AVERAGE(L36:L37) - (C16*H36/0.5)</f>
        <v>971.9</v>
      </c>
      <c r="L15">
        <v>0.2</v>
      </c>
      <c r="M15" s="3">
        <f t="shared" ref="M15:M19" si="0">((F15*$F$21)+$F$22)*1000/L15</f>
        <v>3.0439311007205565</v>
      </c>
      <c r="N15" s="3">
        <f t="shared" ref="N15:N19" si="1">((H15*$H$21)+$H$22)*1000/L15</f>
        <v>6.0595065276766196</v>
      </c>
      <c r="O15" s="3">
        <f t="shared" ref="O15:O19" si="2">N15-M15</f>
        <v>3.0155754269560631</v>
      </c>
      <c r="P15" s="3">
        <f t="shared" ref="P15:P19" si="3">((J15*$J$21)+$J$22)*1000/L15</f>
        <v>0.30544910411830328</v>
      </c>
    </row>
    <row r="16" spans="1:16" x14ac:dyDescent="0.3">
      <c r="A16">
        <f>AVERAGE(I33:I34)</f>
        <v>137</v>
      </c>
      <c r="B16">
        <f>AVERAGE(J33:J34)</f>
        <v>394.5</v>
      </c>
      <c r="C16">
        <f>AVERAGE(L33:L34)</f>
        <v>811.5</v>
      </c>
      <c r="E16">
        <f>3*G39/1000</f>
        <v>1.7999999999999997E-3</v>
      </c>
      <c r="F16" s="2">
        <f>AVERAGE(I39:I40) - (A16*G39/0.5)</f>
        <v>3719.6</v>
      </c>
      <c r="G16">
        <f>6*H39/1000</f>
        <v>3.5999999999999995E-3</v>
      </c>
      <c r="H16" s="2">
        <f>AVERAGE(J39:J40) - (B16*H39/0.5)</f>
        <v>6946.6</v>
      </c>
      <c r="I16">
        <f>0.3*H39/1000</f>
        <v>1.7999999999999998E-4</v>
      </c>
      <c r="J16" s="2">
        <f>AVERAGE(L39:L40) - (C16*H39/0.5)</f>
        <v>2884.2</v>
      </c>
      <c r="L16">
        <v>0.6</v>
      </c>
      <c r="M16" s="3">
        <f t="shared" si="0"/>
        <v>3.0463066565406978</v>
      </c>
      <c r="N16" s="3">
        <f t="shared" si="1"/>
        <v>5.9470843734175149</v>
      </c>
      <c r="O16" s="3">
        <f t="shared" si="2"/>
        <v>2.9007777168768172</v>
      </c>
      <c r="P16" s="3">
        <f t="shared" si="3"/>
        <v>0.27468138667373188</v>
      </c>
    </row>
    <row r="17" spans="1:63" x14ac:dyDescent="0.3">
      <c r="E17">
        <f>9*G42/1000</f>
        <v>2.9970000000000005E-3</v>
      </c>
      <c r="F17" s="2">
        <f>AVERAGE(I42:I43) - (A16*G42/0.5)</f>
        <v>5921.2579999999998</v>
      </c>
      <c r="G17">
        <f>18*H42/1000</f>
        <v>5.9940000000000011E-3</v>
      </c>
      <c r="H17" s="2">
        <f>AVERAGE(J42:J43) - (B16*H42/0.5)</f>
        <v>11487.763000000001</v>
      </c>
      <c r="I17">
        <f>0.9*H42/1000</f>
        <v>2.9970000000000002E-4</v>
      </c>
      <c r="J17" s="2">
        <f>AVERAGE(L42:L43) - (C16*H42/0.5)</f>
        <v>5324.5410000000002</v>
      </c>
      <c r="L17">
        <v>0.33300000000000002</v>
      </c>
      <c r="M17" s="3">
        <f t="shared" si="0"/>
        <v>8.7224743123995729</v>
      </c>
      <c r="N17" s="3">
        <f t="shared" si="1"/>
        <v>17.617953238404734</v>
      </c>
      <c r="O17" s="3">
        <f t="shared" si="2"/>
        <v>8.8954789260051612</v>
      </c>
      <c r="P17" s="3">
        <f t="shared" si="3"/>
        <v>0.89239532620283912</v>
      </c>
    </row>
    <row r="18" spans="1:63" x14ac:dyDescent="0.3">
      <c r="E18">
        <f>9*G45/1000</f>
        <v>4.2030000000000001E-3</v>
      </c>
      <c r="F18" s="2">
        <f>AVERAGE(I45:I46) - (A16*G45/0.5)</f>
        <v>8652.0419999999995</v>
      </c>
      <c r="G18">
        <f>18*H45/1000</f>
        <v>8.4060000000000003E-3</v>
      </c>
      <c r="H18" s="2">
        <f>AVERAGE(J45:J46) - (B16*H45/0.5)</f>
        <v>16660.037</v>
      </c>
      <c r="I18">
        <f>0.9*H45/1000</f>
        <v>4.2030000000000002E-4</v>
      </c>
      <c r="J18" s="2">
        <f>AVERAGE(L45:L46) - (B16*H45/0.5)</f>
        <v>7829.0370000000003</v>
      </c>
      <c r="L18">
        <v>0.46700000000000003</v>
      </c>
      <c r="M18" s="3">
        <f t="shared" si="0"/>
        <v>9.0795973882725143</v>
      </c>
      <c r="N18" s="3">
        <f t="shared" si="1"/>
        <v>18.168620102884788</v>
      </c>
      <c r="O18" s="3">
        <f t="shared" si="2"/>
        <v>9.0890227146122733</v>
      </c>
      <c r="P18" s="3">
        <f t="shared" si="3"/>
        <v>0.92720788764053697</v>
      </c>
    </row>
    <row r="19" spans="1:63" x14ac:dyDescent="0.3">
      <c r="E19">
        <f>9*G48/1000</f>
        <v>5.3999999999999994E-3</v>
      </c>
      <c r="F19" s="2">
        <f>AVERAGE(I48:I49) - (A16*G48/0.5)</f>
        <v>11044.1</v>
      </c>
      <c r="G19">
        <f>18*H48/1000</f>
        <v>1.0799999999999999E-2</v>
      </c>
      <c r="H19" s="2">
        <f>AVERAGE(J48:J49) - (B16*H48/0.5)</f>
        <v>21266.1</v>
      </c>
      <c r="I19">
        <f>0.9*H48/1000</f>
        <v>5.4000000000000001E-4</v>
      </c>
      <c r="J19" s="2">
        <f>AVERAGE(L48:L49) - (C16*H48/0.5)</f>
        <v>9719.7000000000007</v>
      </c>
      <c r="L19">
        <v>0.6</v>
      </c>
      <c r="M19" s="3">
        <f t="shared" si="0"/>
        <v>9.0168231560685026</v>
      </c>
      <c r="N19" s="3">
        <f t="shared" si="1"/>
        <v>18.026871311338418</v>
      </c>
      <c r="O19" s="3">
        <f t="shared" si="2"/>
        <v>9.0100481552699154</v>
      </c>
      <c r="P19" s="3">
        <f t="shared" si="3"/>
        <v>0.89258591780103413</v>
      </c>
    </row>
    <row r="20" spans="1:63" x14ac:dyDescent="0.3">
      <c r="F20" s="2"/>
      <c r="H20" s="2"/>
      <c r="J20" s="2"/>
    </row>
    <row r="21" spans="1:63" x14ac:dyDescent="0.3">
      <c r="D21" t="s">
        <v>33</v>
      </c>
      <c r="F21" s="5">
        <f>SLOPE(E13:E19,F13:F19)</f>
        <v>4.8908593074157724E-7</v>
      </c>
      <c r="G21" s="5"/>
      <c r="H21" s="5">
        <f>SLOPE(G13:G19,H13:H19)</f>
        <v>5.0615399718932521E-7</v>
      </c>
      <c r="I21" s="5"/>
      <c r="J21" s="5">
        <f>SLOPE(I13:I19,J13:J19)</f>
        <v>5.4237834639218978E-8</v>
      </c>
    </row>
    <row r="22" spans="1:63" x14ac:dyDescent="0.3">
      <c r="D22" t="s">
        <v>34</v>
      </c>
      <c r="F22" s="5">
        <f>INTERCEPT(E13:E19,F13:F19)</f>
        <v>8.5799659380477421E-6</v>
      </c>
      <c r="G22" s="5"/>
      <c r="H22" s="5">
        <f>INTERCEPT(G13:G19,H13:H19)</f>
        <v>5.2201267175142237E-5</v>
      </c>
      <c r="I22" s="5"/>
      <c r="J22" s="5">
        <f>INTERCEPT(I13:I19,J13:J19)</f>
        <v>8.3760693378037438E-6</v>
      </c>
    </row>
    <row r="23" spans="1:63" x14ac:dyDescent="0.3">
      <c r="D23" t="s">
        <v>35</v>
      </c>
      <c r="F23" s="4">
        <f>RSQ(E13:E19,F13:F19)</f>
        <v>0.99950029558112485</v>
      </c>
      <c r="G23" s="4"/>
      <c r="H23" s="4">
        <f>RSQ(G13:G19,H13:H19)</f>
        <v>0.99969735116051983</v>
      </c>
      <c r="I23" s="4"/>
      <c r="J23" s="4">
        <f>RSQ(I13:I19,J13:J19)</f>
        <v>0.99776437190321021</v>
      </c>
    </row>
    <row r="24" spans="1:63" s="2" customFormat="1" ht="172.8" x14ac:dyDescent="0.3">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s="2" t="s">
        <v>36</v>
      </c>
      <c r="AB24" s="2" t="s">
        <v>37</v>
      </c>
      <c r="AC24" s="2" t="s">
        <v>38</v>
      </c>
      <c r="AD24" s="2" t="s">
        <v>39</v>
      </c>
      <c r="AE24" s="2" t="s">
        <v>40</v>
      </c>
      <c r="AF24" s="2" t="s">
        <v>41</v>
      </c>
      <c r="AG24" s="2" t="s">
        <v>42</v>
      </c>
      <c r="AI24" s="2" t="s">
        <v>77</v>
      </c>
      <c r="AJ24" s="2" t="s">
        <v>78</v>
      </c>
      <c r="AK24" s="2" t="s">
        <v>43</v>
      </c>
      <c r="AL24" s="2" t="s">
        <v>44</v>
      </c>
      <c r="AM24" s="2" t="s">
        <v>45</v>
      </c>
      <c r="AO24" s="2" t="s">
        <v>79</v>
      </c>
      <c r="AP24" s="2" t="s">
        <v>80</v>
      </c>
      <c r="AQ24" s="2" t="s">
        <v>46</v>
      </c>
      <c r="AR24" s="2" t="s">
        <v>47</v>
      </c>
      <c r="AS24" s="2" t="s">
        <v>48</v>
      </c>
      <c r="AU24" s="2" t="s">
        <v>81</v>
      </c>
      <c r="AV24" s="2" t="s">
        <v>49</v>
      </c>
      <c r="AW24" s="2" t="s">
        <v>50</v>
      </c>
      <c r="AX24" s="2" t="s">
        <v>51</v>
      </c>
      <c r="AY24" s="2" t="s">
        <v>52</v>
      </c>
      <c r="BA24" s="2" t="s">
        <v>82</v>
      </c>
      <c r="BB24" s="2" t="s">
        <v>53</v>
      </c>
      <c r="BC24" s="2" t="s">
        <v>54</v>
      </c>
      <c r="BD24" s="2" t="s">
        <v>55</v>
      </c>
      <c r="BE24" s="2" t="s">
        <v>56</v>
      </c>
      <c r="BG24" s="2" t="s">
        <v>57</v>
      </c>
      <c r="BH24" s="2" t="s">
        <v>58</v>
      </c>
      <c r="BI24" s="2" t="s">
        <v>59</v>
      </c>
      <c r="BJ24" s="2" t="s">
        <v>60</v>
      </c>
      <c r="BK24" t="s">
        <v>2</v>
      </c>
    </row>
    <row r="25" spans="1:63" x14ac:dyDescent="0.3">
      <c r="A25">
        <v>1</v>
      </c>
      <c r="B25">
        <v>1</v>
      </c>
      <c r="C25" t="s">
        <v>26</v>
      </c>
      <c r="D25" t="s">
        <v>27</v>
      </c>
      <c r="G25">
        <v>0.3</v>
      </c>
      <c r="H25">
        <v>0.3</v>
      </c>
      <c r="I25">
        <v>1167</v>
      </c>
      <c r="J25">
        <v>7951</v>
      </c>
      <c r="L25">
        <v>6317</v>
      </c>
      <c r="M25">
        <v>2.1829999999999998</v>
      </c>
      <c r="N25">
        <v>11.691000000000001</v>
      </c>
      <c r="O25">
        <v>9.5079999999999991</v>
      </c>
      <c r="Q25">
        <v>0.90800000000000003</v>
      </c>
      <c r="R25">
        <v>1</v>
      </c>
      <c r="S25">
        <v>0</v>
      </c>
      <c r="T25">
        <v>0</v>
      </c>
      <c r="V25">
        <v>0</v>
      </c>
      <c r="Y25" s="1">
        <v>45322</v>
      </c>
      <c r="Z25" s="6">
        <v>0.58840277777777772</v>
      </c>
      <c r="AB25">
        <v>1</v>
      </c>
      <c r="AD25" s="3">
        <f t="shared" ref="AD25:AD89" si="4">((I25*$F$21)+$F$22)*1000/G25</f>
        <v>1.9311441570448948</v>
      </c>
      <c r="AE25" s="3">
        <f t="shared" ref="AE25:AE89" si="5">((J25*$H$21)+$H$22)*1000/H25</f>
        <v>13.58877232942489</v>
      </c>
      <c r="AF25" s="3">
        <f t="shared" ref="AF25:AF89" si="6">AE25-AD25</f>
        <v>11.657628172379995</v>
      </c>
      <c r="AG25" s="3">
        <f t="shared" ref="AG25:AG89" si="7">((L25*$J$21)+$J$22)*1000/H25</f>
        <v>1.1699882358458333</v>
      </c>
      <c r="AH25" s="3"/>
      <c r="BK25" t="s">
        <v>26</v>
      </c>
    </row>
    <row r="26" spans="1:63" x14ac:dyDescent="0.3">
      <c r="A26">
        <v>2</v>
      </c>
      <c r="B26">
        <v>1</v>
      </c>
      <c r="C26" t="s">
        <v>26</v>
      </c>
      <c r="D26" t="s">
        <v>27</v>
      </c>
      <c r="G26">
        <v>0.3</v>
      </c>
      <c r="H26">
        <v>0.3</v>
      </c>
      <c r="I26">
        <v>1190</v>
      </c>
      <c r="J26">
        <v>7957</v>
      </c>
      <c r="L26">
        <v>6225</v>
      </c>
      <c r="M26">
        <v>2.2130000000000001</v>
      </c>
      <c r="N26">
        <v>11.7</v>
      </c>
      <c r="O26">
        <v>9.4860000000000007</v>
      </c>
      <c r="Q26">
        <v>0.89200000000000002</v>
      </c>
      <c r="R26">
        <v>1</v>
      </c>
      <c r="S26">
        <v>0</v>
      </c>
      <c r="T26">
        <v>0</v>
      </c>
      <c r="V26">
        <v>0</v>
      </c>
      <c r="Y26" s="1">
        <v>45322</v>
      </c>
      <c r="Z26" s="6">
        <v>0.59516203703703707</v>
      </c>
      <c r="AB26">
        <v>1</v>
      </c>
      <c r="AD26" s="3">
        <f t="shared" si="4"/>
        <v>1.968640745068416</v>
      </c>
      <c r="AE26" s="3">
        <f t="shared" si="5"/>
        <v>13.598895409368676</v>
      </c>
      <c r="AF26" s="3">
        <f t="shared" si="6"/>
        <v>11.63025466430026</v>
      </c>
      <c r="AG26" s="3">
        <f t="shared" si="7"/>
        <v>1.1533552998898065</v>
      </c>
      <c r="AH26" s="3"/>
      <c r="AK26">
        <f>ABS(100*(AD26-AD27)/(AVERAGE(AD26:AD27)))</f>
        <v>1.0823926801091976</v>
      </c>
      <c r="AQ26">
        <f>ABS(100*(AE26-AE27)/(AVERAGE(AE26:AE27)))</f>
        <v>1.1594727508163094</v>
      </c>
      <c r="AW26">
        <f>ABS(100*(AF26-AF27)/(AVERAGE(AF26:AF27)))</f>
        <v>1.5340132877514556</v>
      </c>
      <c r="BC26">
        <f>ABS(100*(AG26-AG27)/(AVERAGE(AG26:AG27)))</f>
        <v>1.5399135747007646</v>
      </c>
      <c r="BG26" s="3">
        <f>AVERAGE(AD26:AD27)</f>
        <v>1.9580438832356815</v>
      </c>
      <c r="BH26" s="3">
        <f>AVERAGE(AE26:AE27)</f>
        <v>13.678192868928338</v>
      </c>
      <c r="BI26" s="3">
        <f>AVERAGE(AF26:AF27)</f>
        <v>11.720148985692656</v>
      </c>
      <c r="BJ26" s="3">
        <f>AVERAGE(AG26:AG27)</f>
        <v>1.1623045426052776</v>
      </c>
      <c r="BK26" t="s">
        <v>26</v>
      </c>
    </row>
    <row r="27" spans="1:63" x14ac:dyDescent="0.3">
      <c r="A27">
        <v>3</v>
      </c>
      <c r="B27">
        <v>1</v>
      </c>
      <c r="C27" t="s">
        <v>26</v>
      </c>
      <c r="D27" t="s">
        <v>27</v>
      </c>
      <c r="G27">
        <v>0.3</v>
      </c>
      <c r="H27">
        <v>0.3</v>
      </c>
      <c r="I27">
        <v>1177</v>
      </c>
      <c r="J27">
        <v>8051</v>
      </c>
      <c r="L27">
        <v>6324</v>
      </c>
      <c r="M27">
        <v>2.1970000000000001</v>
      </c>
      <c r="N27">
        <v>11.832000000000001</v>
      </c>
      <c r="O27">
        <v>9.6359999999999992</v>
      </c>
      <c r="Q27">
        <v>0.90900000000000003</v>
      </c>
      <c r="R27">
        <v>1</v>
      </c>
      <c r="S27">
        <v>0</v>
      </c>
      <c r="T27">
        <v>0</v>
      </c>
      <c r="V27">
        <v>0</v>
      </c>
      <c r="Y27" s="1">
        <v>45322</v>
      </c>
      <c r="Z27" s="6">
        <v>0.60233796296296294</v>
      </c>
      <c r="AB27">
        <v>1</v>
      </c>
      <c r="AD27" s="3">
        <f t="shared" si="4"/>
        <v>1.9474470214029471</v>
      </c>
      <c r="AE27" s="3">
        <f t="shared" si="5"/>
        <v>13.757490328488</v>
      </c>
      <c r="AF27" s="3">
        <f t="shared" si="6"/>
        <v>11.810043307085053</v>
      </c>
      <c r="AG27" s="3">
        <f t="shared" si="7"/>
        <v>1.1712537853207488</v>
      </c>
      <c r="AH27" s="3"/>
      <c r="BK27" t="s">
        <v>26</v>
      </c>
    </row>
    <row r="28" spans="1:63" x14ac:dyDescent="0.3">
      <c r="A28">
        <v>4</v>
      </c>
      <c r="B28">
        <v>3</v>
      </c>
      <c r="C28" t="s">
        <v>83</v>
      </c>
      <c r="D28" t="s">
        <v>27</v>
      </c>
      <c r="G28">
        <v>0.5</v>
      </c>
      <c r="H28">
        <v>0.5</v>
      </c>
      <c r="I28">
        <v>599</v>
      </c>
      <c r="J28">
        <v>1105</v>
      </c>
      <c r="L28">
        <v>1038</v>
      </c>
      <c r="M28">
        <v>0.875</v>
      </c>
      <c r="N28">
        <v>1.2150000000000001</v>
      </c>
      <c r="O28">
        <v>0.34</v>
      </c>
      <c r="Q28">
        <v>0</v>
      </c>
      <c r="R28">
        <v>1</v>
      </c>
      <c r="S28">
        <v>0</v>
      </c>
      <c r="T28">
        <v>0</v>
      </c>
      <c r="V28">
        <v>0</v>
      </c>
      <c r="Y28" s="1">
        <v>45322</v>
      </c>
      <c r="Z28" s="6">
        <v>0.61428240740740747</v>
      </c>
      <c r="AB28">
        <v>1</v>
      </c>
      <c r="AD28" s="3">
        <f t="shared" si="4"/>
        <v>0.60308487690450496</v>
      </c>
      <c r="AE28" s="3">
        <f t="shared" si="5"/>
        <v>1.2230028681386933</v>
      </c>
      <c r="AF28" s="3">
        <f t="shared" si="6"/>
        <v>0.61991799123418834</v>
      </c>
      <c r="AG28" s="3">
        <f t="shared" si="7"/>
        <v>0.12934988338662606</v>
      </c>
      <c r="AH28" s="3"/>
      <c r="BK28" t="s">
        <v>83</v>
      </c>
    </row>
    <row r="29" spans="1:63" x14ac:dyDescent="0.3">
      <c r="A29">
        <v>5</v>
      </c>
      <c r="B29">
        <v>3</v>
      </c>
      <c r="C29" t="s">
        <v>83</v>
      </c>
      <c r="D29" t="s">
        <v>27</v>
      </c>
      <c r="G29">
        <v>0.5</v>
      </c>
      <c r="H29">
        <v>0.5</v>
      </c>
      <c r="I29">
        <v>210</v>
      </c>
      <c r="J29">
        <v>875</v>
      </c>
      <c r="L29">
        <v>994</v>
      </c>
      <c r="M29">
        <v>0.57599999999999996</v>
      </c>
      <c r="N29">
        <v>1.02</v>
      </c>
      <c r="O29">
        <v>0.44400000000000001</v>
      </c>
      <c r="Q29">
        <v>0</v>
      </c>
      <c r="R29">
        <v>1</v>
      </c>
      <c r="S29">
        <v>0</v>
      </c>
      <c r="T29">
        <v>0</v>
      </c>
      <c r="V29">
        <v>0</v>
      </c>
      <c r="Y29" s="1">
        <v>45322</v>
      </c>
      <c r="Z29" s="6">
        <v>0.62043981481481481</v>
      </c>
      <c r="AB29">
        <v>1</v>
      </c>
      <c r="AD29" s="3">
        <f t="shared" si="4"/>
        <v>0.22257602278755795</v>
      </c>
      <c r="AE29" s="3">
        <f t="shared" si="5"/>
        <v>0.99017202943160354</v>
      </c>
      <c r="AF29" s="3">
        <f t="shared" si="6"/>
        <v>0.76759600664404559</v>
      </c>
      <c r="AG29" s="3">
        <f t="shared" si="7"/>
        <v>0.12457695393837483</v>
      </c>
      <c r="AH29" s="3"/>
      <c r="AK29">
        <f>ABS(100*(AD29-AD30)/(AVERAGE(AD29:AD30)))</f>
        <v>3.0297408907235814</v>
      </c>
      <c r="AQ29">
        <f>ABS(100*(AE29-AE30)/(AVERAGE(AE29:AE30)))</f>
        <v>4.3994141218785616</v>
      </c>
      <c r="AW29">
        <f>ABS(100*(AF29-AF30)/(AVERAGE(AF29:AF30)))</f>
        <v>4.793016155865188</v>
      </c>
      <c r="BC29">
        <f>ABS(100*(AG29-AG30)/(AVERAGE(AG29:AG30)))</f>
        <v>3.2745326904335692</v>
      </c>
      <c r="BG29" s="3">
        <f>AVERAGE(AD29:AD30)</f>
        <v>0.22599962430274897</v>
      </c>
      <c r="BH29" s="3">
        <f>AVERAGE(AE29:AE30)</f>
        <v>1.012442805307934</v>
      </c>
      <c r="BI29" s="3">
        <f>AVERAGE(AF29:AF30)</f>
        <v>0.78644318100518484</v>
      </c>
      <c r="BJ29" s="3">
        <f>AVERAGE(AG29:AG30)</f>
        <v>0.12257015405672372</v>
      </c>
      <c r="BK29" t="s">
        <v>83</v>
      </c>
    </row>
    <row r="30" spans="1:63" x14ac:dyDescent="0.3">
      <c r="A30">
        <v>6</v>
      </c>
      <c r="B30">
        <v>3</v>
      </c>
      <c r="C30" t="s">
        <v>83</v>
      </c>
      <c r="D30" t="s">
        <v>27</v>
      </c>
      <c r="G30">
        <v>0.5</v>
      </c>
      <c r="H30">
        <v>0.5</v>
      </c>
      <c r="I30">
        <v>217</v>
      </c>
      <c r="J30">
        <v>919</v>
      </c>
      <c r="L30">
        <v>957</v>
      </c>
      <c r="M30">
        <v>0.58199999999999996</v>
      </c>
      <c r="N30">
        <v>1.0569999999999999</v>
      </c>
      <c r="O30">
        <v>0.47499999999999998</v>
      </c>
      <c r="Q30">
        <v>0</v>
      </c>
      <c r="R30">
        <v>1</v>
      </c>
      <c r="S30">
        <v>0</v>
      </c>
      <c r="T30">
        <v>0</v>
      </c>
      <c r="V30">
        <v>0</v>
      </c>
      <c r="Y30" s="1">
        <v>45322</v>
      </c>
      <c r="Z30" s="6">
        <v>0.62707175925925929</v>
      </c>
      <c r="AB30">
        <v>1</v>
      </c>
      <c r="AD30" s="3">
        <f t="shared" si="4"/>
        <v>0.22942322581794</v>
      </c>
      <c r="AE30" s="3">
        <f t="shared" si="5"/>
        <v>1.0347135811842643</v>
      </c>
      <c r="AF30" s="3">
        <f t="shared" si="6"/>
        <v>0.80529035536632421</v>
      </c>
      <c r="AG30" s="3">
        <f t="shared" si="7"/>
        <v>0.12056335417507262</v>
      </c>
      <c r="AH30" s="3"/>
      <c r="BK30" t="s">
        <v>83</v>
      </c>
    </row>
    <row r="31" spans="1:63" x14ac:dyDescent="0.3">
      <c r="A31">
        <v>7</v>
      </c>
      <c r="B31">
        <v>3</v>
      </c>
      <c r="D31" t="s">
        <v>85</v>
      </c>
      <c r="Y31" s="1">
        <v>45322</v>
      </c>
      <c r="Z31" s="6">
        <v>0.63101851851851853</v>
      </c>
      <c r="AB31">
        <v>1</v>
      </c>
      <c r="AD31" s="3"/>
      <c r="AE31" s="3"/>
      <c r="AF31" s="3"/>
      <c r="AG31" s="3"/>
      <c r="AH31" s="3"/>
    </row>
    <row r="32" spans="1:63" x14ac:dyDescent="0.3">
      <c r="A32">
        <v>8</v>
      </c>
      <c r="B32">
        <v>3</v>
      </c>
      <c r="C32" t="s">
        <v>84</v>
      </c>
      <c r="D32" t="s">
        <v>27</v>
      </c>
      <c r="G32">
        <v>0.5</v>
      </c>
      <c r="H32">
        <v>0.5</v>
      </c>
      <c r="I32">
        <v>69</v>
      </c>
      <c r="J32">
        <v>434</v>
      </c>
      <c r="L32">
        <v>837</v>
      </c>
      <c r="M32">
        <v>0.46800000000000003</v>
      </c>
      <c r="N32">
        <v>0.64600000000000002</v>
      </c>
      <c r="O32">
        <v>0.17799999999999999</v>
      </c>
      <c r="Q32">
        <v>0</v>
      </c>
      <c r="R32">
        <v>1</v>
      </c>
      <c r="S32">
        <v>0</v>
      </c>
      <c r="T32">
        <v>0</v>
      </c>
      <c r="V32">
        <v>0</v>
      </c>
      <c r="Y32" s="1">
        <v>45322</v>
      </c>
      <c r="Z32" s="6">
        <v>0.64165509259259257</v>
      </c>
      <c r="AB32">
        <v>1</v>
      </c>
      <c r="AD32" s="3">
        <f t="shared" si="4"/>
        <v>8.4653790318433134E-2</v>
      </c>
      <c r="AE32" s="3">
        <f t="shared" si="5"/>
        <v>0.54374420391061873</v>
      </c>
      <c r="AF32" s="3">
        <f t="shared" si="6"/>
        <v>0.45909041359218561</v>
      </c>
      <c r="AG32" s="3">
        <f t="shared" si="7"/>
        <v>0.10754627386166005</v>
      </c>
      <c r="AH32" s="3"/>
      <c r="BK32" t="s">
        <v>84</v>
      </c>
    </row>
    <row r="33" spans="1:63" x14ac:dyDescent="0.3">
      <c r="A33">
        <v>9</v>
      </c>
      <c r="B33">
        <v>3</v>
      </c>
      <c r="C33" t="s">
        <v>84</v>
      </c>
      <c r="D33" t="s">
        <v>27</v>
      </c>
      <c r="G33">
        <v>0.5</v>
      </c>
      <c r="H33">
        <v>0.5</v>
      </c>
      <c r="I33">
        <v>77</v>
      </c>
      <c r="J33">
        <v>401</v>
      </c>
      <c r="L33">
        <v>812</v>
      </c>
      <c r="M33">
        <v>0.47399999999999998</v>
      </c>
      <c r="N33">
        <v>0.61799999999999999</v>
      </c>
      <c r="O33">
        <v>0.14399999999999999</v>
      </c>
      <c r="Q33">
        <v>0</v>
      </c>
      <c r="R33">
        <v>1</v>
      </c>
      <c r="S33">
        <v>0</v>
      </c>
      <c r="T33">
        <v>0</v>
      </c>
      <c r="V33">
        <v>0</v>
      </c>
      <c r="Y33" s="1">
        <v>45322</v>
      </c>
      <c r="Z33" s="6">
        <v>0.64740740740740743</v>
      </c>
      <c r="AB33">
        <v>1</v>
      </c>
      <c r="AD33" s="3">
        <f t="shared" si="4"/>
        <v>9.2479165210298378E-2</v>
      </c>
      <c r="AE33" s="3">
        <f t="shared" si="5"/>
        <v>0.51033804009612327</v>
      </c>
      <c r="AF33" s="3">
        <f t="shared" si="6"/>
        <v>0.4178588748858249</v>
      </c>
      <c r="AG33" s="3">
        <f t="shared" si="7"/>
        <v>0.1048343821296991</v>
      </c>
      <c r="AH33" s="3"/>
      <c r="AK33">
        <f>ABS(100*(AD33-AD34)/(AVERAGE(AD33:AD34)))</f>
        <v>77.648362477419994</v>
      </c>
      <c r="AQ33">
        <f>ABS(100*(AE33-AE34)/(AVERAGE(AE33:AE34)))</f>
        <v>2.6123660429725448</v>
      </c>
      <c r="AW33">
        <f>ABS(100*(AF33-AF34)/(AVERAGE(AF33:AF34)))</f>
        <v>37.023500379099794</v>
      </c>
      <c r="BC33">
        <f>ABS(100*(AG33-AG34)/(AVERAGE(AG33:AG34)))</f>
        <v>0.10352693251974204</v>
      </c>
      <c r="BG33" s="3">
        <f>AVERAGE(AD33:AD34)</f>
        <v>0.15116947689928764</v>
      </c>
      <c r="BH33" s="3">
        <f>AVERAGE(AE33:AE34)</f>
        <v>0.50375803813266207</v>
      </c>
      <c r="BI33" s="3">
        <f>AVERAGE(AF33:AF34)</f>
        <v>0.35258856123337445</v>
      </c>
      <c r="BJ33" s="3">
        <f>AVERAGE(AG33:AG34)</f>
        <v>0.10478014429505988</v>
      </c>
      <c r="BK33" t="s">
        <v>84</v>
      </c>
    </row>
    <row r="34" spans="1:63" x14ac:dyDescent="0.3">
      <c r="A34">
        <v>10</v>
      </c>
      <c r="B34">
        <v>3</v>
      </c>
      <c r="C34" t="s">
        <v>84</v>
      </c>
      <c r="D34" t="s">
        <v>27</v>
      </c>
      <c r="G34">
        <v>0.5</v>
      </c>
      <c r="H34">
        <v>0.5</v>
      </c>
      <c r="I34">
        <v>197</v>
      </c>
      <c r="J34">
        <v>388</v>
      </c>
      <c r="L34">
        <v>811</v>
      </c>
      <c r="M34">
        <v>0.56599999999999995</v>
      </c>
      <c r="N34">
        <v>0.60699999999999998</v>
      </c>
      <c r="O34">
        <v>4.1000000000000002E-2</v>
      </c>
      <c r="Q34">
        <v>0</v>
      </c>
      <c r="R34">
        <v>1</v>
      </c>
      <c r="S34">
        <v>0</v>
      </c>
      <c r="T34">
        <v>0</v>
      </c>
      <c r="V34">
        <v>0</v>
      </c>
      <c r="Y34" s="1">
        <v>45322</v>
      </c>
      <c r="Z34" s="6">
        <v>0.6541203703703703</v>
      </c>
      <c r="AB34">
        <v>1</v>
      </c>
      <c r="AD34" s="3">
        <f t="shared" si="4"/>
        <v>0.20985978858827692</v>
      </c>
      <c r="AE34" s="3">
        <f t="shared" si="5"/>
        <v>0.49717803616920092</v>
      </c>
      <c r="AF34" s="3">
        <f t="shared" si="6"/>
        <v>0.287318247580924</v>
      </c>
      <c r="AG34" s="3">
        <f t="shared" si="7"/>
        <v>0.10472590646042067</v>
      </c>
      <c r="AH34" s="3"/>
      <c r="BK34" t="s">
        <v>84</v>
      </c>
    </row>
    <row r="35" spans="1:63" x14ac:dyDescent="0.3">
      <c r="A35">
        <v>11</v>
      </c>
      <c r="B35">
        <v>4</v>
      </c>
      <c r="C35" t="s">
        <v>61</v>
      </c>
      <c r="D35" t="s">
        <v>27</v>
      </c>
      <c r="G35">
        <v>0.2</v>
      </c>
      <c r="H35">
        <v>0.2</v>
      </c>
      <c r="I35">
        <v>634</v>
      </c>
      <c r="J35">
        <v>2287</v>
      </c>
      <c r="L35">
        <v>1341</v>
      </c>
      <c r="M35">
        <v>2.2530000000000001</v>
      </c>
      <c r="N35">
        <v>5.54</v>
      </c>
      <c r="O35">
        <v>3.2869999999999999</v>
      </c>
      <c r="Q35">
        <v>6.0999999999999999E-2</v>
      </c>
      <c r="R35">
        <v>1</v>
      </c>
      <c r="S35">
        <v>0</v>
      </c>
      <c r="T35">
        <v>0</v>
      </c>
      <c r="V35">
        <v>0</v>
      </c>
      <c r="Y35" s="1">
        <v>45322</v>
      </c>
      <c r="Z35" s="6">
        <v>0.66515046296296299</v>
      </c>
      <c r="AB35">
        <v>1</v>
      </c>
      <c r="AD35" s="3">
        <f>((I35*$F$21)+$F$22)*1000/G35</f>
        <v>1.5933022301410384</v>
      </c>
      <c r="AE35" s="3">
        <f t="shared" si="5"/>
        <v>6.0488772937356448</v>
      </c>
      <c r="AF35" s="3">
        <f t="shared" si="6"/>
        <v>4.4555750635946065</v>
      </c>
      <c r="AG35" s="3">
        <f t="shared" si="7"/>
        <v>0.40554502794498193</v>
      </c>
      <c r="AH35" s="3"/>
      <c r="BK35" t="s">
        <v>61</v>
      </c>
    </row>
    <row r="36" spans="1:63" x14ac:dyDescent="0.3">
      <c r="A36">
        <v>12</v>
      </c>
      <c r="B36">
        <v>4</v>
      </c>
      <c r="C36" t="s">
        <v>61</v>
      </c>
      <c r="D36" t="s">
        <v>27</v>
      </c>
      <c r="G36">
        <v>0.2</v>
      </c>
      <c r="H36">
        <v>0.2</v>
      </c>
      <c r="I36">
        <v>1178</v>
      </c>
      <c r="J36">
        <v>2337</v>
      </c>
      <c r="L36">
        <v>1314</v>
      </c>
      <c r="M36">
        <v>3.2959999999999998</v>
      </c>
      <c r="N36">
        <v>5.6459999999999999</v>
      </c>
      <c r="O36">
        <v>2.35</v>
      </c>
      <c r="Q36">
        <v>5.2999999999999999E-2</v>
      </c>
      <c r="R36">
        <v>1</v>
      </c>
      <c r="S36">
        <v>0</v>
      </c>
      <c r="T36">
        <v>0</v>
      </c>
      <c r="V36">
        <v>0</v>
      </c>
      <c r="Y36" s="1">
        <v>45322</v>
      </c>
      <c r="Z36" s="6">
        <v>0.671412037037037</v>
      </c>
      <c r="AB36">
        <v>1</v>
      </c>
      <c r="AD36" s="3">
        <f t="shared" si="4"/>
        <v>2.9236159617581285</v>
      </c>
      <c r="AE36" s="3">
        <f t="shared" si="5"/>
        <v>6.1754157930329754</v>
      </c>
      <c r="AF36" s="3">
        <f t="shared" si="6"/>
        <v>3.2517998312748468</v>
      </c>
      <c r="AG36" s="3">
        <f t="shared" si="7"/>
        <v>0.39822292026868744</v>
      </c>
      <c r="AH36" s="3"/>
      <c r="AJ36">
        <f>ABS(100*((AVERAGE(AD37))-3)/3)</f>
        <v>5.9313548581249558</v>
      </c>
      <c r="AK36">
        <f>ABS(100*(AD36-AD37)/(AVERAGE(AD36:AD37)))</f>
        <v>8.3363869368327226</v>
      </c>
      <c r="AP36">
        <f>ABS(100*((AVERAGE(AE36:AE37))-6)/6)</f>
        <v>7.6477005243166181</v>
      </c>
      <c r="AQ36">
        <f>ABS(100*(AE36-AE37)/(AVERAGE(AE36:AE37)))</f>
        <v>8.7769714555117755</v>
      </c>
      <c r="AV36">
        <f>ABS(100*((AVERAGE(AF37))-3)/3)</f>
        <v>18.812254138042366</v>
      </c>
      <c r="AW36">
        <f>ABS(100*(AF36-AF37)/(AVERAGE(AF36:AF37)))</f>
        <v>9.1713648442735423</v>
      </c>
      <c r="BB36">
        <f>ABS(100*((AVERAGE(AG36:AG37))-0.3)/0.3)</f>
        <v>31.159036579251918</v>
      </c>
      <c r="BC36">
        <f>ABS(100*(AG36-AG37)/(AVERAGE(AG36:AG37)))</f>
        <v>2.4122422440759963</v>
      </c>
      <c r="BG36" s="3">
        <f>AVERAGE(AD36:AD37)</f>
        <v>3.0507783037509384</v>
      </c>
      <c r="BH36" s="3">
        <f>AVERAGE(AE36:AE37)</f>
        <v>6.4588620314589971</v>
      </c>
      <c r="BI36" s="3">
        <f>AVERAGE(AF36:AF37)</f>
        <v>3.4080837277080587</v>
      </c>
      <c r="BJ36" s="3">
        <f>AVERAGE(AG36:AG37)</f>
        <v>0.39347710973775574</v>
      </c>
      <c r="BK36" t="s">
        <v>61</v>
      </c>
    </row>
    <row r="37" spans="1:63" x14ac:dyDescent="0.3">
      <c r="A37">
        <v>13</v>
      </c>
      <c r="B37">
        <v>4</v>
      </c>
      <c r="C37" t="s">
        <v>61</v>
      </c>
      <c r="D37" t="s">
        <v>27</v>
      </c>
      <c r="G37">
        <v>0.2</v>
      </c>
      <c r="H37">
        <v>0.2</v>
      </c>
      <c r="I37">
        <v>1282</v>
      </c>
      <c r="J37">
        <v>2561</v>
      </c>
      <c r="L37">
        <v>1279</v>
      </c>
      <c r="M37">
        <v>3.4950000000000001</v>
      </c>
      <c r="N37">
        <v>6.1210000000000004</v>
      </c>
      <c r="O37">
        <v>2.625</v>
      </c>
      <c r="Q37">
        <v>4.3999999999999997E-2</v>
      </c>
      <c r="R37">
        <v>1</v>
      </c>
      <c r="S37">
        <v>0</v>
      </c>
      <c r="T37">
        <v>0</v>
      </c>
      <c r="V37">
        <v>0</v>
      </c>
      <c r="Y37" s="1">
        <v>45322</v>
      </c>
      <c r="Z37" s="6">
        <v>0.67876157407407411</v>
      </c>
      <c r="AB37">
        <v>1</v>
      </c>
      <c r="AD37" s="3">
        <f t="shared" si="4"/>
        <v>3.1779406457437487</v>
      </c>
      <c r="AE37" s="3">
        <f t="shared" si="5"/>
        <v>6.7423082698850196</v>
      </c>
      <c r="AF37" s="3">
        <f t="shared" si="6"/>
        <v>3.564367624141271</v>
      </c>
      <c r="AG37" s="3">
        <f t="shared" si="7"/>
        <v>0.38873129920682403</v>
      </c>
      <c r="AH37" s="3"/>
      <c r="BK37" t="s">
        <v>61</v>
      </c>
    </row>
    <row r="38" spans="1:63" x14ac:dyDescent="0.3">
      <c r="A38">
        <v>14</v>
      </c>
      <c r="B38">
        <v>5</v>
      </c>
      <c r="C38" t="s">
        <v>61</v>
      </c>
      <c r="D38" t="s">
        <v>27</v>
      </c>
      <c r="G38">
        <v>0.6</v>
      </c>
      <c r="H38">
        <v>0.6</v>
      </c>
      <c r="I38">
        <v>3796</v>
      </c>
      <c r="J38">
        <v>7366</v>
      </c>
      <c r="L38">
        <v>3893</v>
      </c>
      <c r="M38">
        <v>2.7730000000000001</v>
      </c>
      <c r="N38">
        <v>5.4329999999999998</v>
      </c>
      <c r="O38">
        <v>2.66</v>
      </c>
      <c r="Q38">
        <v>0.24299999999999999</v>
      </c>
      <c r="R38">
        <v>1</v>
      </c>
      <c r="S38">
        <v>0</v>
      </c>
      <c r="T38">
        <v>0</v>
      </c>
      <c r="V38">
        <v>0</v>
      </c>
      <c r="Y38" s="1">
        <v>45322</v>
      </c>
      <c r="Z38" s="6">
        <v>0.69234953703703705</v>
      </c>
      <c r="AB38">
        <v>1</v>
      </c>
      <c r="AD38" s="3">
        <f t="shared" si="4"/>
        <v>3.1085835983884587</v>
      </c>
      <c r="AE38" s="3">
        <f t="shared" si="5"/>
        <v>6.3008860174528536</v>
      </c>
      <c r="AF38" s="3">
        <f t="shared" si="6"/>
        <v>3.1923024190643949</v>
      </c>
      <c r="AG38" s="3">
        <f t="shared" si="7"/>
        <v>0.36587326598047204</v>
      </c>
      <c r="AH38" s="3"/>
      <c r="BK38" t="s">
        <v>61</v>
      </c>
    </row>
    <row r="39" spans="1:63" x14ac:dyDescent="0.3">
      <c r="A39">
        <v>15</v>
      </c>
      <c r="B39">
        <v>5</v>
      </c>
      <c r="C39" t="s">
        <v>61</v>
      </c>
      <c r="D39" t="s">
        <v>27</v>
      </c>
      <c r="G39">
        <v>0.6</v>
      </c>
      <c r="H39">
        <v>0.6</v>
      </c>
      <c r="I39">
        <v>3828</v>
      </c>
      <c r="J39">
        <v>7433</v>
      </c>
      <c r="L39">
        <v>3861</v>
      </c>
      <c r="M39">
        <v>2.7930000000000001</v>
      </c>
      <c r="N39">
        <v>5.48</v>
      </c>
      <c r="O39">
        <v>2.6859999999999999</v>
      </c>
      <c r="Q39">
        <v>0.24</v>
      </c>
      <c r="R39">
        <v>1</v>
      </c>
      <c r="S39">
        <v>0</v>
      </c>
      <c r="T39">
        <v>0</v>
      </c>
      <c r="V39">
        <v>0</v>
      </c>
      <c r="Y39" s="1">
        <v>45322</v>
      </c>
      <c r="Z39" s="6">
        <v>0.69988425925925923</v>
      </c>
      <c r="AB39">
        <v>1</v>
      </c>
      <c r="AD39" s="3">
        <f t="shared" si="4"/>
        <v>3.1346681813613424</v>
      </c>
      <c r="AE39" s="3">
        <f t="shared" si="5"/>
        <v>6.3574065471389947</v>
      </c>
      <c r="AF39" s="3">
        <f t="shared" si="6"/>
        <v>3.2227383657776523</v>
      </c>
      <c r="AG39" s="3">
        <f t="shared" si="7"/>
        <v>0.3629805814663804</v>
      </c>
      <c r="AH39" s="3"/>
      <c r="AJ39">
        <f>ABS(100*((AVERAGE(AD39:AD40))-3)/3)</f>
        <v>6.0105400521296497</v>
      </c>
      <c r="AK39">
        <f>ABS(100*(AD39-AD40)/(AVERAGE(AD39:AD40)))</f>
        <v>2.8706592243941249</v>
      </c>
      <c r="AP39">
        <f>ABS(100*((AVERAGE(AE39:AE40))-6)/6)</f>
        <v>5.7739979533315404</v>
      </c>
      <c r="AQ39">
        <f>ABS(100*(AE39-AE40)/(AVERAGE(AE39:AE40)))</f>
        <v>0.34560068798574423</v>
      </c>
      <c r="AV39">
        <f>ABS(100*((AVERAGE(AF39:AF40))-3)/3)</f>
        <v>5.5374558545334311</v>
      </c>
      <c r="AW39">
        <f>ABS(100*(AF39-AF40)/(AVERAGE(AF39:AF40)))</f>
        <v>3.5762778679374825</v>
      </c>
      <c r="BB39">
        <f>ABS(100*((AVERAGE(AG39:AG40))-0.3)/0.3)</f>
        <v>20.903130764394781</v>
      </c>
      <c r="BC39">
        <f>ABS(100*(AG39-AG40)/(AVERAGE(AG39:AG40)))</f>
        <v>0.14953523617436101</v>
      </c>
      <c r="BG39" s="3">
        <f>AVERAGE(AD39:AD40)</f>
        <v>3.1803162015638895</v>
      </c>
      <c r="BH39" s="3">
        <f>AVERAGE(AE39:AE40)</f>
        <v>6.3464398771998924</v>
      </c>
      <c r="BI39" s="3">
        <f>AVERAGE(AF39:AF40)</f>
        <v>3.1661236756360029</v>
      </c>
      <c r="BJ39" s="3">
        <f>AVERAGE(AG39:AG40)</f>
        <v>0.36270939229318433</v>
      </c>
      <c r="BK39" t="s">
        <v>61</v>
      </c>
    </row>
    <row r="40" spans="1:63" x14ac:dyDescent="0.3">
      <c r="A40">
        <v>16</v>
      </c>
      <c r="B40">
        <v>5</v>
      </c>
      <c r="C40" t="s">
        <v>61</v>
      </c>
      <c r="D40" t="s">
        <v>27</v>
      </c>
      <c r="G40">
        <v>0.6</v>
      </c>
      <c r="H40">
        <v>0.6</v>
      </c>
      <c r="I40">
        <v>3940</v>
      </c>
      <c r="J40">
        <v>7407</v>
      </c>
      <c r="L40">
        <v>3855</v>
      </c>
      <c r="M40">
        <v>2.8650000000000002</v>
      </c>
      <c r="N40">
        <v>5.4610000000000003</v>
      </c>
      <c r="O40">
        <v>2.597</v>
      </c>
      <c r="Q40">
        <v>0.23899999999999999</v>
      </c>
      <c r="R40">
        <v>1</v>
      </c>
      <c r="S40">
        <v>0</v>
      </c>
      <c r="T40">
        <v>0</v>
      </c>
      <c r="V40">
        <v>0</v>
      </c>
      <c r="Y40" s="1">
        <v>45322</v>
      </c>
      <c r="Z40" s="6">
        <v>0.70739583333333333</v>
      </c>
      <c r="AB40">
        <v>1</v>
      </c>
      <c r="AD40" s="3">
        <f t="shared" si="4"/>
        <v>3.225964221766437</v>
      </c>
      <c r="AE40" s="3">
        <f t="shared" si="5"/>
        <v>6.3354732072607902</v>
      </c>
      <c r="AF40" s="3">
        <f t="shared" si="6"/>
        <v>3.1095089854943532</v>
      </c>
      <c r="AG40" s="3">
        <f t="shared" si="7"/>
        <v>0.3624382031199882</v>
      </c>
      <c r="AH40" s="3"/>
      <c r="BK40" t="s">
        <v>61</v>
      </c>
    </row>
    <row r="41" spans="1:63" x14ac:dyDescent="0.3">
      <c r="A41">
        <v>17</v>
      </c>
      <c r="B41">
        <v>6</v>
      </c>
      <c r="C41" t="s">
        <v>63</v>
      </c>
      <c r="D41" t="s">
        <v>27</v>
      </c>
      <c r="G41">
        <v>0.33300000000000002</v>
      </c>
      <c r="H41">
        <v>0.33300000000000002</v>
      </c>
      <c r="I41">
        <v>4701</v>
      </c>
      <c r="J41">
        <v>11588</v>
      </c>
      <c r="L41">
        <v>5857</v>
      </c>
      <c r="M41">
        <v>6.0380000000000003</v>
      </c>
      <c r="N41">
        <v>15.159000000000001</v>
      </c>
      <c r="O41">
        <v>9.1210000000000004</v>
      </c>
      <c r="Q41">
        <v>0.746</v>
      </c>
      <c r="R41">
        <v>1</v>
      </c>
      <c r="S41">
        <v>0</v>
      </c>
      <c r="T41">
        <v>0</v>
      </c>
      <c r="V41">
        <v>0</v>
      </c>
      <c r="Y41" s="1">
        <v>45322</v>
      </c>
      <c r="Z41" s="6">
        <v>0.7205555555555555</v>
      </c>
      <c r="AB41">
        <v>1</v>
      </c>
      <c r="AD41" s="3">
        <f t="shared" si="4"/>
        <v>6.9302490280906968</v>
      </c>
      <c r="AE41" s="3">
        <f t="shared" si="5"/>
        <v>17.770311671486613</v>
      </c>
      <c r="AF41" s="3">
        <f t="shared" si="6"/>
        <v>10.840062643395918</v>
      </c>
      <c r="AG41" s="3">
        <f t="shared" si="7"/>
        <v>0.97912032077990763</v>
      </c>
      <c r="AH41" s="3"/>
      <c r="BK41" t="s">
        <v>63</v>
      </c>
    </row>
    <row r="42" spans="1:63" x14ac:dyDescent="0.3">
      <c r="A42">
        <v>18</v>
      </c>
      <c r="B42">
        <v>6</v>
      </c>
      <c r="C42" t="s">
        <v>63</v>
      </c>
      <c r="D42" t="s">
        <v>27</v>
      </c>
      <c r="G42">
        <v>0.33300000000000002</v>
      </c>
      <c r="H42">
        <v>0.33300000000000002</v>
      </c>
      <c r="I42">
        <v>6029</v>
      </c>
      <c r="J42">
        <v>11761</v>
      </c>
      <c r="L42">
        <v>5910</v>
      </c>
      <c r="M42">
        <v>7.5679999999999996</v>
      </c>
      <c r="N42">
        <v>15.379</v>
      </c>
      <c r="O42">
        <v>7.8109999999999999</v>
      </c>
      <c r="Q42">
        <v>0.754</v>
      </c>
      <c r="R42">
        <v>1</v>
      </c>
      <c r="S42">
        <v>0</v>
      </c>
      <c r="T42">
        <v>0</v>
      </c>
      <c r="V42">
        <v>0</v>
      </c>
      <c r="Y42" s="1">
        <v>45322</v>
      </c>
      <c r="Z42" s="6">
        <v>0.72795138888888899</v>
      </c>
      <c r="AB42">
        <v>1</v>
      </c>
      <c r="AD42" s="3">
        <f t="shared" si="4"/>
        <v>8.8807178449820317</v>
      </c>
      <c r="AE42" s="3">
        <f t="shared" si="5"/>
        <v>18.033268552909298</v>
      </c>
      <c r="AF42" s="3">
        <f t="shared" si="6"/>
        <v>9.1525507079272668</v>
      </c>
      <c r="AG42" s="3">
        <f t="shared" si="7"/>
        <v>0.98775276893569919</v>
      </c>
      <c r="AH42" s="3"/>
      <c r="AJ42">
        <f>ABS(100*((AVERAGE(AD42:AD43))-9)/9)</f>
        <v>1.5946238064137062</v>
      </c>
      <c r="AK42">
        <f>ABS(100*(AD42-AD43)/(AVERAGE(AD42:AD43)))</f>
        <v>0.54725979179548057</v>
      </c>
      <c r="AP42">
        <f>ABS(100*((AVERAGE(AE42:AE43))-18)/18)</f>
        <v>9.6159678817286931E-2</v>
      </c>
      <c r="AQ42">
        <f>ABS(100*(AE42-AE43)/(AVERAGE(AE42:AE43)))</f>
        <v>0.1771608729201298</v>
      </c>
      <c r="AV42">
        <f>ABS(100*((AVERAGE(AF42:AF43))-9)/9)</f>
        <v>1.78694316404828</v>
      </c>
      <c r="AW42">
        <f>ABS(100*(AF42-AF43)/(AVERAGE(AF42:AF43)))</f>
        <v>0.18064261551032068</v>
      </c>
      <c r="BB42">
        <f>ABS(100*((AVERAGE(AG42:AG43))-0.9)/0.9)</f>
        <v>8.9359257580323579</v>
      </c>
      <c r="BC42">
        <f>ABS(100*(AG42-AG43)/(AVERAGE(AG42:AG43)))</f>
        <v>1.4951576274270881</v>
      </c>
      <c r="BG42" s="3">
        <f>AVERAGE(AD42:AD43)</f>
        <v>8.8564838574227664</v>
      </c>
      <c r="BH42" s="3">
        <f>AVERAGE(AE42:AE43)</f>
        <v>18.017308742187112</v>
      </c>
      <c r="BI42" s="3">
        <f>AVERAGE(AF42:AF43)</f>
        <v>9.1608248847643452</v>
      </c>
      <c r="BJ42" s="3">
        <f>AVERAGE(AG42:AG43)</f>
        <v>0.98042333182229124</v>
      </c>
      <c r="BK42" t="s">
        <v>63</v>
      </c>
    </row>
    <row r="43" spans="1:63" x14ac:dyDescent="0.3">
      <c r="A43">
        <v>19</v>
      </c>
      <c r="B43">
        <v>6</v>
      </c>
      <c r="C43" t="s">
        <v>63</v>
      </c>
      <c r="D43" t="s">
        <v>27</v>
      </c>
      <c r="G43">
        <v>0.33300000000000002</v>
      </c>
      <c r="H43">
        <v>0.33300000000000002</v>
      </c>
      <c r="I43">
        <v>5996</v>
      </c>
      <c r="J43">
        <v>11740</v>
      </c>
      <c r="L43">
        <v>5820</v>
      </c>
      <c r="M43">
        <v>7.53</v>
      </c>
      <c r="N43">
        <v>15.352</v>
      </c>
      <c r="O43">
        <v>7.8220000000000001</v>
      </c>
      <c r="Q43">
        <v>0.74</v>
      </c>
      <c r="R43">
        <v>1</v>
      </c>
      <c r="S43">
        <v>0</v>
      </c>
      <c r="T43">
        <v>0</v>
      </c>
      <c r="V43">
        <v>0</v>
      </c>
      <c r="Y43" s="1">
        <v>45322</v>
      </c>
      <c r="Z43" s="6">
        <v>0.73577546296296292</v>
      </c>
      <c r="AB43">
        <v>1</v>
      </c>
      <c r="AD43" s="3">
        <f t="shared" si="4"/>
        <v>8.8322498698634995</v>
      </c>
      <c r="AE43" s="3">
        <f t="shared" si="5"/>
        <v>18.001348931464925</v>
      </c>
      <c r="AF43" s="3">
        <f t="shared" si="6"/>
        <v>9.1690990616014254</v>
      </c>
      <c r="AG43" s="3">
        <f t="shared" si="7"/>
        <v>0.97309389470888341</v>
      </c>
      <c r="AH43" s="3"/>
      <c r="BG43" s="3"/>
      <c r="BH43" s="3"/>
      <c r="BI43" s="3"/>
      <c r="BJ43" s="3"/>
      <c r="BK43" t="s">
        <v>63</v>
      </c>
    </row>
    <row r="44" spans="1:63" x14ac:dyDescent="0.3">
      <c r="A44">
        <v>20</v>
      </c>
      <c r="B44">
        <v>7</v>
      </c>
      <c r="C44" t="s">
        <v>63</v>
      </c>
      <c r="D44" t="s">
        <v>27</v>
      </c>
      <c r="G44">
        <v>0.46700000000000003</v>
      </c>
      <c r="H44">
        <v>0.46700000000000003</v>
      </c>
      <c r="I44">
        <v>8529</v>
      </c>
      <c r="J44">
        <v>16854</v>
      </c>
      <c r="L44">
        <v>8345</v>
      </c>
      <c r="M44">
        <v>7.45</v>
      </c>
      <c r="N44">
        <v>15.585000000000001</v>
      </c>
      <c r="O44">
        <v>8.1359999999999992</v>
      </c>
      <c r="Q44">
        <v>0.81</v>
      </c>
      <c r="R44">
        <v>1</v>
      </c>
      <c r="S44">
        <v>0</v>
      </c>
      <c r="T44">
        <v>0</v>
      </c>
      <c r="V44">
        <v>0</v>
      </c>
      <c r="Y44" s="1">
        <v>45322</v>
      </c>
      <c r="Z44" s="6">
        <v>0.74993055555555566</v>
      </c>
      <c r="AB44">
        <v>1</v>
      </c>
      <c r="AD44" s="3">
        <f t="shared" si="4"/>
        <v>8.9507363366872799</v>
      </c>
      <c r="AE44" s="3">
        <f t="shared" si="5"/>
        <v>18.378845258681004</v>
      </c>
      <c r="AF44" s="3">
        <f t="shared" si="6"/>
        <v>9.428108921993724</v>
      </c>
      <c r="AG44" s="3">
        <f t="shared" si="7"/>
        <v>0.98713233276677959</v>
      </c>
      <c r="AH44" s="3"/>
      <c r="BG44" s="3"/>
      <c r="BH44" s="3"/>
      <c r="BI44" s="3"/>
      <c r="BJ44" s="3"/>
      <c r="BK44" t="s">
        <v>63</v>
      </c>
    </row>
    <row r="45" spans="1:63" x14ac:dyDescent="0.3">
      <c r="A45">
        <v>21</v>
      </c>
      <c r="B45">
        <v>7</v>
      </c>
      <c r="C45" t="s">
        <v>63</v>
      </c>
      <c r="D45" t="s">
        <v>27</v>
      </c>
      <c r="G45">
        <v>0.46700000000000003</v>
      </c>
      <c r="H45">
        <v>0.46700000000000003</v>
      </c>
      <c r="I45">
        <v>8741</v>
      </c>
      <c r="J45">
        <v>16986</v>
      </c>
      <c r="L45">
        <v>8187</v>
      </c>
      <c r="M45">
        <v>7.6239999999999997</v>
      </c>
      <c r="N45">
        <v>15.705</v>
      </c>
      <c r="O45">
        <v>8.0820000000000007</v>
      </c>
      <c r="Q45">
        <v>0.79300000000000004</v>
      </c>
      <c r="R45">
        <v>1</v>
      </c>
      <c r="S45">
        <v>0</v>
      </c>
      <c r="T45">
        <v>0</v>
      </c>
      <c r="V45">
        <v>0</v>
      </c>
      <c r="Y45" s="1">
        <v>45322</v>
      </c>
      <c r="Z45" s="6">
        <v>0.75788194444444434</v>
      </c>
      <c r="AB45">
        <v>1</v>
      </c>
      <c r="AD45" s="3">
        <f t="shared" si="4"/>
        <v>9.1727624979661115</v>
      </c>
      <c r="AE45" s="3">
        <f t="shared" si="5"/>
        <v>18.521912341398323</v>
      </c>
      <c r="AF45" s="3">
        <f t="shared" si="6"/>
        <v>9.3491498434322118</v>
      </c>
      <c r="AG45" s="3">
        <f t="shared" si="7"/>
        <v>0.96878205894879965</v>
      </c>
      <c r="AH45" s="3"/>
      <c r="AJ45">
        <f>ABS(100*((AVERAGE(AD45:AD46))-9)/9)</f>
        <v>2.3734103699523086</v>
      </c>
      <c r="AK45">
        <f>ABS(100*(AD45-AD46)/(AVERAGE(AD45:AD46)))</f>
        <v>0.88661119635990793</v>
      </c>
      <c r="AP45">
        <f>ABS(100*((AVERAGE(AE45:AE46))-18)/18)</f>
        <v>3.1554200370397862</v>
      </c>
      <c r="AQ45">
        <f>ABS(100*(AE45-AE46)/(AVERAGE(AE45:AE46)))</f>
        <v>0.49615818379574306</v>
      </c>
      <c r="AV45">
        <f>ABS(100*((AVERAGE(AF45:AF46))-9)/9)</f>
        <v>3.9374297041272635</v>
      </c>
      <c r="AW45">
        <f>ABS(100*(AF45-AF46)/(AVERAGE(AF45:AF46)))</f>
        <v>0.11158059130378488</v>
      </c>
      <c r="BB45">
        <f>ABS(100*((AVERAGE(AG45:AG46))-0.9)/0.9)</f>
        <v>7.7779487967645222</v>
      </c>
      <c r="BC45">
        <f>ABS(100*(AG45-AG46)/(AVERAGE(AG45:AG46)))</f>
        <v>0.25143882207102047</v>
      </c>
      <c r="BG45" s="3">
        <f>AVERAGE(AD45:AD46)</f>
        <v>9.2136069332957078</v>
      </c>
      <c r="BH45" s="3">
        <f>AVERAGE(AE45:AE46)</f>
        <v>18.567975606667162</v>
      </c>
      <c r="BI45" s="3">
        <f>AVERAGE(AF45:AF46)</f>
        <v>9.3543686733714537</v>
      </c>
      <c r="BJ45" s="3">
        <f>AVERAGE(AG45:AG46)</f>
        <v>0.97000153917088072</v>
      </c>
      <c r="BK45" t="s">
        <v>63</v>
      </c>
    </row>
    <row r="46" spans="1:63" x14ac:dyDescent="0.3">
      <c r="A46">
        <v>22</v>
      </c>
      <c r="B46">
        <v>7</v>
      </c>
      <c r="C46" t="s">
        <v>63</v>
      </c>
      <c r="D46" t="s">
        <v>27</v>
      </c>
      <c r="G46">
        <v>0.46700000000000003</v>
      </c>
      <c r="H46">
        <v>0.46700000000000003</v>
      </c>
      <c r="I46">
        <v>8819</v>
      </c>
      <c r="J46">
        <v>17071</v>
      </c>
      <c r="L46">
        <v>8208</v>
      </c>
      <c r="M46">
        <v>7.6879999999999997</v>
      </c>
      <c r="N46">
        <v>15.782</v>
      </c>
      <c r="O46">
        <v>8.0950000000000006</v>
      </c>
      <c r="Q46">
        <v>0.79500000000000004</v>
      </c>
      <c r="R46">
        <v>1</v>
      </c>
      <c r="S46">
        <v>0</v>
      </c>
      <c r="T46">
        <v>0</v>
      </c>
      <c r="V46">
        <v>0</v>
      </c>
      <c r="Y46" s="1">
        <v>45322</v>
      </c>
      <c r="Z46" s="6">
        <v>0.76628472222222221</v>
      </c>
      <c r="AB46">
        <v>1</v>
      </c>
      <c r="AD46" s="3">
        <f t="shared" si="4"/>
        <v>9.254451368625304</v>
      </c>
      <c r="AE46" s="3">
        <f t="shared" si="5"/>
        <v>18.614038871936</v>
      </c>
      <c r="AF46" s="3">
        <f t="shared" si="6"/>
        <v>9.3595875033106957</v>
      </c>
      <c r="AG46" s="3">
        <f t="shared" si="7"/>
        <v>0.97122101939296168</v>
      </c>
      <c r="AH46" s="3"/>
      <c r="BG46" s="3"/>
      <c r="BH46" s="3"/>
      <c r="BI46" s="3"/>
      <c r="BJ46" s="3"/>
      <c r="BK46" t="s">
        <v>63</v>
      </c>
    </row>
    <row r="47" spans="1:63" x14ac:dyDescent="0.3">
      <c r="A47">
        <v>23</v>
      </c>
      <c r="B47">
        <v>8</v>
      </c>
      <c r="C47" t="s">
        <v>63</v>
      </c>
      <c r="D47" t="s">
        <v>27</v>
      </c>
      <c r="G47">
        <v>0.6</v>
      </c>
      <c r="H47">
        <v>0.6</v>
      </c>
      <c r="I47">
        <v>10937</v>
      </c>
      <c r="J47">
        <v>21355</v>
      </c>
      <c r="L47">
        <v>10557</v>
      </c>
      <c r="M47">
        <v>7.3380000000000001</v>
      </c>
      <c r="N47">
        <v>15.308999999999999</v>
      </c>
      <c r="O47">
        <v>7.9710000000000001</v>
      </c>
      <c r="Q47">
        <v>0.82299999999999995</v>
      </c>
      <c r="R47">
        <v>1</v>
      </c>
      <c r="S47">
        <v>0</v>
      </c>
      <c r="T47">
        <v>0</v>
      </c>
      <c r="V47">
        <v>0</v>
      </c>
      <c r="Y47" s="1">
        <v>45322</v>
      </c>
      <c r="Z47" s="6">
        <v>0.78184027777777787</v>
      </c>
      <c r="AB47">
        <v>1</v>
      </c>
      <c r="AD47" s="3">
        <f t="shared" si="4"/>
        <v>8.9295213174311314</v>
      </c>
      <c r="AE47" s="3">
        <f t="shared" si="5"/>
        <v>18.101866461921972</v>
      </c>
      <c r="AF47" s="3">
        <f t="shared" si="6"/>
        <v>9.1723451444908406</v>
      </c>
      <c r="AG47" s="3">
        <f t="shared" si="7"/>
        <v>0.96827481604006416</v>
      </c>
      <c r="AH47" s="3"/>
      <c r="BG47" s="3"/>
      <c r="BH47" s="3"/>
      <c r="BI47" s="3"/>
      <c r="BJ47" s="3"/>
      <c r="BK47" t="s">
        <v>63</v>
      </c>
    </row>
    <row r="48" spans="1:63" x14ac:dyDescent="0.3">
      <c r="A48">
        <v>24</v>
      </c>
      <c r="B48">
        <v>8</v>
      </c>
      <c r="C48" t="s">
        <v>63</v>
      </c>
      <c r="D48" t="s">
        <v>27</v>
      </c>
      <c r="G48">
        <v>0.6</v>
      </c>
      <c r="H48">
        <v>0.6</v>
      </c>
      <c r="I48">
        <v>11115</v>
      </c>
      <c r="J48">
        <v>21724</v>
      </c>
      <c r="L48">
        <v>10813</v>
      </c>
      <c r="M48">
        <v>7.452</v>
      </c>
      <c r="N48">
        <v>15.569000000000001</v>
      </c>
      <c r="O48">
        <v>8.1170000000000009</v>
      </c>
      <c r="Q48">
        <v>0.84599999999999997</v>
      </c>
      <c r="R48">
        <v>1</v>
      </c>
      <c r="S48">
        <v>0</v>
      </c>
      <c r="T48">
        <v>0</v>
      </c>
      <c r="V48">
        <v>0</v>
      </c>
      <c r="Y48" s="1">
        <v>45322</v>
      </c>
      <c r="Z48" s="6">
        <v>0.79053240740740749</v>
      </c>
      <c r="AB48">
        <v>1</v>
      </c>
      <c r="AD48" s="3">
        <f t="shared" si="4"/>
        <v>9.0746168102177975</v>
      </c>
      <c r="AE48" s="3">
        <f t="shared" si="5"/>
        <v>18.413151170193409</v>
      </c>
      <c r="AF48" s="3">
        <f t="shared" si="6"/>
        <v>9.3385343599756112</v>
      </c>
      <c r="AG48" s="3">
        <f t="shared" si="7"/>
        <v>0.9914162921527977</v>
      </c>
      <c r="AH48" s="3"/>
      <c r="AJ48">
        <f>ABS(100*((AVERAGE(AD48:AD49))-9)/9)</f>
        <v>1.675918901018826</v>
      </c>
      <c r="AK48">
        <f>ABS(100*(AD48-AD49)/(AVERAGE(AD48:AD49)))</f>
        <v>1.6657695176703262</v>
      </c>
      <c r="AP48">
        <f>ABS(100*((AVERAGE(AE48:AE49))-18)/18)</f>
        <v>2.3679267506711059</v>
      </c>
      <c r="AQ48">
        <f>ABS(100*(AE48-AE49)/(AVERAGE(AE48:AE49)))</f>
        <v>0.14192428063091339</v>
      </c>
      <c r="AV48">
        <f>ABS(100*((AVERAGE(AF48:AF49))-9)/9)</f>
        <v>3.0599346003233858</v>
      </c>
      <c r="AW48">
        <f>ABS(100*(AF48-AF49)/(AVERAGE(AF48:AF49)))</f>
        <v>1.3614568862579406</v>
      </c>
      <c r="BB48">
        <f>ABS(100*((AVERAGE(AG48:AG49))-0.9)/0.9)</f>
        <v>8.9571026022762847</v>
      </c>
      <c r="BC48">
        <f>ABS(100*(AG48-AG49)/(AVERAGE(AG48:AG49)))</f>
        <v>2.2031848568152665</v>
      </c>
      <c r="BG48" s="3">
        <f>AVERAGE(AD48:AD49)</f>
        <v>9.1508327010916943</v>
      </c>
      <c r="BH48" s="3">
        <f>AVERAGE(AE48:AE49)</f>
        <v>18.426226815120799</v>
      </c>
      <c r="BI48" s="3">
        <f>AVERAGE(AF48:AF49)</f>
        <v>9.2753941140291047</v>
      </c>
      <c r="BJ48" s="3">
        <f>AVERAGE(AG48:AG49)</f>
        <v>0.98061392342048659</v>
      </c>
      <c r="BK48" t="s">
        <v>63</v>
      </c>
    </row>
    <row r="49" spans="1:63" x14ac:dyDescent="0.3">
      <c r="A49">
        <v>25</v>
      </c>
      <c r="B49">
        <v>8</v>
      </c>
      <c r="C49" t="s">
        <v>63</v>
      </c>
      <c r="D49" t="s">
        <v>27</v>
      </c>
      <c r="G49">
        <v>0.6</v>
      </c>
      <c r="H49">
        <v>0.6</v>
      </c>
      <c r="I49">
        <v>11302</v>
      </c>
      <c r="J49">
        <v>21755</v>
      </c>
      <c r="L49">
        <v>10574</v>
      </c>
      <c r="M49">
        <v>7.5709999999999997</v>
      </c>
      <c r="N49">
        <v>15.590999999999999</v>
      </c>
      <c r="O49">
        <v>8.02</v>
      </c>
      <c r="Q49">
        <v>0.82499999999999996</v>
      </c>
      <c r="R49">
        <v>1</v>
      </c>
      <c r="S49">
        <v>0</v>
      </c>
      <c r="T49">
        <v>0</v>
      </c>
      <c r="V49">
        <v>0</v>
      </c>
      <c r="Y49" s="1">
        <v>45322</v>
      </c>
      <c r="Z49" s="6">
        <v>0.79987268518518517</v>
      </c>
      <c r="AB49">
        <v>1</v>
      </c>
      <c r="AD49" s="3">
        <f t="shared" si="4"/>
        <v>9.2270485919655911</v>
      </c>
      <c r="AE49" s="3">
        <f t="shared" si="5"/>
        <v>18.439302460048189</v>
      </c>
      <c r="AF49" s="3">
        <f t="shared" si="6"/>
        <v>9.2122538680825983</v>
      </c>
      <c r="AG49" s="3">
        <f t="shared" si="7"/>
        <v>0.96981155468817548</v>
      </c>
      <c r="AH49" s="3"/>
      <c r="BK49" t="s">
        <v>63</v>
      </c>
    </row>
    <row r="50" spans="1:63" x14ac:dyDescent="0.3">
      <c r="A50">
        <v>26</v>
      </c>
      <c r="B50">
        <v>1</v>
      </c>
      <c r="C50" t="s">
        <v>69</v>
      </c>
      <c r="D50" t="s">
        <v>27</v>
      </c>
      <c r="G50">
        <v>0.3</v>
      </c>
      <c r="H50">
        <v>0.3</v>
      </c>
      <c r="I50">
        <v>4443</v>
      </c>
      <c r="J50">
        <v>10070</v>
      </c>
      <c r="L50">
        <v>5374</v>
      </c>
      <c r="M50">
        <v>6.3730000000000002</v>
      </c>
      <c r="N50">
        <v>14.683</v>
      </c>
      <c r="O50">
        <v>8.31</v>
      </c>
      <c r="Q50">
        <v>0.74299999999999999</v>
      </c>
      <c r="R50">
        <v>1</v>
      </c>
      <c r="S50">
        <v>0</v>
      </c>
      <c r="T50">
        <v>0</v>
      </c>
      <c r="V50">
        <v>0</v>
      </c>
      <c r="Y50" s="1">
        <v>45322</v>
      </c>
      <c r="Z50" s="6">
        <v>0.81321759259259263</v>
      </c>
      <c r="AB50">
        <v>1</v>
      </c>
      <c r="AD50" s="3">
        <f t="shared" si="4"/>
        <v>7.2719625207429184</v>
      </c>
      <c r="AE50" s="3">
        <f t="shared" si="5"/>
        <v>17.163906729572155</v>
      </c>
      <c r="AF50" s="3">
        <f t="shared" si="6"/>
        <v>9.8919442088292371</v>
      </c>
      <c r="AG50" s="3">
        <f t="shared" si="7"/>
        <v>0.99950064229655511</v>
      </c>
      <c r="AH50" s="3"/>
      <c r="BG50" s="3"/>
      <c r="BH50" s="3"/>
      <c r="BI50" s="3"/>
      <c r="BJ50" s="3"/>
      <c r="BK50" t="s">
        <v>69</v>
      </c>
    </row>
    <row r="51" spans="1:63" x14ac:dyDescent="0.3">
      <c r="A51">
        <v>27</v>
      </c>
      <c r="B51">
        <v>1</v>
      </c>
      <c r="C51" t="s">
        <v>69</v>
      </c>
      <c r="D51" t="s">
        <v>27</v>
      </c>
      <c r="G51">
        <v>0.3</v>
      </c>
      <c r="H51">
        <v>0.3</v>
      </c>
      <c r="I51">
        <v>4051</v>
      </c>
      <c r="J51">
        <v>10045</v>
      </c>
      <c r="L51">
        <v>5454</v>
      </c>
      <c r="M51">
        <v>5.8710000000000004</v>
      </c>
      <c r="N51">
        <v>14.647</v>
      </c>
      <c r="O51">
        <v>8.7759999999999998</v>
      </c>
      <c r="Q51">
        <v>0.75700000000000001</v>
      </c>
      <c r="R51">
        <v>1</v>
      </c>
      <c r="S51">
        <v>0</v>
      </c>
      <c r="T51">
        <v>0</v>
      </c>
      <c r="V51">
        <v>0</v>
      </c>
      <c r="Y51" s="1">
        <v>45322</v>
      </c>
      <c r="Z51" s="6">
        <v>0.82033564814814808</v>
      </c>
      <c r="AB51">
        <v>1</v>
      </c>
      <c r="AD51" s="3">
        <f t="shared" si="4"/>
        <v>6.6328902379072572</v>
      </c>
      <c r="AE51" s="3">
        <f t="shared" si="5"/>
        <v>17.121727229806378</v>
      </c>
      <c r="AF51" s="3">
        <f t="shared" si="6"/>
        <v>10.48883699189912</v>
      </c>
      <c r="AG51" s="3">
        <f t="shared" si="7"/>
        <v>1.0139640648670134</v>
      </c>
      <c r="AH51" s="3"/>
      <c r="AI51">
        <f>100*(AVERAGE(I51:I52))/(AVERAGE(I$51:I$52))</f>
        <v>100</v>
      </c>
      <c r="AK51">
        <f>ABS(100*(AD51-AD52)/(AVERAGE(AD51:AD52)))</f>
        <v>2.7154524466269927</v>
      </c>
      <c r="AO51">
        <f>100*(AVERAGE(J51:J52))/(AVERAGE(J$51:J$52))</f>
        <v>100</v>
      </c>
      <c r="AQ51">
        <f>ABS(100*(AE51-AE52)/(AVERAGE(AE51:AE52)))</f>
        <v>1.089849882361402</v>
      </c>
      <c r="AU51">
        <f>100*(((AVERAGE(J51:J52))-(AVERAGE(I51:I52)))/((AVERAGE(J$51:J$52))-(AVERAGE($I$51:I52))))</f>
        <v>100</v>
      </c>
      <c r="AW51">
        <f>ABS(100*(AF51-AF52)/(AVERAGE(AF51:AF52)))</f>
        <v>3.5729350138406395</v>
      </c>
      <c r="BA51">
        <f>100*(AVERAGE(L51:L52))/(AVERAGE(L$51:L$52))</f>
        <v>100</v>
      </c>
      <c r="BC51">
        <f>ABS(100*(AG51-AG52)/(AVERAGE(AG51:AG52)))</f>
        <v>1.129653319933251</v>
      </c>
      <c r="BG51" s="3">
        <f>AVERAGE(AD51:AD52)</f>
        <v>6.7241862783123523</v>
      </c>
      <c r="BH51" s="3">
        <f>AVERAGE(AE51:AE52)</f>
        <v>17.028932330321673</v>
      </c>
      <c r="BI51" s="3">
        <f>AVERAGE(AF51:AF52)</f>
        <v>10.304746052009319</v>
      </c>
      <c r="BJ51" s="3">
        <f>AVERAGE(AG51:AG52)</f>
        <v>1.0082690922298956</v>
      </c>
      <c r="BK51" t="s">
        <v>69</v>
      </c>
    </row>
    <row r="52" spans="1:63" x14ac:dyDescent="0.3">
      <c r="A52">
        <v>28</v>
      </c>
      <c r="B52">
        <v>1</v>
      </c>
      <c r="C52" t="s">
        <v>69</v>
      </c>
      <c r="D52" t="s">
        <v>27</v>
      </c>
      <c r="G52">
        <v>0.3</v>
      </c>
      <c r="H52">
        <v>0.3</v>
      </c>
      <c r="I52">
        <v>4163</v>
      </c>
      <c r="J52">
        <v>9935</v>
      </c>
      <c r="L52">
        <v>5391</v>
      </c>
      <c r="M52">
        <v>6.0149999999999997</v>
      </c>
      <c r="N52">
        <v>14.493</v>
      </c>
      <c r="O52">
        <v>8.4779999999999998</v>
      </c>
      <c r="Q52">
        <v>0.746</v>
      </c>
      <c r="R52">
        <v>1</v>
      </c>
      <c r="S52">
        <v>0</v>
      </c>
      <c r="T52">
        <v>0</v>
      </c>
      <c r="V52">
        <v>0</v>
      </c>
      <c r="Y52" s="1">
        <v>45322</v>
      </c>
      <c r="Z52" s="6">
        <v>0.82800925925925928</v>
      </c>
      <c r="AB52">
        <v>1</v>
      </c>
      <c r="AD52" s="3">
        <f t="shared" si="4"/>
        <v>6.8154823187174465</v>
      </c>
      <c r="AE52" s="3">
        <f t="shared" si="5"/>
        <v>16.936137430836965</v>
      </c>
      <c r="AF52" s="3">
        <f t="shared" si="6"/>
        <v>10.120655112119518</v>
      </c>
      <c r="AG52" s="3">
        <f t="shared" si="7"/>
        <v>1.0025741195927775</v>
      </c>
      <c r="AH52" s="3"/>
      <c r="BG52" s="3"/>
      <c r="BH52" s="3"/>
      <c r="BI52" s="3"/>
      <c r="BJ52" s="3"/>
      <c r="BK52" t="s">
        <v>69</v>
      </c>
    </row>
    <row r="53" spans="1:63" x14ac:dyDescent="0.3">
      <c r="A53">
        <v>29</v>
      </c>
      <c r="B53">
        <v>2</v>
      </c>
      <c r="C53" t="s">
        <v>68</v>
      </c>
      <c r="D53" t="s">
        <v>27</v>
      </c>
      <c r="G53">
        <v>0.5</v>
      </c>
      <c r="H53">
        <v>0.5</v>
      </c>
      <c r="I53">
        <v>4405</v>
      </c>
      <c r="J53">
        <v>7338</v>
      </c>
      <c r="L53">
        <v>3529</v>
      </c>
      <c r="M53">
        <v>3.794</v>
      </c>
      <c r="N53">
        <v>6.4950000000000001</v>
      </c>
      <c r="O53">
        <v>2.7010000000000001</v>
      </c>
      <c r="Q53">
        <v>0.253</v>
      </c>
      <c r="R53">
        <v>1</v>
      </c>
      <c r="S53">
        <v>0</v>
      </c>
      <c r="T53">
        <v>0</v>
      </c>
      <c r="V53">
        <v>0</v>
      </c>
      <c r="Y53" s="1">
        <v>45322</v>
      </c>
      <c r="Z53" s="6">
        <v>0.84157407407407403</v>
      </c>
      <c r="AB53">
        <v>1</v>
      </c>
      <c r="AD53" s="3">
        <f t="shared" si="4"/>
        <v>4.3260069817093916</v>
      </c>
      <c r="AE53" s="3">
        <f t="shared" si="5"/>
        <v>7.5327185971008213</v>
      </c>
      <c r="AF53" s="3">
        <f t="shared" si="6"/>
        <v>3.2067116153914297</v>
      </c>
      <c r="AG53" s="3">
        <f t="shared" si="7"/>
        <v>0.39956277555921504</v>
      </c>
      <c r="AH53" s="3"/>
      <c r="BK53" t="s">
        <v>68</v>
      </c>
    </row>
    <row r="54" spans="1:63" x14ac:dyDescent="0.3">
      <c r="A54">
        <v>30</v>
      </c>
      <c r="B54">
        <v>2</v>
      </c>
      <c r="C54" t="s">
        <v>68</v>
      </c>
      <c r="D54" t="s">
        <v>27</v>
      </c>
      <c r="G54">
        <v>0.5</v>
      </c>
      <c r="H54">
        <v>0.5</v>
      </c>
      <c r="I54">
        <v>3730</v>
      </c>
      <c r="J54">
        <v>7331</v>
      </c>
      <c r="L54">
        <v>3542</v>
      </c>
      <c r="M54">
        <v>3.2759999999999998</v>
      </c>
      <c r="N54">
        <v>6.4889999999999999</v>
      </c>
      <c r="O54">
        <v>3.2130000000000001</v>
      </c>
      <c r="Q54">
        <v>0.254</v>
      </c>
      <c r="R54">
        <v>1</v>
      </c>
      <c r="S54">
        <v>0</v>
      </c>
      <c r="T54">
        <v>0</v>
      </c>
      <c r="V54">
        <v>0</v>
      </c>
      <c r="Y54" s="1">
        <v>45322</v>
      </c>
      <c r="Z54" s="6">
        <v>0.84902777777777771</v>
      </c>
      <c r="AB54">
        <v>1</v>
      </c>
      <c r="AD54" s="3">
        <f t="shared" si="4"/>
        <v>3.6657409752082617</v>
      </c>
      <c r="AE54" s="3">
        <f t="shared" si="5"/>
        <v>7.5256324411401705</v>
      </c>
      <c r="AF54" s="3">
        <f t="shared" si="6"/>
        <v>3.8598914659319088</v>
      </c>
      <c r="AG54" s="3">
        <f t="shared" si="7"/>
        <v>0.40097295925983473</v>
      </c>
      <c r="AH54" s="3"/>
      <c r="AK54">
        <f>ABS(100*(AD54-AD55)/(AVERAGE(AD54:AD55)))</f>
        <v>1.5095167643899696</v>
      </c>
      <c r="AQ54">
        <f>ABS(100*(AE54-AE55)/(AVERAGE(AE54:AE55)))</f>
        <v>0.18849803384515756</v>
      </c>
      <c r="AW54">
        <f>ABS(100*(AF54-AF55)/(AVERAGE(AF54:AF55)))</f>
        <v>1.8282205253865931</v>
      </c>
      <c r="BC54">
        <f>ABS(100*(AG54-AG55)/(AVERAGE(AG54:AG55)))</f>
        <v>3.6078888830336804</v>
      </c>
      <c r="BG54" s="3">
        <f>AVERAGE(AD54:AD55)</f>
        <v>3.6936188732605313</v>
      </c>
      <c r="BH54" s="3">
        <f>AVERAGE(AE54:AE55)</f>
        <v>7.5185462851795197</v>
      </c>
      <c r="BI54" s="3">
        <f>AVERAGE(AF54:AF55)</f>
        <v>3.8249274119189884</v>
      </c>
      <c r="BJ54" s="3">
        <f>AVERAGE(AG54:AG55)</f>
        <v>0.39386780292209705</v>
      </c>
      <c r="BK54" t="s">
        <v>68</v>
      </c>
    </row>
    <row r="55" spans="1:63" x14ac:dyDescent="0.3">
      <c r="A55">
        <v>31</v>
      </c>
      <c r="B55">
        <v>2</v>
      </c>
      <c r="C55" t="s">
        <v>68</v>
      </c>
      <c r="D55" t="s">
        <v>27</v>
      </c>
      <c r="G55">
        <v>0.5</v>
      </c>
      <c r="H55">
        <v>0.5</v>
      </c>
      <c r="I55">
        <v>3787</v>
      </c>
      <c r="J55">
        <v>7317</v>
      </c>
      <c r="L55">
        <v>3411</v>
      </c>
      <c r="M55">
        <v>3.32</v>
      </c>
      <c r="N55">
        <v>6.4770000000000003</v>
      </c>
      <c r="O55">
        <v>3.157</v>
      </c>
      <c r="Q55">
        <v>0.24099999999999999</v>
      </c>
      <c r="R55">
        <v>1</v>
      </c>
      <c r="S55">
        <v>0</v>
      </c>
      <c r="T55">
        <v>0</v>
      </c>
      <c r="V55">
        <v>0</v>
      </c>
      <c r="Y55" s="1">
        <v>45322</v>
      </c>
      <c r="Z55" s="6">
        <v>0.85689814814814813</v>
      </c>
      <c r="AB55">
        <v>1</v>
      </c>
      <c r="AD55" s="3">
        <f t="shared" si="4"/>
        <v>3.7214967713128013</v>
      </c>
      <c r="AE55" s="3">
        <f t="shared" si="5"/>
        <v>7.511460129218869</v>
      </c>
      <c r="AF55" s="3">
        <f t="shared" si="6"/>
        <v>3.7899633579060676</v>
      </c>
      <c r="AG55" s="3">
        <f t="shared" si="7"/>
        <v>0.38676264658435938</v>
      </c>
      <c r="AH55" s="3"/>
      <c r="BG55" s="3"/>
      <c r="BH55" s="3"/>
      <c r="BI55" s="3"/>
      <c r="BJ55" s="3"/>
      <c r="BK55" t="s">
        <v>68</v>
      </c>
    </row>
    <row r="56" spans="1:63" x14ac:dyDescent="0.3">
      <c r="A56">
        <v>32</v>
      </c>
      <c r="B56">
        <v>3</v>
      </c>
      <c r="C56" t="s">
        <v>83</v>
      </c>
      <c r="D56" t="s">
        <v>27</v>
      </c>
      <c r="G56">
        <v>0.5</v>
      </c>
      <c r="H56">
        <v>0.5</v>
      </c>
      <c r="I56">
        <v>1181</v>
      </c>
      <c r="J56">
        <v>1086</v>
      </c>
      <c r="L56">
        <v>819</v>
      </c>
      <c r="M56">
        <v>1.321</v>
      </c>
      <c r="N56">
        <v>1.1990000000000001</v>
      </c>
      <c r="O56">
        <v>0</v>
      </c>
      <c r="Q56">
        <v>0</v>
      </c>
      <c r="R56">
        <v>1</v>
      </c>
      <c r="S56">
        <v>0</v>
      </c>
      <c r="T56">
        <v>0</v>
      </c>
      <c r="V56">
        <v>0</v>
      </c>
      <c r="Y56" s="1">
        <v>45322</v>
      </c>
      <c r="Z56" s="6">
        <v>0.86938657407407405</v>
      </c>
      <c r="AB56">
        <v>1</v>
      </c>
      <c r="AD56" s="3"/>
      <c r="AE56" s="3"/>
      <c r="AF56" s="3"/>
      <c r="AG56" s="3"/>
      <c r="AH56" s="3"/>
      <c r="BG56" s="3"/>
      <c r="BH56" s="3"/>
      <c r="BI56" s="3"/>
      <c r="BJ56" s="3"/>
      <c r="BK56" t="s">
        <v>83</v>
      </c>
    </row>
    <row r="57" spans="1:63" x14ac:dyDescent="0.3">
      <c r="A57">
        <v>33</v>
      </c>
      <c r="B57">
        <v>9</v>
      </c>
      <c r="C57" t="s">
        <v>219</v>
      </c>
      <c r="D57" t="s">
        <v>27</v>
      </c>
      <c r="G57">
        <v>0.5</v>
      </c>
      <c r="H57">
        <v>0.5</v>
      </c>
      <c r="I57">
        <v>4219</v>
      </c>
      <c r="J57">
        <v>8381</v>
      </c>
      <c r="L57">
        <v>3972</v>
      </c>
      <c r="M57">
        <v>3.6520000000000001</v>
      </c>
      <c r="N57">
        <v>7.3789999999999996</v>
      </c>
      <c r="O57">
        <v>3.7269999999999999</v>
      </c>
      <c r="Q57">
        <v>0.29899999999999999</v>
      </c>
      <c r="R57">
        <v>1</v>
      </c>
      <c r="S57">
        <v>0</v>
      </c>
      <c r="T57">
        <v>0</v>
      </c>
      <c r="V57">
        <v>0</v>
      </c>
      <c r="Y57" s="1">
        <v>45322</v>
      </c>
      <c r="Z57" s="6">
        <v>0.8822106481481482</v>
      </c>
      <c r="AB57">
        <v>1</v>
      </c>
      <c r="AD57" s="3">
        <f t="shared" si="4"/>
        <v>4.1440670154735235</v>
      </c>
      <c r="AE57" s="3">
        <f t="shared" si="5"/>
        <v>8.588555835237754</v>
      </c>
      <c r="AF57" s="3">
        <f t="shared" si="6"/>
        <v>4.4444888197642305</v>
      </c>
      <c r="AG57" s="3">
        <f t="shared" si="7"/>
        <v>0.44761749704956305</v>
      </c>
      <c r="AH57" s="3"/>
      <c r="BG57" s="3"/>
      <c r="BH57" s="3"/>
      <c r="BI57" s="3"/>
      <c r="BJ57" s="3"/>
      <c r="BK57" t="s">
        <v>219</v>
      </c>
    </row>
    <row r="58" spans="1:63" x14ac:dyDescent="0.3">
      <c r="A58">
        <v>34</v>
      </c>
      <c r="B58">
        <v>9</v>
      </c>
      <c r="C58" t="s">
        <v>219</v>
      </c>
      <c r="D58" t="s">
        <v>27</v>
      </c>
      <c r="G58">
        <v>0.5</v>
      </c>
      <c r="H58">
        <v>0.5</v>
      </c>
      <c r="I58">
        <v>5293</v>
      </c>
      <c r="J58">
        <v>8453</v>
      </c>
      <c r="L58">
        <v>4034</v>
      </c>
      <c r="M58">
        <v>4.476</v>
      </c>
      <c r="N58">
        <v>7.44</v>
      </c>
      <c r="O58">
        <v>2.964</v>
      </c>
      <c r="Q58">
        <v>0.30599999999999999</v>
      </c>
      <c r="R58">
        <v>1</v>
      </c>
      <c r="S58">
        <v>0</v>
      </c>
      <c r="T58">
        <v>0</v>
      </c>
      <c r="V58">
        <v>0</v>
      </c>
      <c r="Y58" s="1">
        <v>45322</v>
      </c>
      <c r="Z58" s="6">
        <v>0.88952546296296298</v>
      </c>
      <c r="AB58">
        <v>1</v>
      </c>
      <c r="AD58" s="3">
        <f t="shared" si="4"/>
        <v>5.1946235947064325</v>
      </c>
      <c r="AE58" s="3">
        <f t="shared" si="5"/>
        <v>8.6614420108330172</v>
      </c>
      <c r="AF58" s="3">
        <f t="shared" si="6"/>
        <v>3.4668184161265847</v>
      </c>
      <c r="AG58" s="3">
        <f t="shared" si="7"/>
        <v>0.45434298854482619</v>
      </c>
      <c r="AH58" s="3"/>
      <c r="AK58">
        <f>ABS(100*(AD58-AD59)/(AVERAGE(AD58:AD59)))</f>
        <v>9.4108030593594488E-2</v>
      </c>
      <c r="AQ58">
        <f>ABS(100*(AE58-AE59)/(AVERAGE(AE58:AE59)))</f>
        <v>0.35124145000890777</v>
      </c>
      <c r="AW58">
        <f>ABS(100*(AF58-AF59)/(AVERAGE(AF58:AF59)))</f>
        <v>1.0222723548720043</v>
      </c>
      <c r="BC58">
        <f>ABS(100*(AG58-AG59)/(AVERAGE(AG58:AG59)))</f>
        <v>2.5877086792890056</v>
      </c>
      <c r="BG58" s="3">
        <f>AVERAGE(AD58:AD59)</f>
        <v>5.1970690243601396</v>
      </c>
      <c r="BH58" s="3">
        <f>AVERAGE(AE58:AE59)</f>
        <v>8.6462573909173379</v>
      </c>
      <c r="BI58" s="3">
        <f>AVERAGE(AF58:AF59)</f>
        <v>3.449188366557197</v>
      </c>
      <c r="BJ58" s="3">
        <f>AVERAGE(AG58:AG59)</f>
        <v>0.44853954023842979</v>
      </c>
      <c r="BK58" t="s">
        <v>335</v>
      </c>
    </row>
    <row r="59" spans="1:63" x14ac:dyDescent="0.3">
      <c r="A59">
        <v>35</v>
      </c>
      <c r="B59">
        <v>9</v>
      </c>
      <c r="C59" t="s">
        <v>219</v>
      </c>
      <c r="D59" t="s">
        <v>27</v>
      </c>
      <c r="G59">
        <v>0.5</v>
      </c>
      <c r="H59">
        <v>0.5</v>
      </c>
      <c r="I59">
        <v>5298</v>
      </c>
      <c r="J59">
        <v>8423</v>
      </c>
      <c r="L59">
        <v>3927</v>
      </c>
      <c r="M59">
        <v>4.4800000000000004</v>
      </c>
      <c r="N59">
        <v>7.4139999999999997</v>
      </c>
      <c r="O59">
        <v>2.9350000000000001</v>
      </c>
      <c r="Q59">
        <v>0.29499999999999998</v>
      </c>
      <c r="R59">
        <v>1</v>
      </c>
      <c r="S59">
        <v>0</v>
      </c>
      <c r="T59">
        <v>0</v>
      </c>
      <c r="V59">
        <v>0</v>
      </c>
      <c r="Y59" s="1">
        <v>45322</v>
      </c>
      <c r="Z59" s="6">
        <v>0.89721064814814822</v>
      </c>
      <c r="AB59">
        <v>1</v>
      </c>
      <c r="AD59" s="3">
        <f t="shared" si="4"/>
        <v>5.1995144540138476</v>
      </c>
      <c r="AE59" s="3">
        <f t="shared" si="5"/>
        <v>8.6310727710016568</v>
      </c>
      <c r="AF59" s="3">
        <f t="shared" si="6"/>
        <v>3.4315583169878092</v>
      </c>
      <c r="AG59" s="3">
        <f t="shared" si="7"/>
        <v>0.44273609193203334</v>
      </c>
      <c r="AH59" s="3"/>
      <c r="BG59" s="3"/>
      <c r="BH59" s="3"/>
      <c r="BI59" s="3"/>
      <c r="BJ59" s="3"/>
      <c r="BK59" t="s">
        <v>219</v>
      </c>
    </row>
    <row r="60" spans="1:63" x14ac:dyDescent="0.3">
      <c r="A60">
        <v>36</v>
      </c>
      <c r="B60">
        <v>10</v>
      </c>
      <c r="C60" t="s">
        <v>220</v>
      </c>
      <c r="D60" t="s">
        <v>27</v>
      </c>
      <c r="G60">
        <v>0.5</v>
      </c>
      <c r="H60">
        <v>0.5</v>
      </c>
      <c r="I60">
        <v>6404</v>
      </c>
      <c r="J60">
        <v>8354</v>
      </c>
      <c r="L60">
        <v>13987</v>
      </c>
      <c r="M60">
        <v>5.3280000000000003</v>
      </c>
      <c r="N60">
        <v>7.3559999999999999</v>
      </c>
      <c r="O60">
        <v>2.028</v>
      </c>
      <c r="Q60">
        <v>1.347</v>
      </c>
      <c r="R60">
        <v>1</v>
      </c>
      <c r="S60">
        <v>0</v>
      </c>
      <c r="T60">
        <v>0</v>
      </c>
      <c r="V60">
        <v>0</v>
      </c>
      <c r="Y60" s="1">
        <v>45322</v>
      </c>
      <c r="Z60" s="6">
        <v>0.91052083333333333</v>
      </c>
      <c r="AB60">
        <v>1</v>
      </c>
      <c r="AD60" s="3">
        <f t="shared" si="4"/>
        <v>6.2813725328142169</v>
      </c>
      <c r="AE60" s="3">
        <f t="shared" si="5"/>
        <v>8.5612235193895287</v>
      </c>
      <c r="AF60" s="3">
        <f t="shared" si="6"/>
        <v>2.2798509865753118</v>
      </c>
      <c r="AG60" s="3">
        <f t="shared" si="7"/>
        <v>1.5340013248731192</v>
      </c>
      <c r="AH60" s="3"/>
      <c r="BG60" s="3"/>
      <c r="BH60" s="3"/>
      <c r="BI60" s="3"/>
      <c r="BJ60" s="3"/>
      <c r="BK60" t="s">
        <v>220</v>
      </c>
    </row>
    <row r="61" spans="1:63" x14ac:dyDescent="0.3">
      <c r="A61">
        <v>37</v>
      </c>
      <c r="B61">
        <v>10</v>
      </c>
      <c r="C61" t="s">
        <v>220</v>
      </c>
      <c r="D61" t="s">
        <v>27</v>
      </c>
      <c r="G61">
        <v>0.5</v>
      </c>
      <c r="H61">
        <v>0.5</v>
      </c>
      <c r="I61">
        <v>6753</v>
      </c>
      <c r="J61">
        <v>8276</v>
      </c>
      <c r="L61">
        <v>14044</v>
      </c>
      <c r="M61">
        <v>5.5960000000000001</v>
      </c>
      <c r="N61">
        <v>7.2889999999999997</v>
      </c>
      <c r="O61">
        <v>1.694</v>
      </c>
      <c r="Q61">
        <v>1.353</v>
      </c>
      <c r="R61">
        <v>1</v>
      </c>
      <c r="S61">
        <v>0</v>
      </c>
      <c r="T61">
        <v>0</v>
      </c>
      <c r="V61">
        <v>0</v>
      </c>
      <c r="Y61" s="1">
        <v>45322</v>
      </c>
      <c r="Z61" s="6">
        <v>0.9178587962962963</v>
      </c>
      <c r="AB61">
        <v>1</v>
      </c>
      <c r="AD61" s="3">
        <f t="shared" si="4"/>
        <v>6.622754512471837</v>
      </c>
      <c r="AE61" s="3">
        <f t="shared" si="5"/>
        <v>8.4822634958279952</v>
      </c>
      <c r="AF61" s="3">
        <f t="shared" si="6"/>
        <v>1.8595089833561582</v>
      </c>
      <c r="AG61" s="3">
        <f t="shared" si="7"/>
        <v>1.5401844380219902</v>
      </c>
      <c r="AH61" s="3"/>
      <c r="AK61">
        <f>ABS(100*(AD61-AD62)/(AVERAGE(AD61:AD62)))</f>
        <v>0.47152137193904486</v>
      </c>
      <c r="AQ61">
        <f>ABS(100*(AE61-AE62)/(AVERAGE(AE61:AE62)))</f>
        <v>0.35739247145379688</v>
      </c>
      <c r="AW61">
        <f>ABS(100*(AF61-AF62)/(AVERAGE(AF61:AF62)))</f>
        <v>5.0147296731303991E-2</v>
      </c>
      <c r="BC61">
        <f>ABS(100*(AG61-AG62)/(AVERAGE(AG61:AG62)))</f>
        <v>0.16889000717573546</v>
      </c>
      <c r="BG61" s="3">
        <f>AVERAGE(AD61:AD62)</f>
        <v>6.6384052622555672</v>
      </c>
      <c r="BH61" s="3">
        <f>AVERAGE(AE61:AE62)</f>
        <v>8.4974481157436763</v>
      </c>
      <c r="BI61" s="3">
        <f>AVERAGE(AF61:AF62)</f>
        <v>1.8590428534881078</v>
      </c>
      <c r="BJ61" s="3">
        <f>AVERAGE(AG61:AG62)</f>
        <v>1.5414861460533316</v>
      </c>
      <c r="BK61" t="s">
        <v>336</v>
      </c>
    </row>
    <row r="62" spans="1:63" x14ac:dyDescent="0.3">
      <c r="A62">
        <v>38</v>
      </c>
      <c r="B62">
        <v>10</v>
      </c>
      <c r="C62" t="s">
        <v>220</v>
      </c>
      <c r="D62" t="s">
        <v>27</v>
      </c>
      <c r="G62">
        <v>0.5</v>
      </c>
      <c r="H62">
        <v>0.5</v>
      </c>
      <c r="I62">
        <v>6785</v>
      </c>
      <c r="J62">
        <v>8306</v>
      </c>
      <c r="L62">
        <v>14068</v>
      </c>
      <c r="M62">
        <v>5.62</v>
      </c>
      <c r="N62">
        <v>7.3159999999999998</v>
      </c>
      <c r="O62">
        <v>1.6950000000000001</v>
      </c>
      <c r="Q62">
        <v>1.355</v>
      </c>
      <c r="R62">
        <v>1</v>
      </c>
      <c r="S62">
        <v>0</v>
      </c>
      <c r="T62">
        <v>0</v>
      </c>
      <c r="V62">
        <v>0</v>
      </c>
      <c r="Y62" s="1">
        <v>45322</v>
      </c>
      <c r="Z62" s="6">
        <v>0.92557870370370365</v>
      </c>
      <c r="AB62">
        <v>1</v>
      </c>
      <c r="AD62" s="3">
        <f t="shared" si="4"/>
        <v>6.6540560120392982</v>
      </c>
      <c r="AE62" s="3">
        <f t="shared" si="5"/>
        <v>8.5126327356593556</v>
      </c>
      <c r="AF62" s="3">
        <f t="shared" si="6"/>
        <v>1.8585767236200574</v>
      </c>
      <c r="AG62" s="3">
        <f t="shared" si="7"/>
        <v>1.5427878540846727</v>
      </c>
      <c r="AH62" s="3"/>
      <c r="BG62" s="3"/>
      <c r="BH62" s="3"/>
      <c r="BI62" s="3"/>
      <c r="BJ62" s="3"/>
      <c r="BK62" t="s">
        <v>220</v>
      </c>
    </row>
    <row r="63" spans="1:63" x14ac:dyDescent="0.3">
      <c r="A63">
        <v>39</v>
      </c>
      <c r="B63">
        <v>11</v>
      </c>
      <c r="C63" t="s">
        <v>221</v>
      </c>
      <c r="D63" t="s">
        <v>27</v>
      </c>
      <c r="G63">
        <v>0.5</v>
      </c>
      <c r="H63">
        <v>0.5</v>
      </c>
      <c r="I63">
        <v>4477</v>
      </c>
      <c r="J63">
        <v>7813</v>
      </c>
      <c r="L63">
        <v>3145</v>
      </c>
      <c r="M63">
        <v>3.85</v>
      </c>
      <c r="N63">
        <v>6.8970000000000002</v>
      </c>
      <c r="O63">
        <v>3.048</v>
      </c>
      <c r="Q63">
        <v>0.21299999999999999</v>
      </c>
      <c r="R63">
        <v>1</v>
      </c>
      <c r="S63">
        <v>0</v>
      </c>
      <c r="T63">
        <v>0</v>
      </c>
      <c r="V63">
        <v>0</v>
      </c>
      <c r="Y63" s="1">
        <v>45322</v>
      </c>
      <c r="Z63" s="6">
        <v>0.93884259259259262</v>
      </c>
      <c r="AB63">
        <v>1</v>
      </c>
      <c r="AD63" s="3">
        <f t="shared" si="4"/>
        <v>4.3964353557361777</v>
      </c>
      <c r="AE63" s="3">
        <f t="shared" si="5"/>
        <v>8.0135648944306794</v>
      </c>
      <c r="AF63" s="3">
        <f t="shared" si="6"/>
        <v>3.6171295386945017</v>
      </c>
      <c r="AG63" s="3">
        <f t="shared" si="7"/>
        <v>0.3579081185562949</v>
      </c>
      <c r="AH63" s="3"/>
      <c r="BG63" s="3"/>
      <c r="BH63" s="3"/>
      <c r="BI63" s="3"/>
      <c r="BJ63" s="3"/>
      <c r="BK63" t="s">
        <v>221</v>
      </c>
    </row>
    <row r="64" spans="1:63" x14ac:dyDescent="0.3">
      <c r="A64">
        <v>40</v>
      </c>
      <c r="B64">
        <v>11</v>
      </c>
      <c r="C64" t="s">
        <v>221</v>
      </c>
      <c r="D64" t="s">
        <v>27</v>
      </c>
      <c r="G64">
        <v>0.5</v>
      </c>
      <c r="H64">
        <v>0.5</v>
      </c>
      <c r="I64">
        <v>3806</v>
      </c>
      <c r="J64">
        <v>7897</v>
      </c>
      <c r="L64">
        <v>3215</v>
      </c>
      <c r="M64">
        <v>3.335</v>
      </c>
      <c r="N64">
        <v>6.9690000000000003</v>
      </c>
      <c r="O64">
        <v>3.6339999999999999</v>
      </c>
      <c r="Q64">
        <v>0.22</v>
      </c>
      <c r="R64">
        <v>1</v>
      </c>
      <c r="S64">
        <v>0</v>
      </c>
      <c r="T64">
        <v>0</v>
      </c>
      <c r="V64">
        <v>0</v>
      </c>
      <c r="Y64" s="1">
        <v>45322</v>
      </c>
      <c r="Z64" s="6">
        <v>0.9460763888888889</v>
      </c>
      <c r="AB64">
        <v>1</v>
      </c>
      <c r="AD64" s="3">
        <f t="shared" si="4"/>
        <v>3.7400820366809815</v>
      </c>
      <c r="AE64" s="3">
        <f t="shared" si="5"/>
        <v>8.0985987659584868</v>
      </c>
      <c r="AF64" s="3">
        <f t="shared" si="6"/>
        <v>4.3585167292775058</v>
      </c>
      <c r="AG64" s="3">
        <f t="shared" si="7"/>
        <v>0.36550141540578551</v>
      </c>
      <c r="AH64" s="3"/>
      <c r="AK64">
        <f>ABS(100*(AD64-AD65)/(AVERAGE(AD64:AD65)))</f>
        <v>3.6713331571779952</v>
      </c>
      <c r="AQ64">
        <f>ABS(100*(AE64-AE65)/(AVERAGE(AE64:AE65)))</f>
        <v>0.92928246210405197</v>
      </c>
      <c r="AW64">
        <f>ABS(100*(AF64-AF65)/(AVERAGE(AF64:AF65)))</f>
        <v>5.052533554266267</v>
      </c>
      <c r="BC64">
        <f>ABS(100*(AG64-AG65)/(AVERAGE(AG64:AG65)))</f>
        <v>1.5314692385256348</v>
      </c>
      <c r="BG64" s="3">
        <f>AVERAGE(AD64:AD65)</f>
        <v>3.8100213247770274</v>
      </c>
      <c r="BH64" s="3">
        <f>AVERAGE(AE64:AE65)</f>
        <v>8.0611433701664765</v>
      </c>
      <c r="BI64" s="3">
        <f>AVERAGE(AF64:AF65)</f>
        <v>4.2511220453894492</v>
      </c>
      <c r="BJ64" s="3">
        <f>AVERAGE(AG64:AG65)</f>
        <v>0.36832178280702488</v>
      </c>
      <c r="BK64" t="s">
        <v>337</v>
      </c>
    </row>
    <row r="65" spans="1:63" x14ac:dyDescent="0.3">
      <c r="A65">
        <v>41</v>
      </c>
      <c r="B65">
        <v>11</v>
      </c>
      <c r="C65" t="s">
        <v>221</v>
      </c>
      <c r="D65" t="s">
        <v>27</v>
      </c>
      <c r="G65">
        <v>0.5</v>
      </c>
      <c r="H65">
        <v>0.5</v>
      </c>
      <c r="I65">
        <v>3949</v>
      </c>
      <c r="J65">
        <v>7823</v>
      </c>
      <c r="L65">
        <v>3267</v>
      </c>
      <c r="M65">
        <v>3.4449999999999998</v>
      </c>
      <c r="N65">
        <v>6.9059999999999997</v>
      </c>
      <c r="O65">
        <v>3.4620000000000002</v>
      </c>
      <c r="Q65">
        <v>0.22600000000000001</v>
      </c>
      <c r="R65">
        <v>1</v>
      </c>
      <c r="S65">
        <v>0</v>
      </c>
      <c r="T65">
        <v>0</v>
      </c>
      <c r="V65">
        <v>0</v>
      </c>
      <c r="Y65" s="1">
        <v>45322</v>
      </c>
      <c r="Z65" s="6">
        <v>0.95378472222222221</v>
      </c>
      <c r="AB65">
        <v>1</v>
      </c>
      <c r="AD65" s="3">
        <f t="shared" si="4"/>
        <v>3.8799606128730728</v>
      </c>
      <c r="AE65" s="3">
        <f t="shared" si="5"/>
        <v>8.0236879743744662</v>
      </c>
      <c r="AF65" s="3">
        <f t="shared" si="6"/>
        <v>4.1437273615013934</v>
      </c>
      <c r="AG65" s="3">
        <f t="shared" si="7"/>
        <v>0.3711421502082643</v>
      </c>
      <c r="AH65" s="3"/>
      <c r="BG65" s="3"/>
      <c r="BH65" s="3"/>
      <c r="BI65" s="3"/>
      <c r="BJ65" s="3"/>
      <c r="BK65" t="s">
        <v>221</v>
      </c>
    </row>
    <row r="66" spans="1:63" x14ac:dyDescent="0.3">
      <c r="A66">
        <v>42</v>
      </c>
      <c r="B66">
        <v>12</v>
      </c>
      <c r="C66" t="s">
        <v>222</v>
      </c>
      <c r="D66" t="s">
        <v>27</v>
      </c>
      <c r="G66">
        <v>0.5</v>
      </c>
      <c r="H66">
        <v>0.5</v>
      </c>
      <c r="I66">
        <v>4560</v>
      </c>
      <c r="J66">
        <v>8950</v>
      </c>
      <c r="L66">
        <v>3819</v>
      </c>
      <c r="M66">
        <v>3.9129999999999998</v>
      </c>
      <c r="N66">
        <v>7.8609999999999998</v>
      </c>
      <c r="O66">
        <v>3.948</v>
      </c>
      <c r="Q66">
        <v>0.28299999999999997</v>
      </c>
      <c r="R66">
        <v>1</v>
      </c>
      <c r="S66">
        <v>0</v>
      </c>
      <c r="T66">
        <v>0</v>
      </c>
      <c r="V66">
        <v>0</v>
      </c>
      <c r="Y66" s="1">
        <v>45322</v>
      </c>
      <c r="Z66" s="6">
        <v>0.9669444444444445</v>
      </c>
      <c r="AB66">
        <v>1</v>
      </c>
      <c r="AD66" s="3">
        <f t="shared" si="4"/>
        <v>4.4776236202392798</v>
      </c>
      <c r="AE66" s="3">
        <f t="shared" si="5"/>
        <v>9.1645590840392046</v>
      </c>
      <c r="AF66" s="3">
        <f t="shared" si="6"/>
        <v>4.6869354637999248</v>
      </c>
      <c r="AG66" s="3">
        <f t="shared" si="7"/>
        <v>0.43102071964996203</v>
      </c>
      <c r="AH66" s="3"/>
      <c r="BG66" s="3"/>
      <c r="BH66" s="3"/>
      <c r="BI66" s="3"/>
      <c r="BJ66" s="3"/>
      <c r="BK66" t="s">
        <v>222</v>
      </c>
    </row>
    <row r="67" spans="1:63" x14ac:dyDescent="0.3">
      <c r="A67">
        <v>43</v>
      </c>
      <c r="B67">
        <v>12</v>
      </c>
      <c r="C67" t="s">
        <v>222</v>
      </c>
      <c r="D67" t="s">
        <v>27</v>
      </c>
      <c r="G67">
        <v>0.5</v>
      </c>
      <c r="H67">
        <v>0.5</v>
      </c>
      <c r="I67">
        <v>4830</v>
      </c>
      <c r="J67">
        <v>9034</v>
      </c>
      <c r="L67">
        <v>3936</v>
      </c>
      <c r="M67">
        <v>4.12</v>
      </c>
      <c r="N67">
        <v>7.9320000000000004</v>
      </c>
      <c r="O67">
        <v>3.8119999999999998</v>
      </c>
      <c r="Q67">
        <v>0.29599999999999999</v>
      </c>
      <c r="R67">
        <v>1</v>
      </c>
      <c r="S67">
        <v>0</v>
      </c>
      <c r="T67">
        <v>0</v>
      </c>
      <c r="V67">
        <v>0</v>
      </c>
      <c r="Y67" s="1">
        <v>45322</v>
      </c>
      <c r="Z67" s="6">
        <v>0.9743518518518518</v>
      </c>
      <c r="AB67">
        <v>1</v>
      </c>
      <c r="AD67" s="3">
        <f t="shared" si="4"/>
        <v>4.7417300228397314</v>
      </c>
      <c r="AE67" s="3">
        <f t="shared" si="5"/>
        <v>9.249592955567012</v>
      </c>
      <c r="AF67" s="3">
        <f t="shared" si="6"/>
        <v>4.5078629327272806</v>
      </c>
      <c r="AG67" s="3">
        <f t="shared" si="7"/>
        <v>0.44371237295553928</v>
      </c>
      <c r="AH67" s="3"/>
      <c r="AK67">
        <f>ABS(100*(AD67-AD68)/(AVERAGE(AD67:AD68)))</f>
        <v>1.1485900464776706</v>
      </c>
      <c r="AQ67">
        <f>ABS(100*(AE67-AE68)/(AVERAGE(AE67:AE68)))</f>
        <v>0.92596292693538074</v>
      </c>
      <c r="AW67">
        <f>ABS(100*(AF67-AF68)/(AVERAGE(AF67:AF68)))</f>
        <v>0.69124736514636365</v>
      </c>
      <c r="BC67">
        <f>ABS(100*(AG67-AG68)/(AVERAGE(AG67:AG68)))</f>
        <v>0.63765621553681939</v>
      </c>
      <c r="BG67" s="3">
        <f>AVERAGE(AD67:AD68)</f>
        <v>4.7691188349612599</v>
      </c>
      <c r="BH67" s="3">
        <f>AVERAGE(AE67:AE68)</f>
        <v>9.2926160453281064</v>
      </c>
      <c r="BI67" s="3">
        <f>AVERAGE(AF67:AF68)</f>
        <v>4.5234972103668456</v>
      </c>
      <c r="BJ67" s="3">
        <f>AVERAGE(AG67:AG68)</f>
        <v>0.4423021892549196</v>
      </c>
      <c r="BK67" t="s">
        <v>338</v>
      </c>
    </row>
    <row r="68" spans="1:63" x14ac:dyDescent="0.3">
      <c r="A68">
        <v>44</v>
      </c>
      <c r="B68">
        <v>12</v>
      </c>
      <c r="C68" t="s">
        <v>222</v>
      </c>
      <c r="D68" t="s">
        <v>27</v>
      </c>
      <c r="G68">
        <v>0.5</v>
      </c>
      <c r="H68">
        <v>0.5</v>
      </c>
      <c r="I68">
        <v>4886</v>
      </c>
      <c r="J68">
        <v>9119</v>
      </c>
      <c r="L68">
        <v>3910</v>
      </c>
      <c r="M68">
        <v>4.1639999999999997</v>
      </c>
      <c r="N68">
        <v>8.0039999999999996</v>
      </c>
      <c r="O68">
        <v>3.84</v>
      </c>
      <c r="Q68">
        <v>0.29299999999999998</v>
      </c>
      <c r="R68">
        <v>1</v>
      </c>
      <c r="S68">
        <v>0</v>
      </c>
      <c r="T68">
        <v>0</v>
      </c>
      <c r="V68">
        <v>0</v>
      </c>
      <c r="Y68" s="1">
        <v>45322</v>
      </c>
      <c r="Z68" s="6">
        <v>0.98223379629629637</v>
      </c>
      <c r="AB68">
        <v>1</v>
      </c>
      <c r="AD68" s="3">
        <f t="shared" si="4"/>
        <v>4.7965076470827883</v>
      </c>
      <c r="AE68" s="3">
        <f t="shared" si="5"/>
        <v>9.335639135089199</v>
      </c>
      <c r="AF68" s="3">
        <f t="shared" si="6"/>
        <v>4.5391314880064106</v>
      </c>
      <c r="AG68" s="3">
        <f t="shared" si="7"/>
        <v>0.44089200555429986</v>
      </c>
      <c r="AH68" s="3"/>
      <c r="BG68" s="3"/>
      <c r="BH68" s="3"/>
      <c r="BI68" s="3"/>
      <c r="BJ68" s="3"/>
      <c r="BK68" t="s">
        <v>222</v>
      </c>
    </row>
    <row r="69" spans="1:63" x14ac:dyDescent="0.3">
      <c r="A69">
        <v>45</v>
      </c>
      <c r="B69">
        <v>13</v>
      </c>
      <c r="C69" t="s">
        <v>223</v>
      </c>
      <c r="D69" t="s">
        <v>27</v>
      </c>
      <c r="G69">
        <v>0.5</v>
      </c>
      <c r="H69">
        <v>0.5</v>
      </c>
      <c r="I69">
        <v>4029</v>
      </c>
      <c r="J69">
        <v>7694</v>
      </c>
      <c r="L69">
        <v>3180</v>
      </c>
      <c r="M69">
        <v>3.5059999999999998</v>
      </c>
      <c r="N69">
        <v>6.7969999999999997</v>
      </c>
      <c r="O69">
        <v>3.2909999999999999</v>
      </c>
      <c r="Q69">
        <v>0.217</v>
      </c>
      <c r="R69">
        <v>1</v>
      </c>
      <c r="S69">
        <v>0</v>
      </c>
      <c r="T69">
        <v>0</v>
      </c>
      <c r="V69">
        <v>0</v>
      </c>
      <c r="Y69" s="1">
        <v>45322</v>
      </c>
      <c r="Z69" s="6">
        <v>0.99532407407407408</v>
      </c>
      <c r="AB69">
        <v>1</v>
      </c>
      <c r="AD69" s="3">
        <f t="shared" si="4"/>
        <v>3.9582143617917249</v>
      </c>
      <c r="AE69" s="3">
        <f t="shared" si="5"/>
        <v>7.89310024309962</v>
      </c>
      <c r="AF69" s="3">
        <f t="shared" si="6"/>
        <v>3.9348858813078951</v>
      </c>
      <c r="AG69" s="3">
        <f t="shared" si="7"/>
        <v>0.36170476698104015</v>
      </c>
      <c r="AH69" s="3"/>
      <c r="BG69" s="3"/>
      <c r="BH69" s="3"/>
      <c r="BI69" s="3"/>
      <c r="BJ69" s="3"/>
      <c r="BK69" t="s">
        <v>223</v>
      </c>
    </row>
    <row r="70" spans="1:63" x14ac:dyDescent="0.3">
      <c r="A70">
        <v>46</v>
      </c>
      <c r="B70">
        <v>13</v>
      </c>
      <c r="C70" t="s">
        <v>223</v>
      </c>
      <c r="D70" t="s">
        <v>27</v>
      </c>
      <c r="G70">
        <v>0.5</v>
      </c>
      <c r="H70">
        <v>0.5</v>
      </c>
      <c r="I70">
        <v>3732</v>
      </c>
      <c r="J70">
        <v>7727</v>
      </c>
      <c r="L70">
        <v>3327</v>
      </c>
      <c r="M70">
        <v>3.278</v>
      </c>
      <c r="N70">
        <v>6.8250000000000002</v>
      </c>
      <c r="O70">
        <v>3.5470000000000002</v>
      </c>
      <c r="Q70">
        <v>0.23200000000000001</v>
      </c>
      <c r="R70">
        <v>1</v>
      </c>
      <c r="S70">
        <v>0</v>
      </c>
      <c r="T70">
        <v>0</v>
      </c>
      <c r="V70">
        <v>0</v>
      </c>
      <c r="Y70" s="1">
        <v>45323</v>
      </c>
      <c r="Z70" s="6">
        <v>2.5462962962962961E-3</v>
      </c>
      <c r="AB70">
        <v>1</v>
      </c>
      <c r="AD70" s="3">
        <f t="shared" si="4"/>
        <v>3.6676973189312281</v>
      </c>
      <c r="AE70" s="3">
        <f t="shared" si="5"/>
        <v>7.9265064069141165</v>
      </c>
      <c r="AF70" s="3">
        <f t="shared" si="6"/>
        <v>4.2588090879828879</v>
      </c>
      <c r="AG70" s="3">
        <f t="shared" si="7"/>
        <v>0.37765069036497056</v>
      </c>
      <c r="AH70" s="3"/>
      <c r="AK70">
        <f>ABS(100*(AD70-AD71)/(AVERAGE(AD70:AD71)))</f>
        <v>2.9948434628807861</v>
      </c>
      <c r="AQ70">
        <f>ABS(100*(AE70-AE71)/(AVERAGE(AE70:AE71)))</f>
        <v>0.57305618402385927</v>
      </c>
      <c r="AW70">
        <f>ABS(100*(AF70-AF71)/(AVERAGE(AF70:AF71)))</f>
        <v>1.5608230572665065</v>
      </c>
      <c r="BC70">
        <f>ABS(100*(AG70-AG71)/(AVERAGE(AG70:AG71)))</f>
        <v>3.138312894410471</v>
      </c>
      <c r="BG70" s="3">
        <f>AVERAGE(AD70:AD71)</f>
        <v>3.7234531150357677</v>
      </c>
      <c r="BH70" s="3">
        <f>AVERAGE(AE70:AE71)</f>
        <v>7.9492833367876363</v>
      </c>
      <c r="BI70" s="3">
        <f>AVERAGE(AF70:AF71)</f>
        <v>4.2258302217518686</v>
      </c>
      <c r="BJ70" s="3">
        <f>AVERAGE(AG70:AG71)</f>
        <v>0.38367109000992389</v>
      </c>
      <c r="BK70" t="s">
        <v>339</v>
      </c>
    </row>
    <row r="71" spans="1:63" x14ac:dyDescent="0.3">
      <c r="A71">
        <v>47</v>
      </c>
      <c r="B71">
        <v>13</v>
      </c>
      <c r="C71" t="s">
        <v>223</v>
      </c>
      <c r="D71" t="s">
        <v>27</v>
      </c>
      <c r="G71">
        <v>0.5</v>
      </c>
      <c r="H71">
        <v>0.5</v>
      </c>
      <c r="I71">
        <v>3846</v>
      </c>
      <c r="J71">
        <v>7772</v>
      </c>
      <c r="L71">
        <v>3438</v>
      </c>
      <c r="M71">
        <v>3.3650000000000002</v>
      </c>
      <c r="N71">
        <v>6.8630000000000004</v>
      </c>
      <c r="O71">
        <v>3.4980000000000002</v>
      </c>
      <c r="Q71">
        <v>0.24399999999999999</v>
      </c>
      <c r="R71">
        <v>1</v>
      </c>
      <c r="S71">
        <v>0</v>
      </c>
      <c r="T71">
        <v>0</v>
      </c>
      <c r="V71">
        <v>0</v>
      </c>
      <c r="Y71" s="1">
        <v>45323</v>
      </c>
      <c r="Z71" s="6">
        <v>1.0219907407407408E-2</v>
      </c>
      <c r="AB71">
        <v>1</v>
      </c>
      <c r="AD71" s="3">
        <f t="shared" si="4"/>
        <v>3.7792089111403078</v>
      </c>
      <c r="AE71" s="3">
        <f t="shared" si="5"/>
        <v>7.9720602666611562</v>
      </c>
      <c r="AF71" s="3">
        <f t="shared" si="6"/>
        <v>4.1928513555208484</v>
      </c>
      <c r="AG71" s="3">
        <f t="shared" si="7"/>
        <v>0.38969148965487721</v>
      </c>
      <c r="AH71" s="3"/>
      <c r="BG71" s="3"/>
      <c r="BH71" s="3"/>
      <c r="BI71" s="3"/>
      <c r="BJ71" s="3"/>
      <c r="BK71" t="s">
        <v>223</v>
      </c>
    </row>
    <row r="72" spans="1:63" x14ac:dyDescent="0.3">
      <c r="A72">
        <v>48</v>
      </c>
      <c r="B72">
        <v>14</v>
      </c>
      <c r="C72" t="s">
        <v>224</v>
      </c>
      <c r="D72" t="s">
        <v>27</v>
      </c>
      <c r="G72">
        <v>0.5</v>
      </c>
      <c r="H72">
        <v>0.5</v>
      </c>
      <c r="I72">
        <v>4588</v>
      </c>
      <c r="J72">
        <v>8731</v>
      </c>
      <c r="L72">
        <v>3878</v>
      </c>
      <c r="M72">
        <v>3.9350000000000001</v>
      </c>
      <c r="N72">
        <v>7.6749999999999998</v>
      </c>
      <c r="O72">
        <v>3.7410000000000001</v>
      </c>
      <c r="Q72">
        <v>0.28999999999999998</v>
      </c>
      <c r="R72">
        <v>1</v>
      </c>
      <c r="S72">
        <v>0</v>
      </c>
      <c r="T72">
        <v>0</v>
      </c>
      <c r="V72">
        <v>0</v>
      </c>
      <c r="Y72" s="1">
        <v>45323</v>
      </c>
      <c r="Z72" s="6">
        <v>2.3217592592592592E-2</v>
      </c>
      <c r="AB72">
        <v>1</v>
      </c>
      <c r="AD72" s="3">
        <f t="shared" si="4"/>
        <v>4.5050124323608074</v>
      </c>
      <c r="AE72" s="3">
        <f t="shared" si="5"/>
        <v>8.9428636332702798</v>
      </c>
      <c r="AF72" s="3">
        <f t="shared" si="6"/>
        <v>4.4378512009094724</v>
      </c>
      <c r="AG72" s="3">
        <f t="shared" si="7"/>
        <v>0.43742078413738988</v>
      </c>
      <c r="AH72" s="3"/>
      <c r="BG72" s="3"/>
      <c r="BH72" s="3"/>
      <c r="BI72" s="3"/>
      <c r="BJ72" s="3"/>
      <c r="BK72" t="s">
        <v>224</v>
      </c>
    </row>
    <row r="73" spans="1:63" x14ac:dyDescent="0.3">
      <c r="A73">
        <v>49</v>
      </c>
      <c r="B73">
        <v>14</v>
      </c>
      <c r="C73" t="s">
        <v>224</v>
      </c>
      <c r="D73" t="s">
        <v>27</v>
      </c>
      <c r="G73">
        <v>0.5</v>
      </c>
      <c r="H73">
        <v>0.5</v>
      </c>
      <c r="I73">
        <v>4840</v>
      </c>
      <c r="J73">
        <v>8956</v>
      </c>
      <c r="L73">
        <v>3896</v>
      </c>
      <c r="M73">
        <v>4.1280000000000001</v>
      </c>
      <c r="N73">
        <v>7.8659999999999997</v>
      </c>
      <c r="O73">
        <v>3.738</v>
      </c>
      <c r="Q73">
        <v>0.29099999999999998</v>
      </c>
      <c r="R73">
        <v>1</v>
      </c>
      <c r="S73">
        <v>0</v>
      </c>
      <c r="T73">
        <v>0</v>
      </c>
      <c r="V73">
        <v>0</v>
      </c>
      <c r="Y73" s="1">
        <v>45323</v>
      </c>
      <c r="Z73" s="6">
        <v>3.050925925925926E-2</v>
      </c>
      <c r="AB73">
        <v>1</v>
      </c>
      <c r="AD73" s="3">
        <f t="shared" si="4"/>
        <v>4.7515117414545633</v>
      </c>
      <c r="AE73" s="3">
        <f t="shared" si="5"/>
        <v>9.1706329320054785</v>
      </c>
      <c r="AF73" s="3">
        <f t="shared" si="6"/>
        <v>4.4191211905509151</v>
      </c>
      <c r="AG73" s="3">
        <f t="shared" si="7"/>
        <v>0.43937334618440171</v>
      </c>
      <c r="AH73" s="3"/>
      <c r="AK73">
        <f>ABS(100*(AD73-AD74)/(AVERAGE(AD73:AD74)))</f>
        <v>3.1151717508265153</v>
      </c>
      <c r="AQ73">
        <f>ABS(100*(AE73-AE74)/(AVERAGE(AE73:AE74)))</f>
        <v>0.45360840760400661</v>
      </c>
      <c r="AW73">
        <f>ABS(100*(AF73-AF74)/(AVERAGE(AF73:AF74)))</f>
        <v>2.331409566509667</v>
      </c>
      <c r="BC73">
        <f>ABS(100*(AG73-AG74)/(AVERAGE(AG73:AG74)))</f>
        <v>2.0955823958308879</v>
      </c>
      <c r="BG73" s="3">
        <f>AVERAGE(AD73:AD74)</f>
        <v>4.6786379377740683</v>
      </c>
      <c r="BH73" s="3">
        <f>AVERAGE(AE73:AE74)</f>
        <v>9.1498806181207151</v>
      </c>
      <c r="BI73" s="3">
        <f>AVERAGE(AF73:AF74)</f>
        <v>4.4712426803466476</v>
      </c>
      <c r="BJ73" s="3">
        <f>AVERAGE(AG73:AG74)</f>
        <v>0.43481736807470733</v>
      </c>
      <c r="BK73" t="s">
        <v>340</v>
      </c>
    </row>
    <row r="74" spans="1:63" x14ac:dyDescent="0.3">
      <c r="A74">
        <v>50</v>
      </c>
      <c r="B74">
        <v>14</v>
      </c>
      <c r="C74" t="s">
        <v>224</v>
      </c>
      <c r="D74" t="s">
        <v>27</v>
      </c>
      <c r="G74">
        <v>0.5</v>
      </c>
      <c r="H74">
        <v>0.5</v>
      </c>
      <c r="I74">
        <v>4691</v>
      </c>
      <c r="J74">
        <v>8915</v>
      </c>
      <c r="L74">
        <v>3812</v>
      </c>
      <c r="M74">
        <v>4.0140000000000002</v>
      </c>
      <c r="N74">
        <v>7.8319999999999999</v>
      </c>
      <c r="O74">
        <v>3.8180000000000001</v>
      </c>
      <c r="Q74">
        <v>0.28299999999999997</v>
      </c>
      <c r="R74">
        <v>1</v>
      </c>
      <c r="S74">
        <v>0</v>
      </c>
      <c r="T74">
        <v>0</v>
      </c>
      <c r="V74">
        <v>0</v>
      </c>
      <c r="Y74" s="1">
        <v>45323</v>
      </c>
      <c r="Z74" s="6">
        <v>3.8159722222222227E-2</v>
      </c>
      <c r="AB74">
        <v>1</v>
      </c>
      <c r="AD74" s="3">
        <f t="shared" si="4"/>
        <v>4.6057641340935733</v>
      </c>
      <c r="AE74" s="3">
        <f t="shared" si="5"/>
        <v>9.1291283042359535</v>
      </c>
      <c r="AF74" s="3">
        <f t="shared" si="6"/>
        <v>4.5233641701423801</v>
      </c>
      <c r="AG74" s="3">
        <f t="shared" si="7"/>
        <v>0.43026138996501295</v>
      </c>
      <c r="AH74" s="3"/>
      <c r="BG74" s="3"/>
      <c r="BH74" s="3"/>
      <c r="BI74" s="3"/>
      <c r="BJ74" s="3"/>
      <c r="BK74" t="s">
        <v>224</v>
      </c>
    </row>
    <row r="75" spans="1:63" x14ac:dyDescent="0.3">
      <c r="A75">
        <v>51</v>
      </c>
      <c r="B75">
        <v>15</v>
      </c>
      <c r="C75" t="s">
        <v>225</v>
      </c>
      <c r="D75" t="s">
        <v>27</v>
      </c>
      <c r="G75">
        <v>0.5</v>
      </c>
      <c r="H75">
        <v>0.5</v>
      </c>
      <c r="I75">
        <v>4138</v>
      </c>
      <c r="J75">
        <v>14857</v>
      </c>
      <c r="L75">
        <v>2856</v>
      </c>
      <c r="M75">
        <v>3.589</v>
      </c>
      <c r="N75">
        <v>12.865</v>
      </c>
      <c r="O75">
        <v>9.2759999999999998</v>
      </c>
      <c r="Q75">
        <v>0.183</v>
      </c>
      <c r="R75">
        <v>1</v>
      </c>
      <c r="S75">
        <v>0</v>
      </c>
      <c r="T75">
        <v>0</v>
      </c>
      <c r="V75">
        <v>0</v>
      </c>
      <c r="Y75" s="1">
        <v>45323</v>
      </c>
      <c r="Z75" s="6">
        <v>5.1504629629629629E-2</v>
      </c>
      <c r="AB75">
        <v>1</v>
      </c>
      <c r="AD75" s="3">
        <f t="shared" si="4"/>
        <v>4.0648350946933887</v>
      </c>
      <c r="AE75" s="3">
        <f t="shared" si="5"/>
        <v>15.144262406833894</v>
      </c>
      <c r="AF75" s="3">
        <f t="shared" si="6"/>
        <v>11.079427312140506</v>
      </c>
      <c r="AG75" s="3">
        <f t="shared" si="7"/>
        <v>0.32655865013482632</v>
      </c>
      <c r="AH75" s="3"/>
      <c r="BG75" s="3"/>
      <c r="BH75" s="3"/>
      <c r="BI75" s="3"/>
      <c r="BJ75" s="3"/>
      <c r="BK75" t="s">
        <v>225</v>
      </c>
    </row>
    <row r="76" spans="1:63" x14ac:dyDescent="0.3">
      <c r="A76">
        <v>52</v>
      </c>
      <c r="B76">
        <v>15</v>
      </c>
      <c r="C76" t="s">
        <v>225</v>
      </c>
      <c r="D76" t="s">
        <v>27</v>
      </c>
      <c r="G76">
        <v>0.5</v>
      </c>
      <c r="H76">
        <v>0.5</v>
      </c>
      <c r="I76">
        <v>4041</v>
      </c>
      <c r="J76">
        <v>16458</v>
      </c>
      <c r="L76">
        <v>2797</v>
      </c>
      <c r="M76">
        <v>3.5150000000000001</v>
      </c>
      <c r="N76">
        <v>14.222</v>
      </c>
      <c r="O76">
        <v>10.707000000000001</v>
      </c>
      <c r="Q76">
        <v>0.17699999999999999</v>
      </c>
      <c r="R76">
        <v>1</v>
      </c>
      <c r="S76">
        <v>0</v>
      </c>
      <c r="T76">
        <v>0</v>
      </c>
      <c r="V76">
        <v>0</v>
      </c>
      <c r="X76" t="s">
        <v>100</v>
      </c>
      <c r="Y76" s="1">
        <v>45323</v>
      </c>
      <c r="Z76" s="6">
        <v>6.2384259259259257E-2</v>
      </c>
      <c r="AB76">
        <v>1</v>
      </c>
      <c r="AD76" s="3">
        <f t="shared" si="4"/>
        <v>3.9699524241295228</v>
      </c>
      <c r="AE76" s="3">
        <f t="shared" si="5"/>
        <v>16.764967505834115</v>
      </c>
      <c r="AF76" s="3">
        <f t="shared" si="6"/>
        <v>12.795015081704591</v>
      </c>
      <c r="AG76" s="3">
        <f t="shared" si="7"/>
        <v>0.32015858564739841</v>
      </c>
      <c r="AH76" s="3"/>
      <c r="AK76">
        <f>ABS(100*(AD76-AD77)/(AVERAGE(AD76:AD77)))</f>
        <v>8.5559181126992137</v>
      </c>
      <c r="AQ76">
        <f>ABS(100*(AE76-AE77)/(AVERAGE(AE76:AE77)))</f>
        <v>9.8054534863881937</v>
      </c>
      <c r="AW76">
        <f>ABS(100*(AF76-AF77)/(AVERAGE(AF76:AF77)))</f>
        <v>10.196200257679131</v>
      </c>
      <c r="BC76">
        <f>ABS(100*(AG76-AG77)/(AVERAGE(AG76:AG77)))</f>
        <v>2.1451802900344497</v>
      </c>
      <c r="BG76" s="3">
        <f>AVERAGE(AD76:AD77)</f>
        <v>3.8070868091925778</v>
      </c>
      <c r="BH76" s="3">
        <f>AVERAGE(AE76:AE77)</f>
        <v>15.981441118185039</v>
      </c>
      <c r="BI76" s="3">
        <f>AVERAGE(AF76:AF77)</f>
        <v>12.174354308992461</v>
      </c>
      <c r="BJ76" s="3">
        <f>AVERAGE(AG76:AG77)</f>
        <v>0.32362980706430844</v>
      </c>
      <c r="BK76" t="s">
        <v>341</v>
      </c>
    </row>
    <row r="77" spans="1:63" x14ac:dyDescent="0.3">
      <c r="A77">
        <v>53</v>
      </c>
      <c r="B77">
        <v>15</v>
      </c>
      <c r="C77" t="s">
        <v>225</v>
      </c>
      <c r="D77" t="s">
        <v>27</v>
      </c>
      <c r="G77">
        <v>0.5</v>
      </c>
      <c r="H77">
        <v>0.5</v>
      </c>
      <c r="I77">
        <v>3708</v>
      </c>
      <c r="J77">
        <v>14910</v>
      </c>
      <c r="L77">
        <v>2861</v>
      </c>
      <c r="M77">
        <v>3.2589999999999999</v>
      </c>
      <c r="N77">
        <v>12.91</v>
      </c>
      <c r="O77">
        <v>9.65</v>
      </c>
      <c r="Q77">
        <v>0.183</v>
      </c>
      <c r="R77">
        <v>1</v>
      </c>
      <c r="S77">
        <v>0</v>
      </c>
      <c r="T77">
        <v>0</v>
      </c>
      <c r="V77">
        <v>0</v>
      </c>
      <c r="Y77" s="1">
        <v>45323</v>
      </c>
      <c r="Z77" s="6">
        <v>6.9907407407407404E-2</v>
      </c>
      <c r="AB77">
        <v>1</v>
      </c>
      <c r="AD77" s="3">
        <f t="shared" si="4"/>
        <v>3.6442211942556324</v>
      </c>
      <c r="AE77" s="3">
        <f t="shared" si="5"/>
        <v>15.197914730535963</v>
      </c>
      <c r="AF77" s="3">
        <f t="shared" si="6"/>
        <v>11.553693536280331</v>
      </c>
      <c r="AG77" s="3">
        <f t="shared" si="7"/>
        <v>0.32710102848121847</v>
      </c>
      <c r="AH77" s="3"/>
      <c r="BG77" s="3"/>
      <c r="BH77" s="3"/>
      <c r="BI77" s="3"/>
      <c r="BJ77" s="3"/>
      <c r="BK77" t="s">
        <v>225</v>
      </c>
    </row>
    <row r="78" spans="1:63" x14ac:dyDescent="0.3">
      <c r="A78">
        <v>54</v>
      </c>
      <c r="B78">
        <v>16</v>
      </c>
      <c r="C78" t="s">
        <v>226</v>
      </c>
      <c r="D78" t="s">
        <v>27</v>
      </c>
      <c r="G78">
        <v>0.5</v>
      </c>
      <c r="H78">
        <v>0.5</v>
      </c>
      <c r="I78">
        <v>4706</v>
      </c>
      <c r="J78">
        <v>8644</v>
      </c>
      <c r="L78">
        <v>3402</v>
      </c>
      <c r="M78">
        <v>4.0250000000000004</v>
      </c>
      <c r="N78">
        <v>7.601</v>
      </c>
      <c r="O78">
        <v>3.5760000000000001</v>
      </c>
      <c r="Q78">
        <v>0.24</v>
      </c>
      <c r="R78">
        <v>1</v>
      </c>
      <c r="S78">
        <v>0</v>
      </c>
      <c r="T78">
        <v>0</v>
      </c>
      <c r="V78">
        <v>0</v>
      </c>
      <c r="Y78" s="1">
        <v>45323</v>
      </c>
      <c r="Z78" s="6">
        <v>8.3055555555555563E-2</v>
      </c>
      <c r="AB78">
        <v>1</v>
      </c>
      <c r="AD78" s="3">
        <f t="shared" si="4"/>
        <v>4.6204367120158212</v>
      </c>
      <c r="AE78" s="3">
        <f t="shared" si="5"/>
        <v>8.854792837759339</v>
      </c>
      <c r="AF78" s="3">
        <f t="shared" si="6"/>
        <v>4.2343561257435178</v>
      </c>
      <c r="AG78" s="3">
        <f t="shared" si="7"/>
        <v>0.38578636556085338</v>
      </c>
      <c r="AH78" s="3"/>
      <c r="BG78" s="3"/>
      <c r="BH78" s="3"/>
      <c r="BI78" s="3"/>
      <c r="BJ78" s="3"/>
      <c r="BK78" t="s">
        <v>226</v>
      </c>
    </row>
    <row r="79" spans="1:63" x14ac:dyDescent="0.3">
      <c r="A79">
        <v>55</v>
      </c>
      <c r="B79">
        <v>16</v>
      </c>
      <c r="C79" t="s">
        <v>226</v>
      </c>
      <c r="D79" t="s">
        <v>27</v>
      </c>
      <c r="G79">
        <v>0.5</v>
      </c>
      <c r="H79">
        <v>0.5</v>
      </c>
      <c r="I79">
        <v>4893</v>
      </c>
      <c r="J79">
        <v>8599</v>
      </c>
      <c r="L79">
        <v>3451</v>
      </c>
      <c r="M79">
        <v>4.1689999999999996</v>
      </c>
      <c r="N79">
        <v>7.5640000000000001</v>
      </c>
      <c r="O79">
        <v>3.395</v>
      </c>
      <c r="Q79">
        <v>0.245</v>
      </c>
      <c r="R79">
        <v>1</v>
      </c>
      <c r="S79">
        <v>0</v>
      </c>
      <c r="T79">
        <v>0</v>
      </c>
      <c r="V79">
        <v>0</v>
      </c>
      <c r="Y79" s="1">
        <v>45323</v>
      </c>
      <c r="Z79" s="6">
        <v>9.0173611111111107E-2</v>
      </c>
      <c r="AB79">
        <v>1</v>
      </c>
      <c r="AD79" s="3">
        <f t="shared" si="4"/>
        <v>4.8033548501131698</v>
      </c>
      <c r="AE79" s="3">
        <f t="shared" si="5"/>
        <v>8.8092389780122993</v>
      </c>
      <c r="AF79" s="3">
        <f t="shared" si="6"/>
        <v>4.0058841278991295</v>
      </c>
      <c r="AG79" s="3">
        <f t="shared" si="7"/>
        <v>0.39110167335549689</v>
      </c>
      <c r="AH79" s="3"/>
      <c r="AK79">
        <f>ABS(100*(AD79-AD80)/(AVERAGE(AD79:AD80)))</f>
        <v>2.0362273931189116E-2</v>
      </c>
      <c r="AQ79">
        <f>ABS(100*(AE79-AE80)/(AVERAGE(AE79:AE80)))</f>
        <v>0.14950032669366181</v>
      </c>
      <c r="AW79">
        <f>ABS(100*(AF79-AF80)/(AVERAGE(AF79:AF80)))</f>
        <v>0.35355913306729536</v>
      </c>
      <c r="BC79">
        <f>ABS(100*(AG79-AG80)/(AVERAGE(AG79:AG80)))</f>
        <v>4.1042395063071533</v>
      </c>
      <c r="BG79" s="3">
        <f>AVERAGE(AD79:AD80)</f>
        <v>4.8038439360439114</v>
      </c>
      <c r="BH79" s="3">
        <f>AVERAGE(AE79:AE80)</f>
        <v>8.8026589760488392</v>
      </c>
      <c r="BI79" s="3">
        <f>AVERAGE(AF79:AF80)</f>
        <v>3.9988150400049265</v>
      </c>
      <c r="BJ79" s="3">
        <f>AVERAGE(AG79:AG80)</f>
        <v>0.38323718733281009</v>
      </c>
      <c r="BK79" t="s">
        <v>342</v>
      </c>
    </row>
    <row r="80" spans="1:63" x14ac:dyDescent="0.3">
      <c r="A80">
        <v>56</v>
      </c>
      <c r="B80">
        <v>16</v>
      </c>
      <c r="C80" t="s">
        <v>226</v>
      </c>
      <c r="D80" t="s">
        <v>27</v>
      </c>
      <c r="G80">
        <v>0.5</v>
      </c>
      <c r="H80">
        <v>0.5</v>
      </c>
      <c r="I80">
        <v>4894</v>
      </c>
      <c r="J80">
        <v>8586</v>
      </c>
      <c r="L80">
        <v>3306</v>
      </c>
      <c r="M80">
        <v>4.17</v>
      </c>
      <c r="N80">
        <v>7.5519999999999996</v>
      </c>
      <c r="O80">
        <v>3.383</v>
      </c>
      <c r="Q80">
        <v>0.23</v>
      </c>
      <c r="R80">
        <v>1</v>
      </c>
      <c r="S80">
        <v>0</v>
      </c>
      <c r="T80">
        <v>0</v>
      </c>
      <c r="V80">
        <v>0</v>
      </c>
      <c r="Y80" s="1">
        <v>45323</v>
      </c>
      <c r="Z80" s="6">
        <v>9.7870370370370371E-2</v>
      </c>
      <c r="AB80">
        <v>1</v>
      </c>
      <c r="AD80" s="3">
        <f t="shared" si="4"/>
        <v>4.8043330219746538</v>
      </c>
      <c r="AE80" s="3">
        <f t="shared" si="5"/>
        <v>8.7960789740853773</v>
      </c>
      <c r="AF80" s="3">
        <f t="shared" si="6"/>
        <v>3.9917459521107235</v>
      </c>
      <c r="AG80" s="3">
        <f t="shared" si="7"/>
        <v>0.37537270131012335</v>
      </c>
      <c r="AH80" s="3"/>
      <c r="BG80" s="3"/>
      <c r="BH80" s="3"/>
      <c r="BI80" s="3"/>
      <c r="BJ80" s="3"/>
      <c r="BK80" t="s">
        <v>226</v>
      </c>
    </row>
    <row r="81" spans="1:63" x14ac:dyDescent="0.3">
      <c r="A81">
        <v>57</v>
      </c>
      <c r="B81">
        <v>17</v>
      </c>
      <c r="C81" t="s">
        <v>227</v>
      </c>
      <c r="D81" t="s">
        <v>27</v>
      </c>
      <c r="G81">
        <v>0.5</v>
      </c>
      <c r="H81">
        <v>0.5</v>
      </c>
      <c r="I81">
        <v>4790</v>
      </c>
      <c r="J81">
        <v>9938</v>
      </c>
      <c r="L81">
        <v>5306</v>
      </c>
      <c r="M81">
        <v>4.09</v>
      </c>
      <c r="N81">
        <v>8.6980000000000004</v>
      </c>
      <c r="O81">
        <v>4.6079999999999997</v>
      </c>
      <c r="Q81">
        <v>0.439</v>
      </c>
      <c r="R81">
        <v>1</v>
      </c>
      <c r="S81">
        <v>0</v>
      </c>
      <c r="T81">
        <v>0</v>
      </c>
      <c r="V81">
        <v>0</v>
      </c>
      <c r="Y81" s="1">
        <v>45323</v>
      </c>
      <c r="Z81" s="6">
        <v>0.11113425925925925</v>
      </c>
      <c r="AB81">
        <v>1</v>
      </c>
      <c r="AD81" s="3">
        <f t="shared" si="4"/>
        <v>4.7026031483804056</v>
      </c>
      <c r="AE81" s="3">
        <f t="shared" si="5"/>
        <v>10.164719382485311</v>
      </c>
      <c r="AF81" s="3">
        <f t="shared" si="6"/>
        <v>5.4621162341049052</v>
      </c>
      <c r="AG81" s="3">
        <f t="shared" si="7"/>
        <v>0.59232403986699922</v>
      </c>
      <c r="AH81" s="3"/>
      <c r="BG81" s="3"/>
      <c r="BH81" s="3"/>
      <c r="BI81" s="3"/>
      <c r="BJ81" s="3"/>
      <c r="BK81" t="s">
        <v>227</v>
      </c>
    </row>
    <row r="82" spans="1:63" x14ac:dyDescent="0.3">
      <c r="A82">
        <v>58</v>
      </c>
      <c r="B82">
        <v>17</v>
      </c>
      <c r="C82" t="s">
        <v>227</v>
      </c>
      <c r="D82" t="s">
        <v>27</v>
      </c>
      <c r="G82">
        <v>0.5</v>
      </c>
      <c r="H82">
        <v>0.5</v>
      </c>
      <c r="I82">
        <v>4749</v>
      </c>
      <c r="J82">
        <v>9789</v>
      </c>
      <c r="L82">
        <v>5210</v>
      </c>
      <c r="M82">
        <v>4.0579999999999998</v>
      </c>
      <c r="N82">
        <v>8.5719999999999992</v>
      </c>
      <c r="O82">
        <v>4.5140000000000002</v>
      </c>
      <c r="Q82">
        <v>0.42899999999999999</v>
      </c>
      <c r="R82">
        <v>1</v>
      </c>
      <c r="S82">
        <v>0</v>
      </c>
      <c r="T82">
        <v>0</v>
      </c>
      <c r="V82">
        <v>0</v>
      </c>
      <c r="Y82" s="1">
        <v>45323</v>
      </c>
      <c r="Z82" s="6">
        <v>0.11804398148148149</v>
      </c>
      <c r="AB82">
        <v>1</v>
      </c>
      <c r="AD82" s="3">
        <f t="shared" si="4"/>
        <v>4.6624981020595966</v>
      </c>
      <c r="AE82" s="3">
        <f t="shared" si="5"/>
        <v>10.013885491322894</v>
      </c>
      <c r="AF82" s="3">
        <f t="shared" si="6"/>
        <v>5.351387389263297</v>
      </c>
      <c r="AG82" s="3">
        <f t="shared" si="7"/>
        <v>0.58191037561626913</v>
      </c>
      <c r="AH82" s="3"/>
      <c r="AK82">
        <f>ABS(100*(AD82-AD83)/(AVERAGE(AD82:AD83)))</f>
        <v>0.56484849177359353</v>
      </c>
      <c r="AQ82">
        <f>ABS(100*(AE82-AE83)/(AVERAGE(AE82:AE83)))</f>
        <v>3.0658562327544252</v>
      </c>
      <c r="AW82">
        <f>ABS(100*(AF82-AF83)/(AVERAGE(AF82:AF83)))</f>
        <v>5.1943246522219795</v>
      </c>
      <c r="BC82">
        <f>ABS(100*(AG82-AG83)/(AVERAGE(AG82:AG83)))</f>
        <v>2.5216585518381085</v>
      </c>
      <c r="BG82" s="3">
        <f>AVERAGE(AD82:AD83)</f>
        <v>4.6757034221896188</v>
      </c>
      <c r="BH82" s="3">
        <f>AVERAGE(AE82:AE83)</f>
        <v>10.169780922457207</v>
      </c>
      <c r="BI82" s="3">
        <f>AVERAGE(AF82:AF83)</f>
        <v>5.4940775002675872</v>
      </c>
      <c r="BJ82" s="3">
        <f>AVERAGE(AG82:AG83)</f>
        <v>0.58934095896184213</v>
      </c>
      <c r="BK82" t="s">
        <v>343</v>
      </c>
    </row>
    <row r="83" spans="1:63" x14ac:dyDescent="0.3">
      <c r="A83">
        <v>59</v>
      </c>
      <c r="B83">
        <v>17</v>
      </c>
      <c r="C83" t="s">
        <v>227</v>
      </c>
      <c r="D83" t="s">
        <v>27</v>
      </c>
      <c r="G83">
        <v>0.5</v>
      </c>
      <c r="H83">
        <v>0.5</v>
      </c>
      <c r="I83">
        <v>4776</v>
      </c>
      <c r="J83">
        <v>10097</v>
      </c>
      <c r="L83">
        <v>5347</v>
      </c>
      <c r="M83">
        <v>4.0789999999999997</v>
      </c>
      <c r="N83">
        <v>8.8320000000000007</v>
      </c>
      <c r="O83">
        <v>4.7530000000000001</v>
      </c>
      <c r="Q83">
        <v>0.443</v>
      </c>
      <c r="R83">
        <v>1</v>
      </c>
      <c r="S83">
        <v>0</v>
      </c>
      <c r="T83">
        <v>0</v>
      </c>
      <c r="V83">
        <v>0</v>
      </c>
      <c r="Y83" s="1">
        <v>45323</v>
      </c>
      <c r="Z83" s="6">
        <v>0.12577546296296296</v>
      </c>
      <c r="AB83">
        <v>1</v>
      </c>
      <c r="AD83" s="3">
        <f t="shared" si="4"/>
        <v>4.6889087423196409</v>
      </c>
      <c r="AE83" s="3">
        <f t="shared" si="5"/>
        <v>10.325676353591518</v>
      </c>
      <c r="AF83" s="3">
        <f t="shared" si="6"/>
        <v>5.6367676112718774</v>
      </c>
      <c r="AG83" s="3">
        <f t="shared" si="7"/>
        <v>0.59677154230741514</v>
      </c>
      <c r="AH83" s="3"/>
      <c r="BG83" s="3"/>
      <c r="BH83" s="3"/>
      <c r="BI83" s="3"/>
      <c r="BJ83" s="3"/>
      <c r="BK83" t="s">
        <v>227</v>
      </c>
    </row>
    <row r="84" spans="1:63" x14ac:dyDescent="0.3">
      <c r="A84">
        <v>60</v>
      </c>
      <c r="B84">
        <v>18</v>
      </c>
      <c r="C84" t="s">
        <v>228</v>
      </c>
      <c r="D84" t="s">
        <v>27</v>
      </c>
      <c r="G84">
        <v>0.5</v>
      </c>
      <c r="H84">
        <v>0.5</v>
      </c>
      <c r="I84">
        <v>4376</v>
      </c>
      <c r="J84">
        <v>6756</v>
      </c>
      <c r="L84">
        <v>1950</v>
      </c>
      <c r="M84">
        <v>3.7719999999999998</v>
      </c>
      <c r="N84">
        <v>6.0019999999999998</v>
      </c>
      <c r="O84">
        <v>2.23</v>
      </c>
      <c r="Q84">
        <v>8.7999999999999995E-2</v>
      </c>
      <c r="R84">
        <v>1</v>
      </c>
      <c r="S84">
        <v>0</v>
      </c>
      <c r="T84">
        <v>0</v>
      </c>
      <c r="V84">
        <v>0</v>
      </c>
      <c r="Y84" s="1">
        <v>45323</v>
      </c>
      <c r="Z84" s="6">
        <v>0.13893518518518519</v>
      </c>
      <c r="AB84">
        <v>1</v>
      </c>
      <c r="AD84" s="3">
        <f t="shared" si="4"/>
        <v>4.2976399977263799</v>
      </c>
      <c r="AE84" s="3">
        <f t="shared" si="5"/>
        <v>6.9435553443724469</v>
      </c>
      <c r="AF84" s="3">
        <f t="shared" si="6"/>
        <v>2.645915346646067</v>
      </c>
      <c r="AG84" s="3">
        <f t="shared" si="7"/>
        <v>0.2282796937685615</v>
      </c>
      <c r="AH84" s="3"/>
      <c r="BG84" s="3"/>
      <c r="BH84" s="3"/>
      <c r="BI84" s="3"/>
      <c r="BJ84" s="3"/>
      <c r="BK84" t="s">
        <v>228</v>
      </c>
    </row>
    <row r="85" spans="1:63" x14ac:dyDescent="0.3">
      <c r="A85">
        <v>61</v>
      </c>
      <c r="B85">
        <v>18</v>
      </c>
      <c r="C85" t="s">
        <v>228</v>
      </c>
      <c r="D85" t="s">
        <v>27</v>
      </c>
      <c r="G85">
        <v>0.5</v>
      </c>
      <c r="H85">
        <v>0.5</v>
      </c>
      <c r="I85">
        <v>4213</v>
      </c>
      <c r="J85">
        <v>6763</v>
      </c>
      <c r="L85">
        <v>1974</v>
      </c>
      <c r="M85">
        <v>3.6469999999999998</v>
      </c>
      <c r="N85">
        <v>6.008</v>
      </c>
      <c r="O85">
        <v>2.3610000000000002</v>
      </c>
      <c r="Q85">
        <v>0.09</v>
      </c>
      <c r="R85">
        <v>1</v>
      </c>
      <c r="S85">
        <v>0</v>
      </c>
      <c r="T85">
        <v>0</v>
      </c>
      <c r="V85">
        <v>0</v>
      </c>
      <c r="Y85" s="1">
        <v>45323</v>
      </c>
      <c r="Z85" s="6">
        <v>0.14609953703703704</v>
      </c>
      <c r="AB85">
        <v>1</v>
      </c>
      <c r="AD85" s="3">
        <f t="shared" si="4"/>
        <v>4.1381979843046253</v>
      </c>
      <c r="AE85" s="3">
        <f t="shared" si="5"/>
        <v>6.9506415003330977</v>
      </c>
      <c r="AF85" s="3">
        <f t="shared" si="6"/>
        <v>2.8124435160284724</v>
      </c>
      <c r="AG85" s="3">
        <f t="shared" si="7"/>
        <v>0.23088310983124402</v>
      </c>
      <c r="AH85" s="3"/>
      <c r="AK85">
        <f>ABS(100*(AD85-AD86)/(AVERAGE(AD85:AD86)))</f>
        <v>3.4382280492643598</v>
      </c>
      <c r="AQ85">
        <f>ABS(100*(AE85-AE86)/(AVERAGE(AE85:AE86)))</f>
        <v>0.72557007321002542</v>
      </c>
      <c r="AW85">
        <f>ABS(100*(AF85-AF86)/(AVERAGE(AF85:AF86)))</f>
        <v>3.4047579532031564</v>
      </c>
      <c r="BC85">
        <f>ABS(100*(AG85-AG86)/(AVERAGE(AG85:AG86)))</f>
        <v>1.2290632488967197</v>
      </c>
      <c r="BG85" s="3">
        <f>AVERAGE(AD85:AD86)</f>
        <v>4.2105827020543787</v>
      </c>
      <c r="BH85" s="3">
        <f>AVERAGE(AE85:AE86)</f>
        <v>6.9759492001925629</v>
      </c>
      <c r="BI85" s="3">
        <f>AVERAGE(AF85:AF86)</f>
        <v>2.7653664981381847</v>
      </c>
      <c r="BJ85" s="3">
        <f>AVERAGE(AG85:AG86)</f>
        <v>0.22947292613062431</v>
      </c>
      <c r="BK85" t="s">
        <v>344</v>
      </c>
    </row>
    <row r="86" spans="1:63" x14ac:dyDescent="0.3">
      <c r="A86">
        <v>62</v>
      </c>
      <c r="B86">
        <v>18</v>
      </c>
      <c r="C86" t="s">
        <v>228</v>
      </c>
      <c r="D86" t="s">
        <v>27</v>
      </c>
      <c r="G86">
        <v>0.5</v>
      </c>
      <c r="H86">
        <v>0.5</v>
      </c>
      <c r="I86">
        <v>4361</v>
      </c>
      <c r="J86">
        <v>6813</v>
      </c>
      <c r="L86">
        <v>1948</v>
      </c>
      <c r="M86">
        <v>3.76</v>
      </c>
      <c r="N86">
        <v>6.0510000000000002</v>
      </c>
      <c r="O86">
        <v>2.29</v>
      </c>
      <c r="Q86">
        <v>8.7999999999999995E-2</v>
      </c>
      <c r="R86">
        <v>1</v>
      </c>
      <c r="S86">
        <v>0</v>
      </c>
      <c r="T86">
        <v>0</v>
      </c>
      <c r="V86">
        <v>0</v>
      </c>
      <c r="Y86" s="1">
        <v>45323</v>
      </c>
      <c r="Z86" s="6">
        <v>0.15375</v>
      </c>
      <c r="AB86">
        <v>1</v>
      </c>
      <c r="AD86" s="3">
        <f t="shared" si="4"/>
        <v>4.2829674198041321</v>
      </c>
      <c r="AE86" s="3">
        <f t="shared" si="5"/>
        <v>7.0012569000520291</v>
      </c>
      <c r="AF86" s="3">
        <f t="shared" si="6"/>
        <v>2.718289480247897</v>
      </c>
      <c r="AG86" s="3">
        <f t="shared" si="7"/>
        <v>0.2280627424300046</v>
      </c>
      <c r="AH86" s="3"/>
      <c r="BK86" t="s">
        <v>228</v>
      </c>
    </row>
    <row r="87" spans="1:63" x14ac:dyDescent="0.3">
      <c r="A87">
        <v>63</v>
      </c>
      <c r="B87">
        <v>19</v>
      </c>
      <c r="C87" t="s">
        <v>177</v>
      </c>
      <c r="D87" t="s">
        <v>27</v>
      </c>
      <c r="G87">
        <v>0.5</v>
      </c>
      <c r="H87">
        <v>0.5</v>
      </c>
      <c r="I87">
        <v>6924</v>
      </c>
      <c r="J87">
        <v>14223</v>
      </c>
      <c r="L87">
        <v>5273</v>
      </c>
      <c r="M87">
        <v>5.7270000000000003</v>
      </c>
      <c r="N87">
        <v>12.327999999999999</v>
      </c>
      <c r="O87">
        <v>6.601</v>
      </c>
      <c r="Q87">
        <v>0.435</v>
      </c>
      <c r="R87">
        <v>1</v>
      </c>
      <c r="S87">
        <v>0</v>
      </c>
      <c r="T87">
        <v>0</v>
      </c>
      <c r="V87">
        <v>0</v>
      </c>
      <c r="Y87" s="1">
        <v>45323</v>
      </c>
      <c r="Z87" s="6">
        <v>0.16730324074074074</v>
      </c>
      <c r="AB87">
        <v>1</v>
      </c>
      <c r="AD87" s="3">
        <f t="shared" si="4"/>
        <v>6.7900219007854572</v>
      </c>
      <c r="AE87" s="3">
        <f t="shared" si="5"/>
        <v>14.50245913839783</v>
      </c>
      <c r="AF87" s="3">
        <f t="shared" si="6"/>
        <v>7.7124372376123729</v>
      </c>
      <c r="AG87" s="3">
        <f t="shared" si="7"/>
        <v>0.58874434278081089</v>
      </c>
      <c r="AH87" s="3"/>
      <c r="BG87" s="3"/>
      <c r="BH87" s="3"/>
      <c r="BI87" s="3"/>
      <c r="BJ87" s="3"/>
      <c r="BK87" t="s">
        <v>177</v>
      </c>
    </row>
    <row r="88" spans="1:63" x14ac:dyDescent="0.3">
      <c r="A88">
        <v>64</v>
      </c>
      <c r="B88">
        <v>19</v>
      </c>
      <c r="C88" t="s">
        <v>177</v>
      </c>
      <c r="D88" t="s">
        <v>27</v>
      </c>
      <c r="G88">
        <v>0.5</v>
      </c>
      <c r="H88">
        <v>0.5</v>
      </c>
      <c r="I88">
        <v>7742</v>
      </c>
      <c r="J88">
        <v>14408</v>
      </c>
      <c r="L88">
        <v>5267</v>
      </c>
      <c r="M88">
        <v>6.3540000000000001</v>
      </c>
      <c r="N88">
        <v>12.484999999999999</v>
      </c>
      <c r="O88">
        <v>6.1310000000000002</v>
      </c>
      <c r="Q88">
        <v>0.435</v>
      </c>
      <c r="R88">
        <v>1</v>
      </c>
      <c r="S88">
        <v>0</v>
      </c>
      <c r="T88">
        <v>0</v>
      </c>
      <c r="V88">
        <v>0</v>
      </c>
      <c r="Y88" s="1">
        <v>45323</v>
      </c>
      <c r="Z88" s="6">
        <v>0.17502314814814815</v>
      </c>
      <c r="AB88">
        <v>1</v>
      </c>
      <c r="AD88" s="3">
        <f t="shared" si="4"/>
        <v>7.5901664834786775</v>
      </c>
      <c r="AE88" s="3">
        <f t="shared" si="5"/>
        <v>14.68973611735788</v>
      </c>
      <c r="AF88" s="3">
        <f t="shared" si="6"/>
        <v>7.0995696338792023</v>
      </c>
      <c r="AG88" s="3">
        <f t="shared" si="7"/>
        <v>0.58809348876514012</v>
      </c>
      <c r="AH88" s="3"/>
      <c r="AK88">
        <f>ABS(100*(AD88-AD89)/(AVERAGE(AD88:AD89)))</f>
        <v>1.4584452748996382</v>
      </c>
      <c r="AM88">
        <f>100*((AVERAGE(AD88:AD89)*25.24)-(AVERAGE(AD70:AD71)*25))/(1000*0.08)</f>
        <v>124.87093807598274</v>
      </c>
      <c r="AQ88">
        <f>ABS(100*(AE88-AE89)/(AVERAGE(AE88:AE89)))</f>
        <v>0.32441461929972348</v>
      </c>
      <c r="AS88">
        <f>100*((AVERAGE(AE88:AE89)*25.24)-(AVERAGE(AE70:AE71)*25))/(2000*0.08)</f>
        <v>107.14775988664765</v>
      </c>
      <c r="AW88">
        <f>ABS(100*(AF88-AF89)/(AVERAGE(AF88:AF89)))</f>
        <v>2.2662323426472066</v>
      </c>
      <c r="AY88">
        <f>100*((AVERAGE(AF88:AF89)*25.24)-(AVERAGE(AF70:AF71)*25))/(1000*0.08)</f>
        <v>89.424581697312476</v>
      </c>
      <c r="BC88">
        <f>ABS(100*(AG88-AG89)/(AVERAGE(AG88:AG89)))</f>
        <v>0.90792320491337775</v>
      </c>
      <c r="BE88">
        <f>100*((AVERAGE(AG88:AG89)*25.24)-(AVERAGE(AG70:AG71)*25))/(100*0.08)</f>
        <v>64.807790272695513</v>
      </c>
      <c r="BG88" s="3">
        <f>AVERAGE(AD88:AD89)</f>
        <v>7.6459222795832176</v>
      </c>
      <c r="BH88" s="3">
        <f>AVERAGE(AE88:AE89)</f>
        <v>14.665946879489981</v>
      </c>
      <c r="BI88" s="3">
        <f>AVERAGE(AF88:AF89)</f>
        <v>7.0200245999067636</v>
      </c>
      <c r="BJ88" s="3">
        <f>AVERAGE(AG88:AG89)</f>
        <v>0.58543583486781847</v>
      </c>
      <c r="BK88" t="s">
        <v>177</v>
      </c>
    </row>
    <row r="89" spans="1:63" x14ac:dyDescent="0.3">
      <c r="A89">
        <v>65</v>
      </c>
      <c r="B89">
        <v>19</v>
      </c>
      <c r="C89" t="s">
        <v>177</v>
      </c>
      <c r="D89" t="s">
        <v>27</v>
      </c>
      <c r="G89">
        <v>0.5</v>
      </c>
      <c r="H89">
        <v>0.5</v>
      </c>
      <c r="I89">
        <v>7856</v>
      </c>
      <c r="J89">
        <v>14361</v>
      </c>
      <c r="L89">
        <v>5218</v>
      </c>
      <c r="M89">
        <v>6.4420000000000002</v>
      </c>
      <c r="N89">
        <v>12.445</v>
      </c>
      <c r="O89">
        <v>6.0030000000000001</v>
      </c>
      <c r="Q89">
        <v>0.43</v>
      </c>
      <c r="R89">
        <v>1</v>
      </c>
      <c r="S89">
        <v>0</v>
      </c>
      <c r="T89">
        <v>0</v>
      </c>
      <c r="V89">
        <v>0</v>
      </c>
      <c r="Y89" s="1">
        <v>45323</v>
      </c>
      <c r="Z89" s="6">
        <v>0.18319444444444444</v>
      </c>
      <c r="AB89">
        <v>1</v>
      </c>
      <c r="AD89" s="3">
        <f t="shared" si="4"/>
        <v>7.7016780756877576</v>
      </c>
      <c r="AE89" s="3">
        <f t="shared" si="5"/>
        <v>14.642157641622083</v>
      </c>
      <c r="AF89" s="3">
        <f t="shared" si="6"/>
        <v>6.940479565934325</v>
      </c>
      <c r="AG89" s="3">
        <f t="shared" si="7"/>
        <v>0.58277818097049683</v>
      </c>
      <c r="AH89" s="3"/>
      <c r="BK89" t="s">
        <v>177</v>
      </c>
    </row>
    <row r="90" spans="1:63" x14ac:dyDescent="0.3">
      <c r="A90">
        <v>66</v>
      </c>
      <c r="B90">
        <v>20</v>
      </c>
      <c r="C90" t="s">
        <v>178</v>
      </c>
      <c r="D90" t="s">
        <v>27</v>
      </c>
      <c r="G90">
        <v>0.5</v>
      </c>
      <c r="H90">
        <v>0.5</v>
      </c>
      <c r="I90">
        <v>5042</v>
      </c>
      <c r="J90">
        <v>6934</v>
      </c>
      <c r="L90">
        <v>1952</v>
      </c>
      <c r="M90">
        <v>4.2830000000000004</v>
      </c>
      <c r="N90">
        <v>6.1529999999999996</v>
      </c>
      <c r="O90">
        <v>1.87</v>
      </c>
      <c r="Q90">
        <v>8.7999999999999995E-2</v>
      </c>
      <c r="R90">
        <v>1</v>
      </c>
      <c r="S90">
        <v>0</v>
      </c>
      <c r="T90">
        <v>0</v>
      </c>
      <c r="V90">
        <v>0</v>
      </c>
      <c r="Y90" s="1">
        <v>45323</v>
      </c>
      <c r="Z90" s="6">
        <v>0.19635416666666669</v>
      </c>
      <c r="AB90">
        <v>1</v>
      </c>
      <c r="AD90" s="3">
        <f t="shared" ref="AD90:AD136" si="8">((I90*$F$21)+$F$22)*1000/G90</f>
        <v>4.9491024574741607</v>
      </c>
      <c r="AE90" s="3">
        <f t="shared" ref="AE90:AE136" si="9">((J90*$H$21)+$H$22)*1000/H90</f>
        <v>7.1237461673718467</v>
      </c>
      <c r="AF90" s="3">
        <f t="shared" ref="AF90:AF136" si="10">AE90-AD90</f>
        <v>2.1746437098976861</v>
      </c>
      <c r="AG90" s="3">
        <f t="shared" ref="AG90:AG136" si="11">((L90*$J$21)+$J$22)*1000/H90</f>
        <v>0.22849664510711837</v>
      </c>
      <c r="AH90" s="3"/>
      <c r="BG90" s="3"/>
      <c r="BH90" s="3"/>
      <c r="BI90" s="3"/>
      <c r="BJ90" s="3"/>
      <c r="BK90" t="s">
        <v>178</v>
      </c>
    </row>
    <row r="91" spans="1:63" x14ac:dyDescent="0.3">
      <c r="A91">
        <v>67</v>
      </c>
      <c r="B91">
        <v>20</v>
      </c>
      <c r="C91" t="s">
        <v>178</v>
      </c>
      <c r="D91" t="s">
        <v>27</v>
      </c>
      <c r="G91">
        <v>0.5</v>
      </c>
      <c r="H91">
        <v>0.5</v>
      </c>
      <c r="I91">
        <v>4534</v>
      </c>
      <c r="J91">
        <v>6946</v>
      </c>
      <c r="L91">
        <v>1925</v>
      </c>
      <c r="M91">
        <v>3.8929999999999998</v>
      </c>
      <c r="N91">
        <v>6.1630000000000003</v>
      </c>
      <c r="O91">
        <v>2.27</v>
      </c>
      <c r="Q91">
        <v>8.5000000000000006E-2</v>
      </c>
      <c r="R91">
        <v>1</v>
      </c>
      <c r="S91">
        <v>0</v>
      </c>
      <c r="T91">
        <v>0</v>
      </c>
      <c r="V91">
        <v>0</v>
      </c>
      <c r="Y91" s="1">
        <v>45323</v>
      </c>
      <c r="Z91" s="6">
        <v>0.20359953703703704</v>
      </c>
      <c r="AB91">
        <v>1</v>
      </c>
      <c r="AD91" s="3">
        <f t="shared" si="8"/>
        <v>4.4521911518407187</v>
      </c>
      <c r="AE91" s="3">
        <f t="shared" si="9"/>
        <v>7.1358938633043909</v>
      </c>
      <c r="AF91" s="3">
        <f t="shared" si="10"/>
        <v>2.6837027114636722</v>
      </c>
      <c r="AG91" s="3">
        <f t="shared" si="11"/>
        <v>0.22556780203660054</v>
      </c>
      <c r="AH91" s="3"/>
      <c r="AK91">
        <f>ABS(100*(AD91-AD92)/(AVERAGE(AD91:AD92)))</f>
        <v>6.5890001309968804E-2</v>
      </c>
      <c r="AL91">
        <f>ABS(100*((AVERAGE(AD91:AD92)-AVERAGE(AD85:AD86))/(AVERAGE(AD85:AD86,AD91:AD92))))</f>
        <v>5.6110097686611331</v>
      </c>
      <c r="AQ91">
        <f>ABS(100*(AE91-AE92)/(AVERAGE(AE91:AE92)))</f>
        <v>0.76312865640818861</v>
      </c>
      <c r="AR91">
        <f>ABS(100*((AVERAGE(AE91:AE92)-AVERAGE(AE85:AE86))/(AVERAGE(AE85:AE86,AE91:AE92))))</f>
        <v>2.649050937349994</v>
      </c>
      <c r="AW91">
        <f>ABS(100*(AF91-AF92)/(AVERAGE(AF91:AF92)))</f>
        <v>1.9091648747050367</v>
      </c>
      <c r="AX91">
        <f>ABS(100*((AVERAGE(AF91:AF92)-AVERAGE(AF85:AF86))/(AVERAGE(AF85:AF86,AF91:AF92))))</f>
        <v>2.0383341932754808</v>
      </c>
      <c r="BC91">
        <f>ABS(100*(AG91-AG92)/(AVERAGE(AG91:AG92)))</f>
        <v>3.6231312447427442</v>
      </c>
      <c r="BD91">
        <f>ABS(100*((AVERAGE(AG91:AG92)-AVERAGE(AG85:AG86))/(AVERAGE(AG85:AG86,AG91:AG92))))</f>
        <v>3.5114179873607383</v>
      </c>
      <c r="BG91" s="3">
        <f>AVERAGE(AD91:AD92)</f>
        <v>4.4536584096329435</v>
      </c>
      <c r="BH91" s="3">
        <f>AVERAGE(AE91:AE92)</f>
        <v>7.1632261791526144</v>
      </c>
      <c r="BI91" s="3">
        <f>AVERAGE(AF91:AF92)</f>
        <v>2.7095677695196714</v>
      </c>
      <c r="BJ91" s="3">
        <f>AVERAGE(AG91:AG92)</f>
        <v>0.22155420227329833</v>
      </c>
      <c r="BK91" t="s">
        <v>178</v>
      </c>
    </row>
    <row r="92" spans="1:63" x14ac:dyDescent="0.3">
      <c r="A92">
        <v>68</v>
      </c>
      <c r="B92">
        <v>20</v>
      </c>
      <c r="C92" t="s">
        <v>178</v>
      </c>
      <c r="D92" t="s">
        <v>27</v>
      </c>
      <c r="G92">
        <v>0.5</v>
      </c>
      <c r="H92">
        <v>0.5</v>
      </c>
      <c r="I92">
        <v>4537</v>
      </c>
      <c r="J92">
        <v>7000</v>
      </c>
      <c r="L92">
        <v>1851</v>
      </c>
      <c r="M92">
        <v>3.895</v>
      </c>
      <c r="N92">
        <v>6.2089999999999996</v>
      </c>
      <c r="O92">
        <v>2.3140000000000001</v>
      </c>
      <c r="Q92">
        <v>7.8E-2</v>
      </c>
      <c r="R92">
        <v>1</v>
      </c>
      <c r="S92">
        <v>0</v>
      </c>
      <c r="T92">
        <v>0</v>
      </c>
      <c r="V92">
        <v>0</v>
      </c>
      <c r="Y92" s="1">
        <v>45323</v>
      </c>
      <c r="Z92" s="6">
        <v>0.2114351851851852</v>
      </c>
      <c r="AB92">
        <v>1</v>
      </c>
      <c r="AD92" s="3">
        <f t="shared" si="8"/>
        <v>4.4551256674251674</v>
      </c>
      <c r="AE92" s="3">
        <f t="shared" si="9"/>
        <v>7.1905584950008379</v>
      </c>
      <c r="AF92" s="3">
        <f t="shared" si="10"/>
        <v>2.7354328275756705</v>
      </c>
      <c r="AG92" s="3">
        <f t="shared" si="11"/>
        <v>0.21754060250999613</v>
      </c>
      <c r="AH92" s="3"/>
      <c r="BG92" s="3"/>
      <c r="BH92" s="3"/>
      <c r="BI92" s="3"/>
      <c r="BJ92" s="3"/>
      <c r="BK92" t="s">
        <v>178</v>
      </c>
    </row>
    <row r="93" spans="1:63" x14ac:dyDescent="0.3">
      <c r="A93">
        <v>69</v>
      </c>
      <c r="B93">
        <v>3</v>
      </c>
      <c r="C93" t="s">
        <v>28</v>
      </c>
      <c r="D93" t="s">
        <v>27</v>
      </c>
      <c r="G93">
        <v>0.5</v>
      </c>
      <c r="H93">
        <v>0.5</v>
      </c>
      <c r="I93">
        <v>1219</v>
      </c>
      <c r="J93">
        <v>775</v>
      </c>
      <c r="L93">
        <v>824</v>
      </c>
      <c r="M93">
        <v>1.35</v>
      </c>
      <c r="N93">
        <v>0.93500000000000005</v>
      </c>
      <c r="O93">
        <v>0</v>
      </c>
      <c r="Q93">
        <v>0</v>
      </c>
      <c r="R93">
        <v>1</v>
      </c>
      <c r="S93">
        <v>0</v>
      </c>
      <c r="T93">
        <v>0</v>
      </c>
      <c r="V93">
        <v>0</v>
      </c>
      <c r="Y93" s="1">
        <v>45323</v>
      </c>
      <c r="Z93" s="6">
        <v>0.22351851851851853</v>
      </c>
      <c r="AB93">
        <v>1</v>
      </c>
      <c r="AD93" s="3">
        <f t="shared" si="8"/>
        <v>1.2095514310240607</v>
      </c>
      <c r="AE93" s="3">
        <f t="shared" si="9"/>
        <v>0.88894122999373859</v>
      </c>
      <c r="AF93" s="3">
        <f t="shared" si="10"/>
        <v>-0.32061020103032212</v>
      </c>
      <c r="AG93" s="3">
        <f t="shared" si="11"/>
        <v>0.10613609016104036</v>
      </c>
      <c r="AH93" s="3"/>
      <c r="BK93" t="s">
        <v>28</v>
      </c>
    </row>
    <row r="94" spans="1:63" x14ac:dyDescent="0.3">
      <c r="A94">
        <v>70</v>
      </c>
      <c r="B94">
        <v>3</v>
      </c>
      <c r="C94" t="s">
        <v>28</v>
      </c>
      <c r="D94" t="s">
        <v>27</v>
      </c>
      <c r="G94">
        <v>0.5</v>
      </c>
      <c r="H94">
        <v>0.5</v>
      </c>
      <c r="I94">
        <v>291</v>
      </c>
      <c r="J94">
        <v>705</v>
      </c>
      <c r="L94">
        <v>812</v>
      </c>
      <c r="M94">
        <v>0.63800000000000001</v>
      </c>
      <c r="N94">
        <v>0.876</v>
      </c>
      <c r="O94">
        <v>0.23799999999999999</v>
      </c>
      <c r="Q94">
        <v>0</v>
      </c>
      <c r="R94">
        <v>1</v>
      </c>
      <c r="S94">
        <v>0</v>
      </c>
      <c r="T94">
        <v>0</v>
      </c>
      <c r="V94">
        <v>0</v>
      </c>
      <c r="Y94" s="1">
        <v>45323</v>
      </c>
      <c r="Z94" s="6">
        <v>0.22965277777777779</v>
      </c>
      <c r="AB94">
        <v>1</v>
      </c>
      <c r="AD94" s="3">
        <f t="shared" si="8"/>
        <v>0.30180794356769347</v>
      </c>
      <c r="AE94" s="3">
        <f t="shared" si="9"/>
        <v>0.81807967038723306</v>
      </c>
      <c r="AF94" s="3">
        <f t="shared" si="10"/>
        <v>0.51627172681953959</v>
      </c>
      <c r="AG94" s="3">
        <f t="shared" si="11"/>
        <v>0.1048343821296991</v>
      </c>
      <c r="AH94" s="3"/>
      <c r="AK94">
        <f>ABS(100*(AD94-AD95)/(AVERAGE(AD94:AD95)))</f>
        <v>20.37591467637543</v>
      </c>
      <c r="AQ94">
        <f>ABS(100*(AE94-AE95)/(AVERAGE(AE94:AE95)))</f>
        <v>3.3977942220950275</v>
      </c>
      <c r="AW94">
        <f>ABS(100*(AF94-AF95)/(AVERAGE(AF94:AF95)))</f>
        <v>20.454862060591477</v>
      </c>
      <c r="BC94">
        <f>ABS(100*(AG94-AG95)/(AVERAGE(AG94:AG95)))</f>
        <v>3.3573016786154177</v>
      </c>
      <c r="BG94" s="3">
        <f>AVERAGE(AD94:AD95)</f>
        <v>0.33604395871960385</v>
      </c>
      <c r="BH94" s="3">
        <f>AVERAGE(AE94:AE95)</f>
        <v>0.80441351246312132</v>
      </c>
      <c r="BI94" s="3">
        <f>AVERAGE(AF94:AF95)</f>
        <v>0.46836955374351741</v>
      </c>
      <c r="BJ94" s="3">
        <f>AVERAGE(AG94:AG95)</f>
        <v>0.10662423067279334</v>
      </c>
      <c r="BK94" t="s">
        <v>28</v>
      </c>
    </row>
    <row r="95" spans="1:63" x14ac:dyDescent="0.3">
      <c r="A95">
        <v>71</v>
      </c>
      <c r="B95">
        <v>3</v>
      </c>
      <c r="C95" t="s">
        <v>28</v>
      </c>
      <c r="D95" t="s">
        <v>27</v>
      </c>
      <c r="G95">
        <v>0.5</v>
      </c>
      <c r="H95">
        <v>0.5</v>
      </c>
      <c r="I95">
        <v>361</v>
      </c>
      <c r="J95">
        <v>678</v>
      </c>
      <c r="L95">
        <v>845</v>
      </c>
      <c r="M95">
        <v>0.69199999999999995</v>
      </c>
      <c r="N95">
        <v>0.85299999999999998</v>
      </c>
      <c r="O95">
        <v>0.161</v>
      </c>
      <c r="Q95">
        <v>0</v>
      </c>
      <c r="R95">
        <v>1</v>
      </c>
      <c r="S95">
        <v>0</v>
      </c>
      <c r="T95">
        <v>0</v>
      </c>
      <c r="V95">
        <v>0</v>
      </c>
      <c r="Y95" s="1">
        <v>45323</v>
      </c>
      <c r="Z95" s="6">
        <v>0.23633101851851854</v>
      </c>
      <c r="AB95">
        <v>1</v>
      </c>
      <c r="AD95" s="3">
        <f t="shared" si="8"/>
        <v>0.37027997387151423</v>
      </c>
      <c r="AE95" s="3">
        <f t="shared" si="9"/>
        <v>0.79074735453900946</v>
      </c>
      <c r="AF95" s="3">
        <f t="shared" si="10"/>
        <v>0.42046738066749523</v>
      </c>
      <c r="AG95" s="3">
        <f t="shared" si="11"/>
        <v>0.10841407921588757</v>
      </c>
      <c r="AH95" s="3"/>
      <c r="BG95" s="3"/>
      <c r="BH95" s="3"/>
      <c r="BI95" s="3"/>
      <c r="BJ95" s="3"/>
      <c r="BK95" t="s">
        <v>28</v>
      </c>
    </row>
    <row r="96" spans="1:63" x14ac:dyDescent="0.3">
      <c r="A96">
        <v>72</v>
      </c>
      <c r="B96">
        <v>1</v>
      </c>
      <c r="C96" t="s">
        <v>69</v>
      </c>
      <c r="D96" t="s">
        <v>27</v>
      </c>
      <c r="G96">
        <v>0.3</v>
      </c>
      <c r="H96">
        <v>0.3</v>
      </c>
      <c r="I96">
        <v>2937</v>
      </c>
      <c r="J96">
        <v>7894</v>
      </c>
      <c r="L96">
        <v>5040</v>
      </c>
      <c r="M96">
        <v>4.4470000000000001</v>
      </c>
      <c r="N96">
        <v>11.61</v>
      </c>
      <c r="O96">
        <v>7.1630000000000003</v>
      </c>
      <c r="Q96">
        <v>0.68500000000000005</v>
      </c>
      <c r="R96">
        <v>1</v>
      </c>
      <c r="S96">
        <v>0</v>
      </c>
      <c r="T96">
        <v>0</v>
      </c>
      <c r="V96">
        <v>0</v>
      </c>
      <c r="Y96" s="1">
        <v>45323</v>
      </c>
      <c r="Z96" s="6">
        <v>0.24817129629629631</v>
      </c>
      <c r="AB96">
        <v>1</v>
      </c>
      <c r="AD96" s="3">
        <f t="shared" si="8"/>
        <v>4.8167511484202006</v>
      </c>
      <c r="AE96" s="3">
        <f t="shared" si="9"/>
        <v>13.492603069958919</v>
      </c>
      <c r="AF96" s="3">
        <f t="shared" si="10"/>
        <v>8.6758519215387189</v>
      </c>
      <c r="AG96" s="3">
        <f t="shared" si="11"/>
        <v>0.93911585306489131</v>
      </c>
      <c r="AH96" s="3"/>
      <c r="BK96" t="s">
        <v>69</v>
      </c>
    </row>
    <row r="97" spans="1:63" x14ac:dyDescent="0.3">
      <c r="A97">
        <v>73</v>
      </c>
      <c r="B97">
        <v>1</v>
      </c>
      <c r="C97" t="s">
        <v>69</v>
      </c>
      <c r="D97" t="s">
        <v>27</v>
      </c>
      <c r="G97">
        <v>0.3</v>
      </c>
      <c r="H97">
        <v>0.3</v>
      </c>
      <c r="I97">
        <v>4288</v>
      </c>
      <c r="J97">
        <v>8048</v>
      </c>
      <c r="L97">
        <v>5064</v>
      </c>
      <c r="M97">
        <v>6.1740000000000004</v>
      </c>
      <c r="N97">
        <v>11.827999999999999</v>
      </c>
      <c r="O97">
        <v>5.6550000000000002</v>
      </c>
      <c r="Q97">
        <v>0.68899999999999995</v>
      </c>
      <c r="R97">
        <v>1</v>
      </c>
      <c r="S97">
        <v>0</v>
      </c>
      <c r="T97">
        <v>0</v>
      </c>
      <c r="V97">
        <v>0</v>
      </c>
      <c r="Y97" s="1">
        <v>45323</v>
      </c>
      <c r="Z97" s="6">
        <v>0.25509259259259259</v>
      </c>
      <c r="AB97">
        <v>1</v>
      </c>
      <c r="AD97" s="3">
        <f t="shared" si="8"/>
        <v>7.0192681231931031</v>
      </c>
      <c r="AE97" s="3">
        <f t="shared" si="9"/>
        <v>13.752428788516106</v>
      </c>
      <c r="AF97" s="3">
        <f t="shared" si="10"/>
        <v>6.7331606653230027</v>
      </c>
      <c r="AG97" s="3">
        <f t="shared" si="11"/>
        <v>0.94345487983602871</v>
      </c>
      <c r="AH97" s="3"/>
      <c r="AI97">
        <f>100*(AVERAGE(I97:I98))/(AVERAGE(I$51:I$52))</f>
        <v>106.22108595081568</v>
      </c>
      <c r="AK97">
        <f>ABS(100*(AD97-AD98)/(AVERAGE(AD97:AD98)))</f>
        <v>3.4017931962673074</v>
      </c>
      <c r="AO97">
        <f>100*(AVERAGE(J97:J98))/(AVERAGE(J$51:J$52))</f>
        <v>80.220220220220227</v>
      </c>
      <c r="AQ97">
        <f>ABS(100*(AE97-AE98)/(AVERAGE(AE97:AE98)))</f>
        <v>0.83773419211372957</v>
      </c>
      <c r="AU97">
        <f>100*(((AVERAGE(J97:J98))-(AVERAGE(I97:I98)))/((AVERAGE(J$51:J$52))-(AVERAGE($I$51:I52))))</f>
        <v>62.068672446030938</v>
      </c>
      <c r="AW97">
        <f>ABS(100*(AF97-AF98)/(AVERAGE(AF97:AF98)))</f>
        <v>5.4565510340920014</v>
      </c>
      <c r="BA97">
        <f>100*(AVERAGE(L97:L98))/(AVERAGE(L$51:L$52))</f>
        <v>93.195020746887963</v>
      </c>
      <c r="BC97">
        <f>ABS(100*(AG97-AG98)/(AVERAGE(AG97:AG98)))</f>
        <v>0.40323105415907451</v>
      </c>
      <c r="BG97" s="3">
        <f>AVERAGE(AD97:AD98)</f>
        <v>7.1407244626605948</v>
      </c>
      <c r="BH97" s="3">
        <f>AVERAGE(AE97:AE98)</f>
        <v>13.695064668834648</v>
      </c>
      <c r="BI97" s="3">
        <f>AVERAGE(AF97:AF98)</f>
        <v>6.5543402061740537</v>
      </c>
      <c r="BJ97" s="3">
        <f>AVERAGE(AG97:AG98)</f>
        <v>0.94155655562365614</v>
      </c>
      <c r="BK97" t="s">
        <v>69</v>
      </c>
    </row>
    <row r="98" spans="1:63" x14ac:dyDescent="0.3">
      <c r="A98">
        <v>74</v>
      </c>
      <c r="B98">
        <v>1</v>
      </c>
      <c r="C98" t="s">
        <v>69</v>
      </c>
      <c r="D98" t="s">
        <v>27</v>
      </c>
      <c r="G98">
        <v>0.3</v>
      </c>
      <c r="H98">
        <v>0.3</v>
      </c>
      <c r="I98">
        <v>4437</v>
      </c>
      <c r="J98">
        <v>7980</v>
      </c>
      <c r="L98">
        <v>5043</v>
      </c>
      <c r="M98">
        <v>6.3650000000000002</v>
      </c>
      <c r="N98">
        <v>11.731999999999999</v>
      </c>
      <c r="O98">
        <v>5.3680000000000003</v>
      </c>
      <c r="Q98">
        <v>0.68600000000000005</v>
      </c>
      <c r="R98">
        <v>1</v>
      </c>
      <c r="S98">
        <v>0</v>
      </c>
      <c r="T98">
        <v>0</v>
      </c>
      <c r="V98">
        <v>0</v>
      </c>
      <c r="Y98" s="1">
        <v>45323</v>
      </c>
      <c r="Z98" s="6">
        <v>0.26239583333333333</v>
      </c>
      <c r="AB98">
        <v>1</v>
      </c>
      <c r="AD98" s="3">
        <f t="shared" si="8"/>
        <v>7.2621808021280865</v>
      </c>
      <c r="AE98" s="3">
        <f t="shared" si="9"/>
        <v>13.637700549153191</v>
      </c>
      <c r="AF98" s="3">
        <f t="shared" si="10"/>
        <v>6.3755197470251046</v>
      </c>
      <c r="AG98" s="3">
        <f t="shared" si="11"/>
        <v>0.93965823141128357</v>
      </c>
      <c r="AH98" s="3"/>
      <c r="BK98" t="s">
        <v>69</v>
      </c>
    </row>
    <row r="99" spans="1:63" x14ac:dyDescent="0.3">
      <c r="A99">
        <v>75</v>
      </c>
      <c r="B99">
        <v>3</v>
      </c>
      <c r="C99" t="s">
        <v>83</v>
      </c>
      <c r="D99" t="s">
        <v>27</v>
      </c>
      <c r="G99">
        <v>0.5</v>
      </c>
      <c r="H99">
        <v>0.5</v>
      </c>
      <c r="I99">
        <v>2134</v>
      </c>
      <c r="J99">
        <v>1393</v>
      </c>
      <c r="L99">
        <v>1189</v>
      </c>
      <c r="M99">
        <v>2.052</v>
      </c>
      <c r="N99">
        <v>1.4590000000000001</v>
      </c>
      <c r="O99">
        <v>0</v>
      </c>
      <c r="Q99">
        <v>8.0000000000000002E-3</v>
      </c>
      <c r="R99">
        <v>1</v>
      </c>
      <c r="S99">
        <v>0</v>
      </c>
      <c r="T99">
        <v>0</v>
      </c>
      <c r="V99">
        <v>0</v>
      </c>
      <c r="Y99" s="1">
        <v>45323</v>
      </c>
      <c r="Z99" s="6">
        <v>0.27535879629629628</v>
      </c>
      <c r="AB99">
        <v>1</v>
      </c>
      <c r="AD99" s="3"/>
      <c r="AE99" s="3"/>
      <c r="AF99" s="3"/>
      <c r="AG99" s="3"/>
      <c r="AH99" s="3"/>
      <c r="BK99" t="s">
        <v>83</v>
      </c>
    </row>
    <row r="100" spans="1:63" x14ac:dyDescent="0.3">
      <c r="A100">
        <v>76</v>
      </c>
      <c r="B100">
        <v>21</v>
      </c>
      <c r="C100" t="s">
        <v>229</v>
      </c>
      <c r="D100" t="s">
        <v>27</v>
      </c>
      <c r="G100">
        <v>0.5</v>
      </c>
      <c r="H100">
        <v>0.5</v>
      </c>
      <c r="I100">
        <v>5010</v>
      </c>
      <c r="J100">
        <v>8626</v>
      </c>
      <c r="L100">
        <v>12123</v>
      </c>
      <c r="M100">
        <v>4.2590000000000003</v>
      </c>
      <c r="N100">
        <v>7.5860000000000003</v>
      </c>
      <c r="O100">
        <v>3.3279999999999998</v>
      </c>
      <c r="Q100">
        <v>1.1519999999999999</v>
      </c>
      <c r="R100">
        <v>1</v>
      </c>
      <c r="S100">
        <v>0</v>
      </c>
      <c r="T100">
        <v>0</v>
      </c>
      <c r="V100">
        <v>0</v>
      </c>
      <c r="Y100" s="1">
        <v>45323</v>
      </c>
      <c r="Z100" s="6">
        <v>0.28814814814814815</v>
      </c>
      <c r="AB100">
        <v>1</v>
      </c>
      <c r="AD100" s="3">
        <f t="shared" si="8"/>
        <v>4.9178009579066995</v>
      </c>
      <c r="AE100" s="3">
        <f t="shared" si="9"/>
        <v>8.8365712938605228</v>
      </c>
      <c r="AF100" s="3">
        <f t="shared" si="10"/>
        <v>3.9187703359538233</v>
      </c>
      <c r="AG100" s="3">
        <f t="shared" si="11"/>
        <v>1.3318026773381109</v>
      </c>
      <c r="AH100" s="3"/>
      <c r="BK100" t="s">
        <v>229</v>
      </c>
    </row>
    <row r="101" spans="1:63" x14ac:dyDescent="0.3">
      <c r="A101">
        <v>77</v>
      </c>
      <c r="B101">
        <v>21</v>
      </c>
      <c r="C101" t="s">
        <v>229</v>
      </c>
      <c r="D101" t="s">
        <v>27</v>
      </c>
      <c r="G101">
        <v>0.5</v>
      </c>
      <c r="H101">
        <v>0.5</v>
      </c>
      <c r="I101">
        <v>6157</v>
      </c>
      <c r="J101">
        <v>8153</v>
      </c>
      <c r="L101">
        <v>12201</v>
      </c>
      <c r="M101">
        <v>5.1379999999999999</v>
      </c>
      <c r="N101">
        <v>7.1859999999999999</v>
      </c>
      <c r="O101">
        <v>2.0470000000000002</v>
      </c>
      <c r="Q101">
        <v>1.1599999999999999</v>
      </c>
      <c r="R101">
        <v>1</v>
      </c>
      <c r="S101">
        <v>0</v>
      </c>
      <c r="T101">
        <v>0</v>
      </c>
      <c r="V101">
        <v>0</v>
      </c>
      <c r="Y101" s="1">
        <v>45323</v>
      </c>
      <c r="Z101" s="6">
        <v>0.29499999999999998</v>
      </c>
      <c r="AB101">
        <v>1</v>
      </c>
      <c r="AD101" s="3">
        <f t="shared" si="8"/>
        <v>6.0397640830278778</v>
      </c>
      <c r="AE101" s="3">
        <f t="shared" si="9"/>
        <v>8.3577496125194219</v>
      </c>
      <c r="AF101" s="3">
        <f t="shared" si="10"/>
        <v>2.3179855294915441</v>
      </c>
      <c r="AG101" s="3">
        <f t="shared" si="11"/>
        <v>1.3402637795418291</v>
      </c>
      <c r="AH101" s="3"/>
      <c r="AK101">
        <f>ABS(100*(AD101-AD102)/(AVERAGE(AD101:AD102)))</f>
        <v>0</v>
      </c>
      <c r="AQ101">
        <f>ABS(100*(AE101-AE102)/(AVERAGE(AE101:AE102)))</f>
        <v>6.3675346846813694</v>
      </c>
      <c r="AW101">
        <f>ABS(100*(AF101-AF102)/(AVERAGE(AF101:AF102)))</f>
        <v>21.200149842420196</v>
      </c>
      <c r="BC101">
        <f>ABS(100*(AG101-AG102)/(AVERAGE(AG101:AG102)))</f>
        <v>0.18597983385456604</v>
      </c>
      <c r="BG101" s="3">
        <f>AVERAGE(AD101:AD102)</f>
        <v>6.0397640830278778</v>
      </c>
      <c r="BH101" s="3">
        <f>AVERAGE(AE101:AE102)</f>
        <v>8.6325912329932244</v>
      </c>
      <c r="BI101" s="3">
        <f>AVERAGE(AF101:AF102)</f>
        <v>2.5928271499653475</v>
      </c>
      <c r="BJ101" s="3">
        <f>AVERAGE(AG101:AG102)</f>
        <v>1.3415112497385311</v>
      </c>
      <c r="BK101" t="s">
        <v>345</v>
      </c>
    </row>
    <row r="102" spans="1:63" x14ac:dyDescent="0.3">
      <c r="A102">
        <v>78</v>
      </c>
      <c r="B102">
        <v>21</v>
      </c>
      <c r="C102" t="s">
        <v>229</v>
      </c>
      <c r="D102" t="s">
        <v>27</v>
      </c>
      <c r="G102">
        <v>0.5</v>
      </c>
      <c r="H102">
        <v>0.5</v>
      </c>
      <c r="I102">
        <v>6157</v>
      </c>
      <c r="J102">
        <v>8696</v>
      </c>
      <c r="L102">
        <v>12224</v>
      </c>
      <c r="M102">
        <v>5.1379999999999999</v>
      </c>
      <c r="N102">
        <v>7.6449999999999996</v>
      </c>
      <c r="O102">
        <v>2.5070000000000001</v>
      </c>
      <c r="Q102">
        <v>1.1619999999999999</v>
      </c>
      <c r="R102">
        <v>1</v>
      </c>
      <c r="S102">
        <v>0</v>
      </c>
      <c r="T102">
        <v>0</v>
      </c>
      <c r="V102">
        <v>0</v>
      </c>
      <c r="Y102" s="1">
        <v>45323</v>
      </c>
      <c r="Z102" s="6">
        <v>0.30267361111111107</v>
      </c>
      <c r="AB102">
        <v>1</v>
      </c>
      <c r="AD102" s="3">
        <f t="shared" si="8"/>
        <v>6.0397640830278778</v>
      </c>
      <c r="AE102" s="3">
        <f t="shared" si="9"/>
        <v>8.9074328534670286</v>
      </c>
      <c r="AF102" s="3">
        <f t="shared" si="10"/>
        <v>2.8676687704391508</v>
      </c>
      <c r="AG102" s="3">
        <f t="shared" si="11"/>
        <v>1.3427587199352331</v>
      </c>
      <c r="AH102" s="3"/>
      <c r="BG102" s="3"/>
      <c r="BH102" s="3"/>
      <c r="BI102" s="3"/>
      <c r="BJ102" s="3"/>
      <c r="BK102" t="s">
        <v>229</v>
      </c>
    </row>
    <row r="103" spans="1:63" x14ac:dyDescent="0.3">
      <c r="A103">
        <v>79</v>
      </c>
      <c r="B103">
        <v>22</v>
      </c>
      <c r="C103" t="s">
        <v>230</v>
      </c>
      <c r="D103" t="s">
        <v>27</v>
      </c>
      <c r="G103">
        <v>0.5</v>
      </c>
      <c r="H103">
        <v>0.5</v>
      </c>
      <c r="I103">
        <v>5261</v>
      </c>
      <c r="J103">
        <v>8748</v>
      </c>
      <c r="L103">
        <v>4149</v>
      </c>
      <c r="M103">
        <v>4.4509999999999996</v>
      </c>
      <c r="N103">
        <v>7.69</v>
      </c>
      <c r="O103">
        <v>3.2389999999999999</v>
      </c>
      <c r="Q103">
        <v>0.318</v>
      </c>
      <c r="R103">
        <v>1</v>
      </c>
      <c r="S103">
        <v>0</v>
      </c>
      <c r="T103">
        <v>0</v>
      </c>
      <c r="V103">
        <v>0</v>
      </c>
      <c r="Y103" s="1">
        <v>45323</v>
      </c>
      <c r="Z103" s="6">
        <v>0.31582175925925926</v>
      </c>
      <c r="AB103">
        <v>1</v>
      </c>
      <c r="AD103" s="3">
        <f t="shared" si="8"/>
        <v>5.1633220951389713</v>
      </c>
      <c r="AE103" s="3">
        <f t="shared" si="9"/>
        <v>8.9600728691747182</v>
      </c>
      <c r="AF103" s="3">
        <f t="shared" si="10"/>
        <v>3.7967507740357469</v>
      </c>
      <c r="AG103" s="3">
        <f t="shared" si="11"/>
        <v>0.46681769051184657</v>
      </c>
      <c r="AH103" s="3"/>
      <c r="BG103" s="3"/>
      <c r="BH103" s="3"/>
      <c r="BI103" s="3"/>
      <c r="BJ103" s="3"/>
      <c r="BK103" t="s">
        <v>230</v>
      </c>
    </row>
    <row r="104" spans="1:63" x14ac:dyDescent="0.3">
      <c r="A104">
        <v>80</v>
      </c>
      <c r="B104">
        <v>22</v>
      </c>
      <c r="C104" t="s">
        <v>230</v>
      </c>
      <c r="D104" t="s">
        <v>27</v>
      </c>
      <c r="G104">
        <v>0.5</v>
      </c>
      <c r="H104">
        <v>0.5</v>
      </c>
      <c r="I104">
        <v>5034</v>
      </c>
      <c r="J104">
        <v>8851</v>
      </c>
      <c r="L104">
        <v>4064</v>
      </c>
      <c r="M104">
        <v>4.2770000000000001</v>
      </c>
      <c r="N104">
        <v>7.7770000000000001</v>
      </c>
      <c r="O104">
        <v>3.5</v>
      </c>
      <c r="Q104">
        <v>0.309</v>
      </c>
      <c r="R104">
        <v>1</v>
      </c>
      <c r="S104">
        <v>0</v>
      </c>
      <c r="T104">
        <v>0</v>
      </c>
      <c r="V104">
        <v>0</v>
      </c>
      <c r="Y104" s="1">
        <v>45323</v>
      </c>
      <c r="Z104" s="6">
        <v>0.32309027777777777</v>
      </c>
      <c r="AB104">
        <v>1</v>
      </c>
      <c r="AD104" s="3">
        <f t="shared" si="8"/>
        <v>4.9412770825822951</v>
      </c>
      <c r="AE104" s="3">
        <f t="shared" si="9"/>
        <v>9.0643405925957197</v>
      </c>
      <c r="AF104" s="3">
        <f t="shared" si="10"/>
        <v>4.1230635100134245</v>
      </c>
      <c r="AG104" s="3">
        <f t="shared" si="11"/>
        <v>0.45759725862317935</v>
      </c>
      <c r="AH104" s="3"/>
      <c r="AK104">
        <f>ABS(100*(AD104-AD105)/(AVERAGE(AD104:AD105)))</f>
        <v>0.27675954099580857</v>
      </c>
      <c r="AQ104">
        <f>ABS(100*(AE104-AE105)/(AVERAGE(AE104:AE105)))</f>
        <v>0.3804351948910209</v>
      </c>
      <c r="AW104">
        <f>ABS(100*(AF104-AF105)/(AVERAGE(AF104:AF105)))</f>
        <v>1.1737690868871467</v>
      </c>
      <c r="BC104">
        <f>ABS(100*(AG104-AG105)/(AVERAGE(AG104:AG105)))</f>
        <v>1.5524180217037347</v>
      </c>
      <c r="BG104" s="3">
        <f>AVERAGE(AD104:AD105)</f>
        <v>4.9481242856126766</v>
      </c>
      <c r="BH104" s="3">
        <f>AVERAGE(AE104:AE105)</f>
        <v>9.0471313566912812</v>
      </c>
      <c r="BI104" s="3">
        <f>AVERAGE(AF104:AF105)</f>
        <v>4.0990070710786046</v>
      </c>
      <c r="BJ104" s="3">
        <f>AVERAGE(AG104:AG105)</f>
        <v>0.46117695570936779</v>
      </c>
      <c r="BK104" t="s">
        <v>346</v>
      </c>
    </row>
    <row r="105" spans="1:63" x14ac:dyDescent="0.3">
      <c r="A105">
        <v>81</v>
      </c>
      <c r="B105">
        <v>22</v>
      </c>
      <c r="C105" t="s">
        <v>230</v>
      </c>
      <c r="D105" t="s">
        <v>27</v>
      </c>
      <c r="G105">
        <v>0.5</v>
      </c>
      <c r="H105">
        <v>0.5</v>
      </c>
      <c r="I105">
        <v>5048</v>
      </c>
      <c r="J105">
        <v>8817</v>
      </c>
      <c r="L105">
        <v>4130</v>
      </c>
      <c r="M105">
        <v>4.2880000000000003</v>
      </c>
      <c r="N105">
        <v>7.7480000000000002</v>
      </c>
      <c r="O105">
        <v>3.46</v>
      </c>
      <c r="Q105">
        <v>0.316</v>
      </c>
      <c r="R105">
        <v>1</v>
      </c>
      <c r="S105">
        <v>0</v>
      </c>
      <c r="T105">
        <v>0</v>
      </c>
      <c r="V105">
        <v>0</v>
      </c>
      <c r="Y105" s="1">
        <v>45323</v>
      </c>
      <c r="Z105" s="6">
        <v>0.33083333333333331</v>
      </c>
      <c r="AB105">
        <v>1</v>
      </c>
      <c r="AD105" s="3">
        <f t="shared" si="8"/>
        <v>4.9549714886430589</v>
      </c>
      <c r="AE105" s="3">
        <f t="shared" si="9"/>
        <v>9.0299221207868445</v>
      </c>
      <c r="AF105" s="3">
        <f t="shared" si="10"/>
        <v>4.0749506321437856</v>
      </c>
      <c r="AG105" s="3">
        <f t="shared" si="11"/>
        <v>0.46475665279555622</v>
      </c>
      <c r="AH105" s="3"/>
      <c r="BG105" s="3"/>
      <c r="BH105" s="3"/>
      <c r="BI105" s="3"/>
      <c r="BJ105" s="3"/>
      <c r="BK105" t="s">
        <v>230</v>
      </c>
    </row>
    <row r="106" spans="1:63" x14ac:dyDescent="0.3">
      <c r="A106">
        <v>82</v>
      </c>
      <c r="B106">
        <v>23</v>
      </c>
      <c r="C106" t="s">
        <v>231</v>
      </c>
      <c r="D106" t="s">
        <v>27</v>
      </c>
      <c r="G106">
        <v>0.5</v>
      </c>
      <c r="H106">
        <v>0.5</v>
      </c>
      <c r="I106">
        <v>3984</v>
      </c>
      <c r="J106">
        <v>6722</v>
      </c>
      <c r="L106">
        <v>2359</v>
      </c>
      <c r="M106">
        <v>3.4710000000000001</v>
      </c>
      <c r="N106">
        <v>5.9729999999999999</v>
      </c>
      <c r="O106">
        <v>2.5019999999999998</v>
      </c>
      <c r="Q106">
        <v>0.13100000000000001</v>
      </c>
      <c r="R106">
        <v>1</v>
      </c>
      <c r="S106">
        <v>0</v>
      </c>
      <c r="T106">
        <v>0</v>
      </c>
      <c r="V106">
        <v>0</v>
      </c>
      <c r="Y106" s="1">
        <v>45323</v>
      </c>
      <c r="Z106" s="6">
        <v>0.34370370370370368</v>
      </c>
      <c r="AB106">
        <v>1</v>
      </c>
      <c r="AD106" s="3">
        <f t="shared" si="8"/>
        <v>3.9141966280249827</v>
      </c>
      <c r="AE106" s="3">
        <f t="shared" si="9"/>
        <v>6.9091368725635727</v>
      </c>
      <c r="AF106" s="3">
        <f t="shared" si="10"/>
        <v>2.99494024453859</v>
      </c>
      <c r="AG106" s="3">
        <f t="shared" si="11"/>
        <v>0.27264624250344266</v>
      </c>
      <c r="AH106" s="3"/>
      <c r="BG106" s="3"/>
      <c r="BH106" s="3"/>
      <c r="BI106" s="3"/>
      <c r="BJ106" s="3"/>
      <c r="BK106" t="s">
        <v>231</v>
      </c>
    </row>
    <row r="107" spans="1:63" x14ac:dyDescent="0.3">
      <c r="A107">
        <v>83</v>
      </c>
      <c r="B107">
        <v>23</v>
      </c>
      <c r="C107" t="s">
        <v>231</v>
      </c>
      <c r="D107" t="s">
        <v>27</v>
      </c>
      <c r="G107">
        <v>0.5</v>
      </c>
      <c r="H107">
        <v>0.5</v>
      </c>
      <c r="I107">
        <v>3961</v>
      </c>
      <c r="J107">
        <v>6826</v>
      </c>
      <c r="L107">
        <v>2328</v>
      </c>
      <c r="M107">
        <v>3.4540000000000002</v>
      </c>
      <c r="N107">
        <v>6.0620000000000003</v>
      </c>
      <c r="O107">
        <v>2.6080000000000001</v>
      </c>
      <c r="Q107">
        <v>0.128</v>
      </c>
      <c r="R107">
        <v>1</v>
      </c>
      <c r="S107">
        <v>0</v>
      </c>
      <c r="T107">
        <v>0</v>
      </c>
      <c r="V107">
        <v>0</v>
      </c>
      <c r="Y107" s="1">
        <v>45323</v>
      </c>
      <c r="Z107" s="6">
        <v>0.35113425925925923</v>
      </c>
      <c r="AB107">
        <v>1</v>
      </c>
      <c r="AD107" s="3">
        <f t="shared" si="8"/>
        <v>3.8916986752108707</v>
      </c>
      <c r="AE107" s="3">
        <f t="shared" si="9"/>
        <v>7.0144169039789519</v>
      </c>
      <c r="AF107" s="3">
        <f t="shared" si="10"/>
        <v>3.1227182287680813</v>
      </c>
      <c r="AG107" s="3">
        <f t="shared" si="11"/>
        <v>0.26928349675581104</v>
      </c>
      <c r="AH107" s="3"/>
      <c r="AK107">
        <f>ABS(100*(AD107-AD108)/(AVERAGE(AD107:AD108)))</f>
        <v>7.543293109274106E-2</v>
      </c>
      <c r="AQ107">
        <f>ABS(100*(AE107-AE108)/(AVERAGE(AE107:AE108)))</f>
        <v>0.33248366064842805</v>
      </c>
      <c r="AW107">
        <f>ABS(100*(AF107-AF108)/(AVERAGE(AF107:AF108)))</f>
        <v>0.65376003193140819</v>
      </c>
      <c r="BC107">
        <f>ABS(100*(AG107-AG108)/(AVERAGE(AG107:AG108)))</f>
        <v>2.6238035520915854</v>
      </c>
      <c r="BG107" s="3">
        <f>AVERAGE(AD107:AD108)</f>
        <v>3.8902314174186459</v>
      </c>
      <c r="BH107" s="3">
        <f>AVERAGE(AE107:AE108)</f>
        <v>7.0027753620435975</v>
      </c>
      <c r="BI107" s="3">
        <f>AVERAGE(AF107:AF108)</f>
        <v>3.1125439446249517</v>
      </c>
      <c r="BJ107" s="3">
        <f>AVERAGE(AG107:AG108)</f>
        <v>0.27286319384199953</v>
      </c>
      <c r="BK107" t="s">
        <v>347</v>
      </c>
    </row>
    <row r="108" spans="1:63" x14ac:dyDescent="0.3">
      <c r="A108">
        <v>84</v>
      </c>
      <c r="B108">
        <v>23</v>
      </c>
      <c r="C108" t="s">
        <v>231</v>
      </c>
      <c r="D108" t="s">
        <v>27</v>
      </c>
      <c r="G108">
        <v>0.5</v>
      </c>
      <c r="H108">
        <v>0.5</v>
      </c>
      <c r="I108">
        <v>3958</v>
      </c>
      <c r="J108">
        <v>6803</v>
      </c>
      <c r="L108">
        <v>2394</v>
      </c>
      <c r="M108">
        <v>3.4510000000000001</v>
      </c>
      <c r="N108">
        <v>6.0419999999999998</v>
      </c>
      <c r="O108">
        <v>2.59</v>
      </c>
      <c r="Q108">
        <v>0.13400000000000001</v>
      </c>
      <c r="R108">
        <v>1</v>
      </c>
      <c r="S108">
        <v>0</v>
      </c>
      <c r="T108">
        <v>0</v>
      </c>
      <c r="V108">
        <v>0</v>
      </c>
      <c r="Y108" s="1">
        <v>45323</v>
      </c>
      <c r="Z108" s="6">
        <v>0.35870370370370369</v>
      </c>
      <c r="AB108">
        <v>1</v>
      </c>
      <c r="AD108" s="3">
        <f t="shared" si="8"/>
        <v>3.8887641596264211</v>
      </c>
      <c r="AE108" s="3">
        <f t="shared" si="9"/>
        <v>6.9911338201082431</v>
      </c>
      <c r="AF108" s="3">
        <f t="shared" si="10"/>
        <v>3.1023696604818221</v>
      </c>
      <c r="AG108" s="3">
        <f t="shared" si="11"/>
        <v>0.27644289092818797</v>
      </c>
      <c r="AH108" s="3"/>
      <c r="BG108" s="3"/>
      <c r="BH108" s="3"/>
      <c r="BI108" s="3"/>
      <c r="BJ108" s="3"/>
      <c r="BK108" t="s">
        <v>231</v>
      </c>
    </row>
    <row r="109" spans="1:63" x14ac:dyDescent="0.3">
      <c r="A109">
        <v>85</v>
      </c>
      <c r="B109">
        <v>24</v>
      </c>
      <c r="C109" t="s">
        <v>232</v>
      </c>
      <c r="D109" t="s">
        <v>27</v>
      </c>
      <c r="G109">
        <v>0.5</v>
      </c>
      <c r="H109">
        <v>0.5</v>
      </c>
      <c r="I109">
        <v>5832</v>
      </c>
      <c r="J109">
        <v>8369</v>
      </c>
      <c r="L109">
        <v>8867</v>
      </c>
      <c r="M109">
        <v>4.8890000000000002</v>
      </c>
      <c r="N109">
        <v>7.3680000000000003</v>
      </c>
      <c r="O109">
        <v>2.4790000000000001</v>
      </c>
      <c r="Q109">
        <v>0.81100000000000005</v>
      </c>
      <c r="R109">
        <v>1</v>
      </c>
      <c r="S109">
        <v>0</v>
      </c>
      <c r="T109">
        <v>0</v>
      </c>
      <c r="V109">
        <v>0</v>
      </c>
      <c r="Y109" s="1">
        <v>45323</v>
      </c>
      <c r="Z109" s="6">
        <v>0.37204861111111115</v>
      </c>
      <c r="AB109">
        <v>1</v>
      </c>
      <c r="AD109" s="3">
        <f t="shared" si="8"/>
        <v>5.7218582280458525</v>
      </c>
      <c r="AE109" s="3">
        <f t="shared" si="9"/>
        <v>8.5764081393052098</v>
      </c>
      <c r="AF109" s="3">
        <f t="shared" si="10"/>
        <v>2.8545499112593573</v>
      </c>
      <c r="AG109" s="3">
        <f t="shared" si="11"/>
        <v>0.97860589816751697</v>
      </c>
      <c r="AH109" s="3"/>
      <c r="BG109" s="3"/>
      <c r="BH109" s="3"/>
      <c r="BI109" s="3"/>
      <c r="BJ109" s="3"/>
      <c r="BK109" t="s">
        <v>232</v>
      </c>
    </row>
    <row r="110" spans="1:63" x14ac:dyDescent="0.3">
      <c r="A110">
        <v>86</v>
      </c>
      <c r="B110">
        <v>24</v>
      </c>
      <c r="C110" t="s">
        <v>232</v>
      </c>
      <c r="D110" t="s">
        <v>27</v>
      </c>
      <c r="G110">
        <v>0.5</v>
      </c>
      <c r="H110">
        <v>0.5</v>
      </c>
      <c r="I110">
        <v>6500</v>
      </c>
      <c r="J110">
        <v>8505</v>
      </c>
      <c r="L110">
        <v>9069</v>
      </c>
      <c r="M110">
        <v>5.4009999999999998</v>
      </c>
      <c r="N110">
        <v>7.484</v>
      </c>
      <c r="O110">
        <v>2.0830000000000002</v>
      </c>
      <c r="Q110">
        <v>0.83199999999999996</v>
      </c>
      <c r="R110">
        <v>1</v>
      </c>
      <c r="S110">
        <v>0</v>
      </c>
      <c r="T110">
        <v>0</v>
      </c>
      <c r="V110">
        <v>0</v>
      </c>
      <c r="Y110" s="1">
        <v>45323</v>
      </c>
      <c r="Z110" s="6">
        <v>0.37958333333333333</v>
      </c>
      <c r="AB110">
        <v>1</v>
      </c>
      <c r="AD110" s="3">
        <f t="shared" si="8"/>
        <v>6.3752770315165996</v>
      </c>
      <c r="AE110" s="3">
        <f t="shared" si="9"/>
        <v>8.7140820265407068</v>
      </c>
      <c r="AF110" s="3">
        <f t="shared" si="10"/>
        <v>2.3388049950241072</v>
      </c>
      <c r="AG110" s="3">
        <f t="shared" si="11"/>
        <v>1.0005179833617615</v>
      </c>
      <c r="AH110" s="3"/>
      <c r="AK110">
        <f>ABS(100*(AD110-AD111)/(AVERAGE(AD110:AD111)))</f>
        <v>2.2027310309899026</v>
      </c>
      <c r="AQ110">
        <f>ABS(100*(AE110-AE111)/(AVERAGE(AE110:AE111)))</f>
        <v>0.20888617642350166</v>
      </c>
      <c r="AW110">
        <f>ABS(100*(AF110-AF111)/(AVERAGE(AF110:AF111)))</f>
        <v>6.4997170571321581</v>
      </c>
      <c r="BC110">
        <f>ABS(100*(AG110-AG111)/(AVERAGE(AG110:AG111)))</f>
        <v>2.9272152555765096</v>
      </c>
      <c r="BG110" s="3">
        <f>AVERAGE(AD110:AD111)</f>
        <v>6.3058268293512958</v>
      </c>
      <c r="BH110" s="3">
        <f>AVERAGE(AE110:AE111)</f>
        <v>8.7231927984901141</v>
      </c>
      <c r="BI110" s="3">
        <f>AVERAGE(AF110:AF111)</f>
        <v>2.4173659691388192</v>
      </c>
      <c r="BJ110" s="3">
        <f>AVERAGE(AG110:AG111)</f>
        <v>1.0153791500529072</v>
      </c>
      <c r="BK110" t="s">
        <v>348</v>
      </c>
    </row>
    <row r="111" spans="1:63" x14ac:dyDescent="0.3">
      <c r="A111">
        <v>87</v>
      </c>
      <c r="B111">
        <v>24</v>
      </c>
      <c r="C111" t="s">
        <v>232</v>
      </c>
      <c r="D111" t="s">
        <v>27</v>
      </c>
      <c r="G111">
        <v>0.5</v>
      </c>
      <c r="H111">
        <v>0.5</v>
      </c>
      <c r="I111">
        <v>6358</v>
      </c>
      <c r="J111">
        <v>8523</v>
      </c>
      <c r="L111">
        <v>9343</v>
      </c>
      <c r="M111">
        <v>5.2930000000000001</v>
      </c>
      <c r="N111">
        <v>7.4989999999999997</v>
      </c>
      <c r="O111">
        <v>2.2069999999999999</v>
      </c>
      <c r="Q111">
        <v>0.86099999999999999</v>
      </c>
      <c r="R111">
        <v>1</v>
      </c>
      <c r="S111">
        <v>0</v>
      </c>
      <c r="T111">
        <v>0</v>
      </c>
      <c r="V111">
        <v>0</v>
      </c>
      <c r="Y111" s="1">
        <v>45323</v>
      </c>
      <c r="Z111" s="6">
        <v>0.38750000000000001</v>
      </c>
      <c r="AB111">
        <v>1</v>
      </c>
      <c r="AD111" s="3">
        <f t="shared" si="8"/>
        <v>6.2363766271859919</v>
      </c>
      <c r="AE111" s="3">
        <f t="shared" si="9"/>
        <v>8.7323035704395231</v>
      </c>
      <c r="AF111" s="3">
        <f t="shared" si="10"/>
        <v>2.4959269432535311</v>
      </c>
      <c r="AG111" s="3">
        <f t="shared" si="11"/>
        <v>1.0302403167440533</v>
      </c>
      <c r="AH111" s="3"/>
      <c r="BG111" s="3"/>
      <c r="BH111" s="3"/>
      <c r="BI111" s="3"/>
      <c r="BJ111" s="3"/>
      <c r="BK111" t="s">
        <v>232</v>
      </c>
    </row>
    <row r="112" spans="1:63" x14ac:dyDescent="0.3">
      <c r="A112">
        <v>88</v>
      </c>
      <c r="B112">
        <v>25</v>
      </c>
      <c r="C112" t="s">
        <v>233</v>
      </c>
      <c r="D112" t="s">
        <v>27</v>
      </c>
      <c r="G112">
        <v>0.5</v>
      </c>
      <c r="H112">
        <v>0.5</v>
      </c>
      <c r="I112">
        <v>4477</v>
      </c>
      <c r="J112">
        <v>7598</v>
      </c>
      <c r="L112">
        <v>2960</v>
      </c>
      <c r="M112">
        <v>3.85</v>
      </c>
      <c r="N112">
        <v>6.7160000000000002</v>
      </c>
      <c r="O112">
        <v>2.8660000000000001</v>
      </c>
      <c r="Q112">
        <v>0.19400000000000001</v>
      </c>
      <c r="R112">
        <v>1</v>
      </c>
      <c r="S112">
        <v>0</v>
      </c>
      <c r="T112">
        <v>0</v>
      </c>
      <c r="V112">
        <v>0</v>
      </c>
      <c r="Y112" s="1">
        <v>45323</v>
      </c>
      <c r="Z112" s="6">
        <v>0.40041666666666664</v>
      </c>
      <c r="AB112">
        <v>1</v>
      </c>
      <c r="AD112" s="3">
        <f t="shared" si="8"/>
        <v>4.3964353557361777</v>
      </c>
      <c r="AE112" s="3">
        <f t="shared" si="9"/>
        <v>7.7959186756392702</v>
      </c>
      <c r="AF112" s="3">
        <f t="shared" si="10"/>
        <v>3.3994833199030925</v>
      </c>
      <c r="AG112" s="3">
        <f t="shared" si="11"/>
        <v>0.33784011973978384</v>
      </c>
      <c r="BK112" t="s">
        <v>233</v>
      </c>
    </row>
    <row r="113" spans="1:63" x14ac:dyDescent="0.3">
      <c r="A113">
        <v>89</v>
      </c>
      <c r="B113">
        <v>25</v>
      </c>
      <c r="C113" t="s">
        <v>233</v>
      </c>
      <c r="D113" t="s">
        <v>27</v>
      </c>
      <c r="G113">
        <v>0.5</v>
      </c>
      <c r="H113">
        <v>0.5</v>
      </c>
      <c r="I113">
        <v>3988</v>
      </c>
      <c r="J113">
        <v>7622</v>
      </c>
      <c r="L113">
        <v>2942</v>
      </c>
      <c r="M113">
        <v>3.4740000000000002</v>
      </c>
      <c r="N113">
        <v>6.7359999999999998</v>
      </c>
      <c r="O113">
        <v>3.2610000000000001</v>
      </c>
      <c r="Q113">
        <v>0.192</v>
      </c>
      <c r="R113">
        <v>1</v>
      </c>
      <c r="S113">
        <v>0</v>
      </c>
      <c r="T113">
        <v>0</v>
      </c>
      <c r="V113">
        <v>0</v>
      </c>
      <c r="Y113" s="1">
        <v>45323</v>
      </c>
      <c r="Z113" s="6">
        <v>0.40751157407407407</v>
      </c>
      <c r="AB113">
        <v>1</v>
      </c>
      <c r="AD113" s="3">
        <f t="shared" si="8"/>
        <v>3.9181093154709155</v>
      </c>
      <c r="AE113" s="3">
        <f t="shared" si="9"/>
        <v>7.8202140675043585</v>
      </c>
      <c r="AF113" s="3">
        <f t="shared" si="10"/>
        <v>3.9021047520334431</v>
      </c>
      <c r="AG113" s="3">
        <f t="shared" si="11"/>
        <v>0.33588755769277195</v>
      </c>
      <c r="AH113" s="3"/>
      <c r="AK113">
        <f>ABS(100*(AD113-AD114)/(AVERAGE(AD113:AD114)))</f>
        <v>2.2468830343166273</v>
      </c>
      <c r="AQ113">
        <f>ABS(100*(AE113-AE114)/(AVERAGE(AE113:AE114)))</f>
        <v>0.18139101371119598</v>
      </c>
      <c r="AW113">
        <f>ABS(100*(AF113-AF114)/(AVERAGE(AF113:AF114)))</f>
        <v>1.8505550203420928</v>
      </c>
      <c r="BC113">
        <f>ABS(100*(AG113-AG114)/(AVERAGE(AG113:AG114)))</f>
        <v>3.5497914861427269</v>
      </c>
      <c r="BG113" s="3">
        <f>AVERAGE(AD113:AD114)</f>
        <v>3.8745806676349153</v>
      </c>
      <c r="BH113" s="3">
        <f>AVERAGE(AE113:AE114)</f>
        <v>7.8131279115437078</v>
      </c>
      <c r="BI113" s="3">
        <f>AVERAGE(AF113:AF114)</f>
        <v>3.9385472439087925</v>
      </c>
      <c r="BJ113" s="3">
        <f>AVERAGE(AG113:AG114)</f>
        <v>0.3300298715517363</v>
      </c>
      <c r="BK113" t="s">
        <v>349</v>
      </c>
    </row>
    <row r="114" spans="1:63" x14ac:dyDescent="0.3">
      <c r="A114">
        <v>90</v>
      </c>
      <c r="B114">
        <v>25</v>
      </c>
      <c r="C114" t="s">
        <v>233</v>
      </c>
      <c r="D114" t="s">
        <v>27</v>
      </c>
      <c r="G114">
        <v>0.5</v>
      </c>
      <c r="H114">
        <v>0.5</v>
      </c>
      <c r="I114">
        <v>3899</v>
      </c>
      <c r="J114">
        <v>7608</v>
      </c>
      <c r="L114">
        <v>2834</v>
      </c>
      <c r="M114">
        <v>3.4060000000000001</v>
      </c>
      <c r="N114">
        <v>6.7240000000000002</v>
      </c>
      <c r="O114">
        <v>3.3180000000000001</v>
      </c>
      <c r="Q114">
        <v>0.18</v>
      </c>
      <c r="R114">
        <v>1</v>
      </c>
      <c r="S114">
        <v>0</v>
      </c>
      <c r="T114">
        <v>0</v>
      </c>
      <c r="V114">
        <v>0</v>
      </c>
      <c r="Y114" s="1">
        <v>45323</v>
      </c>
      <c r="Z114" s="6">
        <v>0.41508101851851853</v>
      </c>
      <c r="AB114">
        <v>1</v>
      </c>
      <c r="AD114" s="3">
        <f t="shared" si="8"/>
        <v>3.8310520197989146</v>
      </c>
      <c r="AE114" s="3">
        <f t="shared" si="9"/>
        <v>7.806041755583057</v>
      </c>
      <c r="AF114" s="3">
        <f t="shared" si="10"/>
        <v>3.9749897357841424</v>
      </c>
      <c r="AG114" s="3">
        <f t="shared" si="11"/>
        <v>0.32417218541070064</v>
      </c>
      <c r="BK114" t="s">
        <v>233</v>
      </c>
    </row>
    <row r="115" spans="1:63" x14ac:dyDescent="0.3">
      <c r="A115">
        <v>91</v>
      </c>
      <c r="B115">
        <v>26</v>
      </c>
      <c r="C115" t="s">
        <v>234</v>
      </c>
      <c r="D115" t="s">
        <v>27</v>
      </c>
      <c r="G115">
        <v>0.5</v>
      </c>
      <c r="H115">
        <v>0.5</v>
      </c>
      <c r="I115">
        <v>6278</v>
      </c>
      <c r="J115">
        <v>9645</v>
      </c>
      <c r="L115">
        <v>1650</v>
      </c>
      <c r="M115">
        <v>5.2309999999999999</v>
      </c>
      <c r="N115">
        <v>8.4499999999999993</v>
      </c>
      <c r="O115">
        <v>3.2189999999999999</v>
      </c>
      <c r="Q115">
        <v>5.7000000000000002E-2</v>
      </c>
      <c r="R115">
        <v>1</v>
      </c>
      <c r="S115">
        <v>0</v>
      </c>
      <c r="T115">
        <v>0</v>
      </c>
      <c r="V115">
        <v>0</v>
      </c>
      <c r="Y115" s="1">
        <v>45323</v>
      </c>
      <c r="Z115" s="6">
        <v>0.42809027777777775</v>
      </c>
      <c r="AB115">
        <v>1</v>
      </c>
      <c r="AD115" s="3">
        <f t="shared" si="8"/>
        <v>6.1581228782673394</v>
      </c>
      <c r="AE115" s="3">
        <f t="shared" si="9"/>
        <v>9.8681131401323672</v>
      </c>
      <c r="AF115" s="3">
        <f t="shared" si="10"/>
        <v>3.7099902618650278</v>
      </c>
      <c r="AG115" s="3">
        <f t="shared" si="11"/>
        <v>0.19573699298503011</v>
      </c>
      <c r="BK115" t="s">
        <v>234</v>
      </c>
    </row>
    <row r="116" spans="1:63" x14ac:dyDescent="0.3">
      <c r="A116">
        <v>92</v>
      </c>
      <c r="B116">
        <v>26</v>
      </c>
      <c r="C116" t="s">
        <v>234</v>
      </c>
      <c r="D116" t="s">
        <v>27</v>
      </c>
      <c r="G116">
        <v>0.5</v>
      </c>
      <c r="H116">
        <v>0.5</v>
      </c>
      <c r="I116">
        <v>7294</v>
      </c>
      <c r="J116">
        <v>9780</v>
      </c>
      <c r="L116">
        <v>1662</v>
      </c>
      <c r="M116">
        <v>6.0110000000000001</v>
      </c>
      <c r="N116">
        <v>8.5640000000000001</v>
      </c>
      <c r="O116">
        <v>2.5529999999999999</v>
      </c>
      <c r="Q116">
        <v>5.8000000000000003E-2</v>
      </c>
      <c r="R116">
        <v>1</v>
      </c>
      <c r="S116">
        <v>0</v>
      </c>
      <c r="T116">
        <v>0</v>
      </c>
      <c r="V116">
        <v>0</v>
      </c>
      <c r="Y116" s="1">
        <v>45323</v>
      </c>
      <c r="Z116" s="6">
        <v>0.43556712962962968</v>
      </c>
      <c r="AB116">
        <v>1</v>
      </c>
      <c r="AD116" s="3">
        <f t="shared" si="8"/>
        <v>7.1519454895342243</v>
      </c>
      <c r="AE116" s="3">
        <f t="shared" si="9"/>
        <v>10.004774719373485</v>
      </c>
      <c r="AF116" s="3">
        <f t="shared" si="10"/>
        <v>2.8528292298392603</v>
      </c>
      <c r="AG116" s="3">
        <f t="shared" si="11"/>
        <v>0.19703870101637139</v>
      </c>
      <c r="AH116" s="3"/>
      <c r="AK116">
        <f>ABS(100*(AD116-AD117)/(AVERAGE(AD116:AD117)))</f>
        <v>0.3836907920616473</v>
      </c>
      <c r="AQ116">
        <f>ABS(100*(AE116-AE117)/(AVERAGE(AE116:AE117)))</f>
        <v>0.59520007426023191</v>
      </c>
      <c r="AW116">
        <f>ABS(100*(AF116-AF117)/(AVERAGE(AF116:AF117)))</f>
        <v>3.0077124417180761</v>
      </c>
      <c r="BC116">
        <f>ABS(100*(AG116-AG117)/(AVERAGE(AG116:AG117)))</f>
        <v>4.733908623999783</v>
      </c>
      <c r="BG116" s="3">
        <f>AVERAGE(AD116:AD117)</f>
        <v>7.1382510834734596</v>
      </c>
      <c r="BH116" s="3">
        <f>AVERAGE(AE116:AE117)</f>
        <v>10.034637805207655</v>
      </c>
      <c r="BI116" s="3">
        <f>AVERAGE(AF116:AF117)</f>
        <v>2.8963867217341952</v>
      </c>
      <c r="BJ116" s="3">
        <f>AVERAGE(AG116:AG117)</f>
        <v>0.19248272290667701</v>
      </c>
      <c r="BK116" t="s">
        <v>350</v>
      </c>
    </row>
    <row r="117" spans="1:63" x14ac:dyDescent="0.3">
      <c r="A117">
        <v>93</v>
      </c>
      <c r="B117">
        <v>26</v>
      </c>
      <c r="C117" t="s">
        <v>234</v>
      </c>
      <c r="D117" t="s">
        <v>27</v>
      </c>
      <c r="G117">
        <v>0.5</v>
      </c>
      <c r="H117">
        <v>0.5</v>
      </c>
      <c r="I117">
        <v>7266</v>
      </c>
      <c r="J117">
        <v>9839</v>
      </c>
      <c r="L117">
        <v>1578</v>
      </c>
      <c r="M117">
        <v>5.9889999999999999</v>
      </c>
      <c r="N117">
        <v>8.6140000000000008</v>
      </c>
      <c r="O117">
        <v>2.625</v>
      </c>
      <c r="Q117">
        <v>4.9000000000000002E-2</v>
      </c>
      <c r="R117">
        <v>1</v>
      </c>
      <c r="S117">
        <v>0</v>
      </c>
      <c r="T117">
        <v>0</v>
      </c>
      <c r="V117">
        <v>0</v>
      </c>
      <c r="Y117" s="1">
        <v>45323</v>
      </c>
      <c r="Z117" s="6">
        <v>0.44354166666666667</v>
      </c>
      <c r="AB117">
        <v>1</v>
      </c>
      <c r="AD117" s="3">
        <f t="shared" si="8"/>
        <v>7.1245566774126958</v>
      </c>
      <c r="AE117" s="3">
        <f t="shared" si="9"/>
        <v>10.064500891041826</v>
      </c>
      <c r="AF117" s="3">
        <f t="shared" si="10"/>
        <v>2.9399442136291301</v>
      </c>
      <c r="AG117" s="3">
        <f t="shared" si="11"/>
        <v>0.1879267447969826</v>
      </c>
      <c r="BK117" t="s">
        <v>234</v>
      </c>
    </row>
    <row r="118" spans="1:63" x14ac:dyDescent="0.3">
      <c r="A118">
        <v>94</v>
      </c>
      <c r="B118">
        <v>27</v>
      </c>
      <c r="C118" t="s">
        <v>235</v>
      </c>
      <c r="D118" t="s">
        <v>27</v>
      </c>
      <c r="G118">
        <v>0.5</v>
      </c>
      <c r="H118">
        <v>0.5</v>
      </c>
      <c r="I118">
        <v>8940</v>
      </c>
      <c r="J118">
        <v>11293</v>
      </c>
      <c r="L118">
        <v>1048</v>
      </c>
      <c r="M118">
        <v>7.2729999999999997</v>
      </c>
      <c r="N118">
        <v>9.8460000000000001</v>
      </c>
      <c r="O118">
        <v>2.573</v>
      </c>
      <c r="Q118">
        <v>0</v>
      </c>
      <c r="R118">
        <v>1</v>
      </c>
      <c r="S118">
        <v>0</v>
      </c>
      <c r="T118">
        <v>0</v>
      </c>
      <c r="V118">
        <v>0</v>
      </c>
      <c r="Y118" s="1">
        <v>45323</v>
      </c>
      <c r="Z118" s="6">
        <v>0.45715277777777774</v>
      </c>
      <c r="AB118">
        <v>1</v>
      </c>
      <c r="AD118" s="3">
        <f t="shared" si="8"/>
        <v>8.762016373535495</v>
      </c>
      <c r="AE118" s="3">
        <f t="shared" si="9"/>
        <v>11.536396714868385</v>
      </c>
      <c r="AF118" s="3">
        <f t="shared" si="10"/>
        <v>2.7743803413328898</v>
      </c>
      <c r="AG118" s="3">
        <f t="shared" si="11"/>
        <v>0.13043464007941044</v>
      </c>
      <c r="BK118" t="s">
        <v>235</v>
      </c>
    </row>
    <row r="119" spans="1:63" x14ac:dyDescent="0.3">
      <c r="A119">
        <v>95</v>
      </c>
      <c r="B119">
        <v>27</v>
      </c>
      <c r="C119" t="s">
        <v>235</v>
      </c>
      <c r="D119" t="s">
        <v>27</v>
      </c>
      <c r="G119">
        <v>0.5</v>
      </c>
      <c r="H119">
        <v>0.5</v>
      </c>
      <c r="I119">
        <v>9761</v>
      </c>
      <c r="J119">
        <v>11326</v>
      </c>
      <c r="L119">
        <v>1034</v>
      </c>
      <c r="M119">
        <v>7.9039999999999999</v>
      </c>
      <c r="N119">
        <v>9.8740000000000006</v>
      </c>
      <c r="O119">
        <v>1.97</v>
      </c>
      <c r="Q119">
        <v>0</v>
      </c>
      <c r="R119">
        <v>1</v>
      </c>
      <c r="S119">
        <v>0</v>
      </c>
      <c r="T119">
        <v>0</v>
      </c>
      <c r="V119">
        <v>0</v>
      </c>
      <c r="Y119" s="1">
        <v>45323</v>
      </c>
      <c r="Z119" s="6">
        <v>0.4647222222222222</v>
      </c>
      <c r="AB119">
        <v>1</v>
      </c>
      <c r="AD119" s="3">
        <f t="shared" si="8"/>
        <v>9.5650954718131675</v>
      </c>
      <c r="AE119" s="3">
        <f t="shared" si="9"/>
        <v>11.569802878682879</v>
      </c>
      <c r="AF119" s="3">
        <f t="shared" si="10"/>
        <v>2.0047074068697111</v>
      </c>
      <c r="AG119" s="3">
        <f t="shared" si="11"/>
        <v>0.12891598070951232</v>
      </c>
      <c r="AH119" s="3"/>
      <c r="AK119">
        <f>ABS(100*(AD119-AD120)/(AVERAGE(AD119:AD120)))</f>
        <v>0.65235941490978344</v>
      </c>
      <c r="AQ119">
        <f>ABS(100*(AE119-AE120)/(AVERAGE(AE119:AE120)))</f>
        <v>0.46265447928475978</v>
      </c>
      <c r="AW119">
        <f>ABS(100*(AF119-AF120)/(AVERAGE(AF119:AF120)))</f>
        <v>0.44748184827575205</v>
      </c>
      <c r="BC119">
        <f>ABS(100*(AG119-AG120)/(AVERAGE(AG119:AG120)))</f>
        <v>8.4109083866752962E-2</v>
      </c>
      <c r="BG119" s="3">
        <f>AVERAGE(AD119:AD120)</f>
        <v>9.5963969713806279</v>
      </c>
      <c r="BH119" s="3">
        <f>AVERAGE(AE119:AE120)</f>
        <v>11.596629040533912</v>
      </c>
      <c r="BI119" s="3">
        <f>AVERAGE(AF119:AF120)</f>
        <v>2.0002320691532853</v>
      </c>
      <c r="BJ119" s="3">
        <f>AVERAGE(AG119:AG120)</f>
        <v>0.12897021854415153</v>
      </c>
      <c r="BK119" t="s">
        <v>351</v>
      </c>
    </row>
    <row r="120" spans="1:63" x14ac:dyDescent="0.3">
      <c r="A120">
        <v>96</v>
      </c>
      <c r="B120">
        <v>27</v>
      </c>
      <c r="C120" t="s">
        <v>235</v>
      </c>
      <c r="D120" t="s">
        <v>27</v>
      </c>
      <c r="G120">
        <v>0.5</v>
      </c>
      <c r="H120">
        <v>0.5</v>
      </c>
      <c r="I120">
        <v>9825</v>
      </c>
      <c r="J120">
        <v>11379</v>
      </c>
      <c r="L120">
        <v>1035</v>
      </c>
      <c r="M120">
        <v>7.952</v>
      </c>
      <c r="N120">
        <v>9.9190000000000005</v>
      </c>
      <c r="O120">
        <v>1.9670000000000001</v>
      </c>
      <c r="Q120">
        <v>0</v>
      </c>
      <c r="R120">
        <v>1</v>
      </c>
      <c r="S120">
        <v>0</v>
      </c>
      <c r="T120">
        <v>0</v>
      </c>
      <c r="V120">
        <v>0</v>
      </c>
      <c r="Y120" s="1">
        <v>45323</v>
      </c>
      <c r="Z120" s="6">
        <v>0.47318287037037038</v>
      </c>
      <c r="AB120">
        <v>1</v>
      </c>
      <c r="AD120" s="3">
        <f t="shared" si="8"/>
        <v>9.6276984709480864</v>
      </c>
      <c r="AE120" s="3">
        <f t="shared" si="9"/>
        <v>11.623455202384946</v>
      </c>
      <c r="AF120" s="3">
        <f t="shared" si="10"/>
        <v>1.9957567314368596</v>
      </c>
      <c r="AG120" s="3">
        <f t="shared" si="11"/>
        <v>0.12902445637879076</v>
      </c>
      <c r="BK120" t="s">
        <v>235</v>
      </c>
    </row>
    <row r="121" spans="1:63" x14ac:dyDescent="0.3">
      <c r="A121">
        <v>97</v>
      </c>
      <c r="B121">
        <v>28</v>
      </c>
      <c r="C121" t="s">
        <v>236</v>
      </c>
      <c r="D121" t="s">
        <v>27</v>
      </c>
      <c r="G121">
        <v>0.5</v>
      </c>
      <c r="H121">
        <v>0.5</v>
      </c>
      <c r="I121">
        <v>5399</v>
      </c>
      <c r="J121">
        <v>5787</v>
      </c>
      <c r="L121">
        <v>1055</v>
      </c>
      <c r="M121">
        <v>4.5570000000000004</v>
      </c>
      <c r="N121">
        <v>5.1820000000000004</v>
      </c>
      <c r="O121">
        <v>0.624</v>
      </c>
      <c r="Q121">
        <v>0</v>
      </c>
      <c r="R121">
        <v>1</v>
      </c>
      <c r="S121">
        <v>0</v>
      </c>
      <c r="T121">
        <v>0</v>
      </c>
      <c r="V121">
        <v>0</v>
      </c>
      <c r="Y121" s="1">
        <v>45323</v>
      </c>
      <c r="Z121" s="6">
        <v>0.48659722222222218</v>
      </c>
      <c r="AB121">
        <v>1</v>
      </c>
      <c r="AD121" s="3">
        <f t="shared" si="8"/>
        <v>5.2983098120236463</v>
      </c>
      <c r="AE121" s="3">
        <f t="shared" si="9"/>
        <v>5.9626288978195339</v>
      </c>
      <c r="AF121" s="3">
        <f t="shared" si="10"/>
        <v>0.66431908579588761</v>
      </c>
      <c r="AG121" s="3">
        <f t="shared" si="11"/>
        <v>0.13119396976435951</v>
      </c>
      <c r="BK121" t="s">
        <v>236</v>
      </c>
    </row>
    <row r="122" spans="1:63" x14ac:dyDescent="0.3">
      <c r="A122">
        <v>98</v>
      </c>
      <c r="B122">
        <v>28</v>
      </c>
      <c r="C122" t="s">
        <v>236</v>
      </c>
      <c r="D122" t="s">
        <v>27</v>
      </c>
      <c r="G122">
        <v>0.5</v>
      </c>
      <c r="H122">
        <v>0.5</v>
      </c>
      <c r="I122">
        <v>4314</v>
      </c>
      <c r="J122">
        <v>5822</v>
      </c>
      <c r="L122">
        <v>1133</v>
      </c>
      <c r="M122">
        <v>3.7240000000000002</v>
      </c>
      <c r="N122">
        <v>5.2110000000000003</v>
      </c>
      <c r="O122">
        <v>1.4870000000000001</v>
      </c>
      <c r="Q122">
        <v>2E-3</v>
      </c>
      <c r="R122">
        <v>1</v>
      </c>
      <c r="S122">
        <v>0</v>
      </c>
      <c r="T122">
        <v>0</v>
      </c>
      <c r="V122">
        <v>0</v>
      </c>
      <c r="Y122" s="1">
        <v>45323</v>
      </c>
      <c r="Z122" s="6">
        <v>0.49386574074074074</v>
      </c>
      <c r="AB122">
        <v>1</v>
      </c>
      <c r="AD122" s="3">
        <f t="shared" si="8"/>
        <v>4.2369933423144239</v>
      </c>
      <c r="AE122" s="3">
        <f t="shared" si="9"/>
        <v>5.9980596776227868</v>
      </c>
      <c r="AF122" s="3">
        <f t="shared" si="10"/>
        <v>1.7610663353083629</v>
      </c>
      <c r="AG122" s="3">
        <f t="shared" si="11"/>
        <v>0.13965507196807769</v>
      </c>
      <c r="AH122" s="3"/>
      <c r="AK122">
        <f>ABS(100*(AD122-AD123)/(AVERAGE(AD122:AD123)))</f>
        <v>1.0106711112408246</v>
      </c>
      <c r="AQ122">
        <f>ABS(100*(AE122-AE123)/(AVERAGE(AE122:AE123)))</f>
        <v>6.748625151528187E-2</v>
      </c>
      <c r="AW122">
        <f>ABS(100*(AF122-AF123)/(AVERAGE(AF122:AF123)))</f>
        <v>2.2388019847636431</v>
      </c>
      <c r="BC122">
        <f>ABS(100*(AG122-AG123)/(AVERAGE(AG122:AG123)))</f>
        <v>2.227458503796631</v>
      </c>
      <c r="BG122" s="3">
        <f>AVERAGE(AD122:AD123)</f>
        <v>4.2585131232670541</v>
      </c>
      <c r="BH122" s="3">
        <f>AVERAGE(AE122:AE123)</f>
        <v>6.000084293611545</v>
      </c>
      <c r="BI122" s="3">
        <f>AVERAGE(AF122:AF123)</f>
        <v>1.7415711703444909</v>
      </c>
      <c r="BJ122" s="3">
        <f>AVERAGE(AG122:AG123)</f>
        <v>0.14122796917261504</v>
      </c>
      <c r="BK122" t="s">
        <v>352</v>
      </c>
    </row>
    <row r="123" spans="1:63" x14ac:dyDescent="0.3">
      <c r="A123">
        <v>99</v>
      </c>
      <c r="B123">
        <v>28</v>
      </c>
      <c r="C123" t="s">
        <v>236</v>
      </c>
      <c r="D123" t="s">
        <v>27</v>
      </c>
      <c r="G123">
        <v>0.5</v>
      </c>
      <c r="H123">
        <v>0.5</v>
      </c>
      <c r="I123">
        <v>4358</v>
      </c>
      <c r="J123">
        <v>5826</v>
      </c>
      <c r="L123">
        <v>1162</v>
      </c>
      <c r="M123">
        <v>3.758</v>
      </c>
      <c r="N123">
        <v>5.2140000000000004</v>
      </c>
      <c r="O123">
        <v>1.456</v>
      </c>
      <c r="Q123">
        <v>6.0000000000000001E-3</v>
      </c>
      <c r="R123">
        <v>1</v>
      </c>
      <c r="S123">
        <v>0</v>
      </c>
      <c r="T123">
        <v>0</v>
      </c>
      <c r="V123">
        <v>0</v>
      </c>
      <c r="Y123" s="1">
        <v>45323</v>
      </c>
      <c r="Z123" s="6">
        <v>0.50157407407407406</v>
      </c>
      <c r="AB123">
        <v>1</v>
      </c>
      <c r="AD123" s="3">
        <f t="shared" si="8"/>
        <v>4.2800329042196834</v>
      </c>
      <c r="AE123" s="3">
        <f t="shared" si="9"/>
        <v>6.0021089096003024</v>
      </c>
      <c r="AF123" s="3">
        <f t="shared" si="10"/>
        <v>1.722076005380619</v>
      </c>
      <c r="AG123" s="3">
        <f t="shared" si="11"/>
        <v>0.14280086637715239</v>
      </c>
      <c r="BK123" t="s">
        <v>236</v>
      </c>
    </row>
    <row r="124" spans="1:63" x14ac:dyDescent="0.3">
      <c r="A124">
        <v>100</v>
      </c>
      <c r="B124">
        <v>29</v>
      </c>
      <c r="C124" t="s">
        <v>237</v>
      </c>
      <c r="D124" t="s">
        <v>27</v>
      </c>
      <c r="G124">
        <v>0.5</v>
      </c>
      <c r="H124">
        <v>0.5</v>
      </c>
      <c r="I124">
        <v>3900</v>
      </c>
      <c r="J124">
        <v>7164</v>
      </c>
      <c r="L124">
        <v>2670</v>
      </c>
      <c r="M124">
        <v>3.407</v>
      </c>
      <c r="N124">
        <v>6.3479999999999999</v>
      </c>
      <c r="O124">
        <v>2.9409999999999998</v>
      </c>
      <c r="Q124">
        <v>0.16300000000000001</v>
      </c>
      <c r="R124">
        <v>1</v>
      </c>
      <c r="S124">
        <v>0</v>
      </c>
      <c r="T124">
        <v>0</v>
      </c>
      <c r="V124">
        <v>0</v>
      </c>
      <c r="Y124" s="1">
        <v>45323</v>
      </c>
      <c r="Z124" s="6">
        <v>0.51453703703703701</v>
      </c>
      <c r="AB124">
        <v>1</v>
      </c>
      <c r="AD124" s="3">
        <f t="shared" si="8"/>
        <v>3.8320301916603978</v>
      </c>
      <c r="AE124" s="3">
        <f t="shared" si="9"/>
        <v>7.3565770060789362</v>
      </c>
      <c r="AF124" s="3">
        <f t="shared" si="10"/>
        <v>3.5245468144185383</v>
      </c>
      <c r="AG124" s="3">
        <f t="shared" si="11"/>
        <v>0.3063821756490368</v>
      </c>
      <c r="BK124" t="s">
        <v>237</v>
      </c>
    </row>
    <row r="125" spans="1:63" x14ac:dyDescent="0.3">
      <c r="A125">
        <v>101</v>
      </c>
      <c r="B125">
        <v>29</v>
      </c>
      <c r="C125" t="s">
        <v>237</v>
      </c>
      <c r="D125" t="s">
        <v>27</v>
      </c>
      <c r="G125">
        <v>0.5</v>
      </c>
      <c r="H125">
        <v>0.5</v>
      </c>
      <c r="I125">
        <v>3930</v>
      </c>
      <c r="J125">
        <v>7266</v>
      </c>
      <c r="L125">
        <v>2582</v>
      </c>
      <c r="M125">
        <v>3.43</v>
      </c>
      <c r="N125">
        <v>6.4340000000000002</v>
      </c>
      <c r="O125">
        <v>3.0049999999999999</v>
      </c>
      <c r="Q125">
        <v>0.154</v>
      </c>
      <c r="R125">
        <v>1</v>
      </c>
      <c r="S125">
        <v>0</v>
      </c>
      <c r="T125">
        <v>0</v>
      </c>
      <c r="V125">
        <v>0</v>
      </c>
      <c r="Y125" s="1">
        <v>45323</v>
      </c>
      <c r="Z125" s="6">
        <v>0.52179398148148148</v>
      </c>
      <c r="AB125">
        <v>1</v>
      </c>
      <c r="AD125" s="3">
        <f t="shared" si="8"/>
        <v>3.8613753475048926</v>
      </c>
      <c r="AE125" s="3">
        <f t="shared" si="9"/>
        <v>7.459832421505558</v>
      </c>
      <c r="AF125" s="3">
        <f t="shared" si="10"/>
        <v>3.5984570740006654</v>
      </c>
      <c r="AG125" s="3">
        <f t="shared" si="11"/>
        <v>0.2968363167525343</v>
      </c>
      <c r="AH125" s="3"/>
      <c r="AK125">
        <f>ABS(100*(AD125-AD126)/(AVERAGE(AD125:AD126)))</f>
        <v>0.35528099802294172</v>
      </c>
      <c r="AQ125">
        <f>ABS(100*(AE125-AE126)/(AVERAGE(AE125:AE126)))</f>
        <v>1.1189752980333572</v>
      </c>
      <c r="AW125">
        <f>ABS(100*(AF125-AF126)/(AVERAGE(AF125:AF126)))</f>
        <v>1.9449704332466635</v>
      </c>
      <c r="BC125">
        <f>ABS(100*(AG125-AG126)/(AVERAGE(AG125:AG126)))</f>
        <v>2.9523672743723726</v>
      </c>
      <c r="BG125" s="3">
        <f>AVERAGE(AD125:AD126)</f>
        <v>3.8545281444745108</v>
      </c>
      <c r="BH125" s="3">
        <f>AVERAGE(AE125:AE126)</f>
        <v>7.418327793736033</v>
      </c>
      <c r="BI125" s="3">
        <f>AVERAGE(AF125:AF126)</f>
        <v>3.5637996492615232</v>
      </c>
      <c r="BJ125" s="3">
        <f>AVERAGE(AG125:AG126)</f>
        <v>0.30128381919295022</v>
      </c>
      <c r="BK125" t="s">
        <v>353</v>
      </c>
    </row>
    <row r="126" spans="1:63" x14ac:dyDescent="0.3">
      <c r="A126">
        <v>102</v>
      </c>
      <c r="B126">
        <v>29</v>
      </c>
      <c r="C126" t="s">
        <v>237</v>
      </c>
      <c r="D126" t="s">
        <v>27</v>
      </c>
      <c r="G126">
        <v>0.5</v>
      </c>
      <c r="H126">
        <v>0.5</v>
      </c>
      <c r="I126">
        <v>3916</v>
      </c>
      <c r="J126">
        <v>7184</v>
      </c>
      <c r="L126">
        <v>2664</v>
      </c>
      <c r="M126">
        <v>3.419</v>
      </c>
      <c r="N126">
        <v>6.3650000000000002</v>
      </c>
      <c r="O126">
        <v>2.9460000000000002</v>
      </c>
      <c r="Q126">
        <v>0.16300000000000001</v>
      </c>
      <c r="R126">
        <v>1</v>
      </c>
      <c r="S126">
        <v>0</v>
      </c>
      <c r="T126">
        <v>0</v>
      </c>
      <c r="V126">
        <v>0</v>
      </c>
      <c r="Y126" s="1">
        <v>45323</v>
      </c>
      <c r="Z126" s="6">
        <v>0.52930555555555558</v>
      </c>
      <c r="AB126">
        <v>1</v>
      </c>
      <c r="AD126" s="3">
        <f t="shared" si="8"/>
        <v>3.8476809414441284</v>
      </c>
      <c r="AE126" s="3">
        <f t="shared" si="9"/>
        <v>7.3768231659665089</v>
      </c>
      <c r="AF126" s="3">
        <f t="shared" si="10"/>
        <v>3.5291422245223805</v>
      </c>
      <c r="AG126" s="3">
        <f t="shared" si="11"/>
        <v>0.30573132163336619</v>
      </c>
      <c r="BK126" t="s">
        <v>237</v>
      </c>
    </row>
    <row r="127" spans="1:63" x14ac:dyDescent="0.3">
      <c r="A127">
        <v>103</v>
      </c>
      <c r="B127">
        <v>30</v>
      </c>
      <c r="C127" t="s">
        <v>238</v>
      </c>
      <c r="D127" t="s">
        <v>27</v>
      </c>
      <c r="G127">
        <v>0.5</v>
      </c>
      <c r="H127">
        <v>0.5</v>
      </c>
      <c r="I127">
        <v>4694</v>
      </c>
      <c r="J127">
        <v>8313</v>
      </c>
      <c r="L127">
        <v>2704</v>
      </c>
      <c r="M127">
        <v>4.016</v>
      </c>
      <c r="N127">
        <v>7.3209999999999997</v>
      </c>
      <c r="O127">
        <v>3.3050000000000002</v>
      </c>
      <c r="Q127">
        <v>0.16700000000000001</v>
      </c>
      <c r="R127">
        <v>1</v>
      </c>
      <c r="S127">
        <v>0</v>
      </c>
      <c r="T127">
        <v>0</v>
      </c>
      <c r="V127">
        <v>0</v>
      </c>
      <c r="Y127" s="1">
        <v>45323</v>
      </c>
      <c r="Z127" s="6">
        <v>0.54207175925925932</v>
      </c>
      <c r="AB127">
        <v>1</v>
      </c>
      <c r="AD127" s="3">
        <f t="shared" si="8"/>
        <v>4.6086986496780229</v>
      </c>
      <c r="AE127" s="3">
        <f t="shared" si="9"/>
        <v>8.5197188916200055</v>
      </c>
      <c r="AF127" s="3">
        <f t="shared" si="10"/>
        <v>3.9110202419419826</v>
      </c>
      <c r="AG127" s="3">
        <f t="shared" si="11"/>
        <v>0.3100703484045037</v>
      </c>
      <c r="BK127" t="s">
        <v>238</v>
      </c>
    </row>
    <row r="128" spans="1:63" x14ac:dyDescent="0.3">
      <c r="A128">
        <v>104</v>
      </c>
      <c r="B128">
        <v>30</v>
      </c>
      <c r="C128" t="s">
        <v>238</v>
      </c>
      <c r="D128" t="s">
        <v>27</v>
      </c>
      <c r="G128">
        <v>0.5</v>
      </c>
      <c r="H128">
        <v>0.5</v>
      </c>
      <c r="I128">
        <v>5150</v>
      </c>
      <c r="J128">
        <v>8430</v>
      </c>
      <c r="L128">
        <v>2661</v>
      </c>
      <c r="M128">
        <v>4.3659999999999997</v>
      </c>
      <c r="N128">
        <v>7.42</v>
      </c>
      <c r="O128">
        <v>3.0539999999999998</v>
      </c>
      <c r="Q128">
        <v>0.16200000000000001</v>
      </c>
      <c r="R128">
        <v>1</v>
      </c>
      <c r="S128">
        <v>0</v>
      </c>
      <c r="T128">
        <v>0</v>
      </c>
      <c r="V128">
        <v>0</v>
      </c>
      <c r="Y128" s="1">
        <v>45323</v>
      </c>
      <c r="Z128" s="6">
        <v>0.54937500000000006</v>
      </c>
      <c r="AB128">
        <v>1</v>
      </c>
      <c r="AD128" s="3">
        <f t="shared" si="8"/>
        <v>5.0547450185143417</v>
      </c>
      <c r="AE128" s="3">
        <f t="shared" si="9"/>
        <v>8.6381589269623067</v>
      </c>
      <c r="AF128" s="3">
        <f t="shared" si="10"/>
        <v>3.583413908447965</v>
      </c>
      <c r="AG128" s="3">
        <f t="shared" si="11"/>
        <v>0.30540589462553092</v>
      </c>
      <c r="AH128" s="3"/>
      <c r="AK128">
        <f>ABS(100*(AD128-AD129)/(AVERAGE(AD128:AD129)))</f>
        <v>0.29069525985359679</v>
      </c>
      <c r="AQ128">
        <f>ABS(100*(AE128-AE129)/(AVERAGE(AE128:AE129)))</f>
        <v>0.16393186989338498</v>
      </c>
      <c r="AW128">
        <f>ABS(100*(AF128-AF129)/(AVERAGE(AF128:AF129)))</f>
        <v>0.80172878948574766</v>
      </c>
      <c r="BC128">
        <f>ABS(100*(AG128-AG129)/(AVERAGE(AG128:AG129)))</f>
        <v>2.905214178733766</v>
      </c>
      <c r="BG128" s="3">
        <f>AVERAGE(AD128:AD129)</f>
        <v>5.0474087295532177</v>
      </c>
      <c r="BH128" s="3">
        <f>AVERAGE(AE128:AE129)</f>
        <v>8.6452450829229583</v>
      </c>
      <c r="BI128" s="3">
        <f>AVERAGE(AF128:AF129)</f>
        <v>3.5978363533697397</v>
      </c>
      <c r="BJ128" s="3">
        <f>AVERAGE(AG128:AG129)</f>
        <v>0.30990763490058604</v>
      </c>
      <c r="BK128" t="s">
        <v>354</v>
      </c>
    </row>
    <row r="129" spans="1:63" x14ac:dyDescent="0.3">
      <c r="A129">
        <v>105</v>
      </c>
      <c r="B129">
        <v>30</v>
      </c>
      <c r="C129" t="s">
        <v>238</v>
      </c>
      <c r="D129" t="s">
        <v>27</v>
      </c>
      <c r="G129">
        <v>0.5</v>
      </c>
      <c r="H129">
        <v>0.5</v>
      </c>
      <c r="I129">
        <v>5135</v>
      </c>
      <c r="J129">
        <v>8444</v>
      </c>
      <c r="L129">
        <v>2744</v>
      </c>
      <c r="M129">
        <v>4.3550000000000004</v>
      </c>
      <c r="N129">
        <v>7.4320000000000004</v>
      </c>
      <c r="O129">
        <v>3.0779999999999998</v>
      </c>
      <c r="Q129">
        <v>0.17100000000000001</v>
      </c>
      <c r="R129">
        <v>1</v>
      </c>
      <c r="S129">
        <v>0</v>
      </c>
      <c r="T129">
        <v>0</v>
      </c>
      <c r="V129">
        <v>0</v>
      </c>
      <c r="Y129" s="1">
        <v>45323</v>
      </c>
      <c r="Z129" s="6">
        <v>0.55707175925925922</v>
      </c>
      <c r="AB129">
        <v>1</v>
      </c>
      <c r="AD129" s="3">
        <f t="shared" si="8"/>
        <v>5.0400724405920938</v>
      </c>
      <c r="AE129" s="3">
        <f t="shared" si="9"/>
        <v>8.6523312388836082</v>
      </c>
      <c r="AF129" s="3">
        <f t="shared" si="10"/>
        <v>3.6122587982915144</v>
      </c>
      <c r="AG129" s="3">
        <f t="shared" si="11"/>
        <v>0.31440937517564121</v>
      </c>
      <c r="BK129" t="s">
        <v>238</v>
      </c>
    </row>
    <row r="130" spans="1:63" x14ac:dyDescent="0.3">
      <c r="A130">
        <v>106</v>
      </c>
      <c r="B130">
        <v>31</v>
      </c>
      <c r="C130" t="s">
        <v>177</v>
      </c>
      <c r="D130" t="s">
        <v>27</v>
      </c>
      <c r="G130">
        <v>0.5</v>
      </c>
      <c r="H130">
        <v>0.5</v>
      </c>
      <c r="I130">
        <v>7113</v>
      </c>
      <c r="J130">
        <v>14154</v>
      </c>
      <c r="L130">
        <v>5467</v>
      </c>
      <c r="M130">
        <v>5.8719999999999999</v>
      </c>
      <c r="N130">
        <v>12.27</v>
      </c>
      <c r="O130">
        <v>6.3979999999999997</v>
      </c>
      <c r="Q130">
        <v>0.45600000000000002</v>
      </c>
      <c r="R130">
        <v>1</v>
      </c>
      <c r="S130">
        <v>0</v>
      </c>
      <c r="T130">
        <v>0</v>
      </c>
      <c r="V130">
        <v>0</v>
      </c>
      <c r="Y130" s="1">
        <v>45323</v>
      </c>
      <c r="Z130" s="6">
        <v>0.57078703703703704</v>
      </c>
      <c r="AB130">
        <v>1</v>
      </c>
      <c r="AD130" s="3">
        <f t="shared" si="8"/>
        <v>6.974896382605773</v>
      </c>
      <c r="AE130" s="3">
        <f t="shared" si="9"/>
        <v>14.432609886785704</v>
      </c>
      <c r="AF130" s="3">
        <f t="shared" si="10"/>
        <v>7.4577135041799307</v>
      </c>
      <c r="AG130" s="3">
        <f t="shared" si="11"/>
        <v>0.60978862262082767</v>
      </c>
      <c r="AH130" s="3"/>
      <c r="BG130" s="3"/>
      <c r="BH130" s="3"/>
      <c r="BI130" s="3"/>
      <c r="BJ130" s="3"/>
      <c r="BK130" t="s">
        <v>177</v>
      </c>
    </row>
    <row r="131" spans="1:63" x14ac:dyDescent="0.3">
      <c r="A131">
        <v>107</v>
      </c>
      <c r="B131">
        <v>31</v>
      </c>
      <c r="C131" t="s">
        <v>177</v>
      </c>
      <c r="D131" t="s">
        <v>27</v>
      </c>
      <c r="G131">
        <v>0.5</v>
      </c>
      <c r="H131">
        <v>0.5</v>
      </c>
      <c r="I131">
        <v>7625</v>
      </c>
      <c r="J131">
        <v>14227</v>
      </c>
      <c r="L131">
        <v>5379</v>
      </c>
      <c r="M131">
        <v>6.2640000000000002</v>
      </c>
      <c r="N131">
        <v>12.331</v>
      </c>
      <c r="O131">
        <v>6.0670000000000002</v>
      </c>
      <c r="Q131">
        <v>0.44700000000000001</v>
      </c>
      <c r="R131">
        <v>1</v>
      </c>
      <c r="S131">
        <v>0</v>
      </c>
      <c r="T131">
        <v>0</v>
      </c>
      <c r="V131">
        <v>0</v>
      </c>
      <c r="Y131" s="1">
        <v>45323</v>
      </c>
      <c r="Z131" s="6">
        <v>0.57833333333333337</v>
      </c>
      <c r="AB131">
        <v>1</v>
      </c>
      <c r="AD131" s="3">
        <f t="shared" si="8"/>
        <v>7.4757203756851487</v>
      </c>
      <c r="AE131" s="3">
        <f t="shared" si="9"/>
        <v>14.506508370375345</v>
      </c>
      <c r="AF131" s="3">
        <f t="shared" si="10"/>
        <v>7.0307879946901961</v>
      </c>
      <c r="AG131" s="3">
        <f t="shared" si="11"/>
        <v>0.60024276372432528</v>
      </c>
      <c r="AH131" s="3"/>
      <c r="AK131">
        <f>ABS(100*(AD131-AD132)/(AVERAGE(AD131:AD132)))</f>
        <v>1.22243937920937</v>
      </c>
      <c r="AM131">
        <f>100*((AVERAGE(AD131:AD132)*25.24)-(AVERAGE(AD113:AD114)*25))/(1000*0.08)</f>
        <v>116.22881413407563</v>
      </c>
      <c r="AQ131">
        <f>ABS(100*(AE131-AE132)/(AVERAGE(AE131:AE132)))</f>
        <v>4.8860049085047798E-2</v>
      </c>
      <c r="AS131">
        <f>100*((AVERAGE(AE131:AE132)*25.24)-(AVERAGE(AE113:AE114)*25))/(2000*0.08)</f>
        <v>106.70415386966097</v>
      </c>
      <c r="AW131">
        <f>ABS(100*(AF131-AF132)/(AVERAGE(AF131:AF132)))</f>
        <v>1.4185713922413952</v>
      </c>
      <c r="AY131">
        <f>100*((AVERAGE(AF131:AF132)*25.24)-(AVERAGE(AF113:AF114)*25))/(1000*0.08)</f>
        <v>97.17949360524635</v>
      </c>
      <c r="BC131">
        <f>ABS(100*(AG131-AG132)/(AVERAGE(AG131:AG132)))</f>
        <v>0.28873401961898665</v>
      </c>
      <c r="BE131">
        <f>100*((AVERAGE(AG131:AG132)*25.24)-(AVERAGE(AG113:AG114)*25))/(100*0.08)</f>
        <v>86.516049684365797</v>
      </c>
      <c r="BG131" s="3">
        <f>AVERAGE(AD131:AD132)</f>
        <v>7.5216944531748569</v>
      </c>
      <c r="BH131" s="3">
        <f>AVERAGE(AE131:AE132)</f>
        <v>14.502965292395018</v>
      </c>
      <c r="BI131" s="3">
        <f>AVERAGE(AF131:AF132)</f>
        <v>6.9812708392201621</v>
      </c>
      <c r="BJ131" s="3">
        <f>AVERAGE(AG131:AG132)</f>
        <v>0.60111056907855276</v>
      </c>
      <c r="BK131" t="s">
        <v>177</v>
      </c>
    </row>
    <row r="132" spans="1:63" x14ac:dyDescent="0.3">
      <c r="A132">
        <v>108</v>
      </c>
      <c r="B132">
        <v>31</v>
      </c>
      <c r="C132" t="s">
        <v>177</v>
      </c>
      <c r="D132" t="s">
        <v>27</v>
      </c>
      <c r="G132">
        <v>0.5</v>
      </c>
      <c r="H132">
        <v>0.5</v>
      </c>
      <c r="I132">
        <v>7719</v>
      </c>
      <c r="J132">
        <v>14220</v>
      </c>
      <c r="L132">
        <v>5395</v>
      </c>
      <c r="M132">
        <v>6.3369999999999997</v>
      </c>
      <c r="N132">
        <v>12.326000000000001</v>
      </c>
      <c r="O132">
        <v>5.9889999999999999</v>
      </c>
      <c r="Q132">
        <v>0.44800000000000001</v>
      </c>
      <c r="R132">
        <v>1</v>
      </c>
      <c r="S132">
        <v>0</v>
      </c>
      <c r="T132">
        <v>0</v>
      </c>
      <c r="V132">
        <v>0</v>
      </c>
      <c r="Y132" s="1">
        <v>45323</v>
      </c>
      <c r="Z132" s="6">
        <v>0.58658564814814818</v>
      </c>
      <c r="AB132">
        <v>1</v>
      </c>
      <c r="AD132" s="3">
        <f t="shared" si="8"/>
        <v>7.567668530664565</v>
      </c>
      <c r="AE132" s="3">
        <f t="shared" si="9"/>
        <v>14.499422214414693</v>
      </c>
      <c r="AF132" s="3">
        <f t="shared" si="10"/>
        <v>6.9317536837501281</v>
      </c>
      <c r="AG132" s="3">
        <f t="shared" si="11"/>
        <v>0.60197837443278035</v>
      </c>
      <c r="AH132" s="3"/>
      <c r="BK132" t="s">
        <v>177</v>
      </c>
    </row>
    <row r="133" spans="1:63" x14ac:dyDescent="0.3">
      <c r="A133">
        <v>109</v>
      </c>
      <c r="B133">
        <v>32</v>
      </c>
      <c r="C133" t="s">
        <v>178</v>
      </c>
      <c r="D133" t="s">
        <v>27</v>
      </c>
      <c r="G133">
        <v>0.5</v>
      </c>
      <c r="H133">
        <v>0.5</v>
      </c>
      <c r="I133">
        <v>5713</v>
      </c>
      <c r="J133">
        <v>8687</v>
      </c>
      <c r="L133">
        <v>2877</v>
      </c>
      <c r="M133">
        <v>4.798</v>
      </c>
      <c r="N133">
        <v>7.6379999999999999</v>
      </c>
      <c r="O133">
        <v>2.84</v>
      </c>
      <c r="Q133">
        <v>0.185</v>
      </c>
      <c r="R133">
        <v>1</v>
      </c>
      <c r="S133">
        <v>0</v>
      </c>
      <c r="T133">
        <v>0</v>
      </c>
      <c r="V133">
        <v>0</v>
      </c>
      <c r="Y133" s="1">
        <v>45323</v>
      </c>
      <c r="Z133" s="6">
        <v>0.60025462962962961</v>
      </c>
      <c r="AB133">
        <v>1</v>
      </c>
      <c r="AD133" s="3">
        <f t="shared" si="8"/>
        <v>5.6054557765293573</v>
      </c>
      <c r="AE133" s="3">
        <f t="shared" si="9"/>
        <v>8.8983220815176214</v>
      </c>
      <c r="AF133" s="3">
        <f t="shared" si="10"/>
        <v>3.292866304988264</v>
      </c>
      <c r="AG133" s="3">
        <f t="shared" si="11"/>
        <v>0.32883663918967349</v>
      </c>
      <c r="AH133" s="3"/>
      <c r="BG133" s="3"/>
      <c r="BH133" s="3"/>
      <c r="BI133" s="3"/>
      <c r="BJ133" s="3"/>
      <c r="BK133" t="s">
        <v>178</v>
      </c>
    </row>
    <row r="134" spans="1:63" x14ac:dyDescent="0.3">
      <c r="A134">
        <v>110</v>
      </c>
      <c r="B134">
        <v>32</v>
      </c>
      <c r="C134" t="s">
        <v>178</v>
      </c>
      <c r="D134" t="s">
        <v>27</v>
      </c>
      <c r="G134">
        <v>0.5</v>
      </c>
      <c r="H134">
        <v>0.5</v>
      </c>
      <c r="I134">
        <v>5318</v>
      </c>
      <c r="J134">
        <v>8616</v>
      </c>
      <c r="L134">
        <v>2797</v>
      </c>
      <c r="M134">
        <v>4.4950000000000001</v>
      </c>
      <c r="N134">
        <v>7.5780000000000003</v>
      </c>
      <c r="O134">
        <v>3.0830000000000002</v>
      </c>
      <c r="Q134">
        <v>0.17699999999999999</v>
      </c>
      <c r="R134">
        <v>1</v>
      </c>
      <c r="S134">
        <v>0</v>
      </c>
      <c r="T134">
        <v>0</v>
      </c>
      <c r="V134">
        <v>0</v>
      </c>
      <c r="Y134" s="1">
        <v>45323</v>
      </c>
      <c r="Z134" s="6">
        <v>0.60782407407407402</v>
      </c>
      <c r="AB134">
        <v>1</v>
      </c>
      <c r="AD134" s="3">
        <f t="shared" si="8"/>
        <v>5.2190778912435114</v>
      </c>
      <c r="AE134" s="3">
        <f t="shared" si="9"/>
        <v>8.8264482139167377</v>
      </c>
      <c r="AF134" s="3">
        <f t="shared" si="10"/>
        <v>3.6073703226732263</v>
      </c>
      <c r="AG134" s="3">
        <f t="shared" si="11"/>
        <v>0.32015858564739841</v>
      </c>
      <c r="AH134" s="3"/>
      <c r="AK134">
        <f>ABS(100*(AD134-AD135)/(AVERAGE(AD134:AD135)))</f>
        <v>0.63927284024845621</v>
      </c>
      <c r="AL134">
        <f>ABS(100*((AVERAGE(AD134:AD135)-AVERAGE(AD128:AD129))/(AVERAGE(AD128:AD129,AD134:AD135))))</f>
        <v>3.0252174146361792</v>
      </c>
      <c r="AQ134">
        <f>ABS(100*(AE134-AE135)/(AVERAGE(AE134:AE135)))</f>
        <v>0.26344022875859824</v>
      </c>
      <c r="AR134">
        <f>ABS(100*((AVERAGE(AE134:AE135)-AVERAGE(AE128:AE129))/(AVERAGE(AE128:AE129,AE134:AE135))))</f>
        <v>2.206039919814808</v>
      </c>
      <c r="AW134">
        <f>ABS(100*(AF134-AF135)/(AVERAGE(AF134:AF135)))</f>
        <v>1.5551846424133391</v>
      </c>
      <c r="AX134">
        <f>ABS(100*((AVERAGE(AF134:AF135)-AVERAGE(AF128:AF129))/(AVERAGE(AF128:AF129,AF134:AF135))))</f>
        <v>1.0452630776136362</v>
      </c>
      <c r="BC134">
        <f>ABS(100*(AG134-AG135)/(AVERAGE(AG134:AG135)))</f>
        <v>3.1664824012367045</v>
      </c>
      <c r="BD134">
        <f>ABS(100*((AVERAGE(AG134:AG135)-AVERAGE(AG128:AG129))/(AVERAGE(AG128:AG129,AG134:AG135))))</f>
        <v>1.6833367783571376</v>
      </c>
      <c r="BG134" s="3">
        <f>AVERAGE(AD134:AD135)</f>
        <v>5.2024489695982972</v>
      </c>
      <c r="BH134" s="3">
        <f>AVERAGE(AE134:AE135)</f>
        <v>8.8380897558520921</v>
      </c>
      <c r="BI134" s="3">
        <f>AVERAGE(AF134:AF135)</f>
        <v>3.6356407862537936</v>
      </c>
      <c r="BJ134" s="3">
        <f>AVERAGE(AG134:AG135)</f>
        <v>0.31516870486059029</v>
      </c>
      <c r="BK134" t="s">
        <v>178</v>
      </c>
    </row>
    <row r="135" spans="1:63" x14ac:dyDescent="0.3">
      <c r="A135">
        <v>111</v>
      </c>
      <c r="B135">
        <v>32</v>
      </c>
      <c r="C135" t="s">
        <v>178</v>
      </c>
      <c r="D135" t="s">
        <v>27</v>
      </c>
      <c r="G135">
        <v>0.5</v>
      </c>
      <c r="H135">
        <v>0.5</v>
      </c>
      <c r="I135">
        <v>5284</v>
      </c>
      <c r="J135">
        <v>8639</v>
      </c>
      <c r="L135">
        <v>2705</v>
      </c>
      <c r="M135">
        <v>4.468</v>
      </c>
      <c r="N135">
        <v>7.5979999999999999</v>
      </c>
      <c r="O135">
        <v>3.129</v>
      </c>
      <c r="Q135">
        <v>0.16700000000000001</v>
      </c>
      <c r="R135">
        <v>1</v>
      </c>
      <c r="S135">
        <v>0</v>
      </c>
      <c r="T135">
        <v>0</v>
      </c>
      <c r="V135">
        <v>0</v>
      </c>
      <c r="Y135" s="1">
        <v>45323</v>
      </c>
      <c r="Z135" s="6">
        <v>0.61564814814814817</v>
      </c>
      <c r="AB135">
        <v>1</v>
      </c>
      <c r="AD135" s="3">
        <f t="shared" si="8"/>
        <v>5.1858200479530838</v>
      </c>
      <c r="AE135" s="3">
        <f t="shared" si="9"/>
        <v>8.8497312977874447</v>
      </c>
      <c r="AF135" s="3">
        <f t="shared" si="10"/>
        <v>3.6639112498343609</v>
      </c>
      <c r="AG135" s="3">
        <f t="shared" si="11"/>
        <v>0.31017882407378217</v>
      </c>
      <c r="AH135" s="3"/>
      <c r="BG135" s="3"/>
      <c r="BH135" s="3"/>
      <c r="BI135" s="3"/>
      <c r="BJ135" s="3"/>
      <c r="BK135" t="s">
        <v>178</v>
      </c>
    </row>
    <row r="136" spans="1:63" x14ac:dyDescent="0.3">
      <c r="A136">
        <v>112</v>
      </c>
      <c r="B136">
        <v>1</v>
      </c>
      <c r="C136" t="s">
        <v>69</v>
      </c>
      <c r="D136" t="s">
        <v>27</v>
      </c>
      <c r="G136">
        <v>0.3</v>
      </c>
      <c r="H136">
        <v>0.3</v>
      </c>
      <c r="I136">
        <v>4687</v>
      </c>
      <c r="J136">
        <v>6932</v>
      </c>
      <c r="L136">
        <v>5055</v>
      </c>
      <c r="M136">
        <v>6.6840000000000002</v>
      </c>
      <c r="N136">
        <v>10.252000000000001</v>
      </c>
      <c r="O136">
        <v>3.5680000000000001</v>
      </c>
      <c r="Q136">
        <v>0.68799999999999994</v>
      </c>
      <c r="R136">
        <v>1</v>
      </c>
      <c r="S136">
        <v>0</v>
      </c>
      <c r="T136">
        <v>0</v>
      </c>
      <c r="V136">
        <v>0</v>
      </c>
      <c r="Y136" s="1">
        <v>45323</v>
      </c>
      <c r="Z136" s="6">
        <v>0.62842592592592594</v>
      </c>
      <c r="AB136">
        <v>1</v>
      </c>
      <c r="AD136" s="3">
        <f t="shared" si="8"/>
        <v>7.6697524110794015</v>
      </c>
      <c r="AE136" s="3">
        <f t="shared" si="9"/>
        <v>11.869535918971817</v>
      </c>
      <c r="AF136" s="3">
        <f t="shared" si="10"/>
        <v>4.1997835078924153</v>
      </c>
      <c r="AG136" s="3">
        <f t="shared" si="11"/>
        <v>0.94182774479685227</v>
      </c>
      <c r="AH136" s="3"/>
      <c r="BK136" t="s">
        <v>69</v>
      </c>
    </row>
    <row r="137" spans="1:63" x14ac:dyDescent="0.3">
      <c r="Y137" s="1"/>
      <c r="Z137" s="6"/>
      <c r="AD137" s="3"/>
      <c r="AE137" s="3"/>
      <c r="AF137" s="3"/>
      <c r="AG137" s="3"/>
      <c r="AH137" s="3"/>
      <c r="BG137" s="3"/>
      <c r="BH137" s="3"/>
      <c r="BI137" s="3"/>
      <c r="BJ137" s="3"/>
    </row>
    <row r="138" spans="1:63" x14ac:dyDescent="0.3">
      <c r="Y138" s="1"/>
      <c r="Z138" s="6"/>
      <c r="AD138" s="3"/>
      <c r="AE138" s="3"/>
      <c r="AF138" s="3"/>
      <c r="AG138" s="3"/>
    </row>
    <row r="139" spans="1:63" x14ac:dyDescent="0.3">
      <c r="Y139" s="1"/>
      <c r="Z139" s="6"/>
      <c r="AD139" s="3"/>
      <c r="AE139" s="3"/>
      <c r="AF139" s="3"/>
      <c r="AG139" s="3"/>
    </row>
    <row r="140" spans="1:63" x14ac:dyDescent="0.3">
      <c r="Y140" s="1"/>
      <c r="Z140" s="6"/>
      <c r="AD140" s="3"/>
      <c r="AE140" s="3"/>
      <c r="AF140" s="3"/>
      <c r="AG140" s="3"/>
      <c r="AH140" s="3"/>
      <c r="BG140" s="3"/>
      <c r="BH140" s="3"/>
      <c r="BI140" s="3"/>
      <c r="BJ140" s="3"/>
    </row>
    <row r="141" spans="1:63" x14ac:dyDescent="0.3">
      <c r="Y141" s="1"/>
      <c r="Z141" s="6"/>
      <c r="AD141" s="3"/>
      <c r="AE141" s="3"/>
      <c r="AF141" s="3"/>
      <c r="AG141" s="3"/>
    </row>
  </sheetData>
  <conditionalFormatting sqref="AI26">
    <cfRule type="cellIs" dxfId="544" priority="238" operator="between">
      <formula>80</formula>
      <formula>120</formula>
    </cfRule>
  </conditionalFormatting>
  <conditionalFormatting sqref="AI29">
    <cfRule type="cellIs" dxfId="543" priority="219" operator="between">
      <formula>80</formula>
      <formula>120</formula>
    </cfRule>
  </conditionalFormatting>
  <conditionalFormatting sqref="AI51">
    <cfRule type="cellIs" dxfId="542" priority="231" operator="between">
      <formula>80</formula>
      <formula>120</formula>
    </cfRule>
  </conditionalFormatting>
  <conditionalFormatting sqref="AI97">
    <cfRule type="cellIs" dxfId="541" priority="224" operator="between">
      <formula>80</formula>
      <formula>120</formula>
    </cfRule>
  </conditionalFormatting>
  <conditionalFormatting sqref="AI110">
    <cfRule type="cellIs" dxfId="540" priority="215" operator="between">
      <formula>80</formula>
      <formula>120</formula>
    </cfRule>
  </conditionalFormatting>
  <conditionalFormatting sqref="AI140">
    <cfRule type="cellIs" dxfId="539" priority="5" operator="between">
      <formula>80</formula>
      <formula>120</formula>
    </cfRule>
  </conditionalFormatting>
  <conditionalFormatting sqref="AJ36 AJ39 AJ42 AJ45 AJ48">
    <cfRule type="cellIs" dxfId="538" priority="242" operator="lessThan">
      <formula>20.1</formula>
    </cfRule>
  </conditionalFormatting>
  <conditionalFormatting sqref="AK26 AK33 AK35:AL44 AK45:AK48">
    <cfRule type="cellIs" dxfId="537" priority="246" operator="greaterThan">
      <formula>20</formula>
    </cfRule>
  </conditionalFormatting>
  <conditionalFormatting sqref="AK29">
    <cfRule type="cellIs" dxfId="536" priority="223" operator="greaterThan">
      <formula>20</formula>
    </cfRule>
  </conditionalFormatting>
  <conditionalFormatting sqref="AK50:AK52">
    <cfRule type="cellIs" dxfId="535" priority="314" operator="greaterThan">
      <formula>20</formula>
    </cfRule>
  </conditionalFormatting>
  <conditionalFormatting sqref="AK54 AK57:AK58 AK60:AK61 AK63:AK64 AK66:AK67 AK69:AK70 AK72:AK73 AK75:AK76 AK78:AK79 AK81:AK82 AK84:AK85">
    <cfRule type="cellIs" dxfId="534" priority="310" operator="greaterThan">
      <formula>20</formula>
    </cfRule>
  </conditionalFormatting>
  <conditionalFormatting sqref="AK88">
    <cfRule type="cellIs" dxfId="533" priority="171" operator="greaterThan">
      <formula>20</formula>
    </cfRule>
  </conditionalFormatting>
  <conditionalFormatting sqref="AK90:AK97">
    <cfRule type="cellIs" dxfId="532" priority="158" operator="greaterThan">
      <formula>20</formula>
    </cfRule>
  </conditionalFormatting>
  <conditionalFormatting sqref="AK100:AK101 AK103:AK104 AK106:AK107 AK109:AK110">
    <cfRule type="cellIs" dxfId="531" priority="250" operator="greaterThan">
      <formula>20</formula>
    </cfRule>
  </conditionalFormatting>
  <conditionalFormatting sqref="AK113 AK116 AK119 AK122 AK125 AK128">
    <cfRule type="cellIs" dxfId="530" priority="185" operator="greaterThan">
      <formula>20</formula>
    </cfRule>
  </conditionalFormatting>
  <conditionalFormatting sqref="AK131">
    <cfRule type="cellIs" dxfId="529" priority="85" operator="greaterThan">
      <formula>20</formula>
    </cfRule>
  </conditionalFormatting>
  <conditionalFormatting sqref="AK133:AK137">
    <cfRule type="cellIs" dxfId="528" priority="4" operator="greaterThan">
      <formula>20</formula>
    </cfRule>
  </conditionalFormatting>
  <conditionalFormatting sqref="AK140">
    <cfRule type="cellIs" dxfId="527" priority="11" operator="greaterThan">
      <formula>20</formula>
    </cfRule>
  </conditionalFormatting>
  <conditionalFormatting sqref="AK47:AL47 AW47:AX47 BC47:BD47">
    <cfRule type="cellIs" dxfId="526" priority="332" operator="greaterThan">
      <formula>20</formula>
    </cfRule>
  </conditionalFormatting>
  <conditionalFormatting sqref="AK49:AL49 AW49:AX49 BC49:BD49">
    <cfRule type="cellIs" dxfId="525" priority="326" operator="greaterThan">
      <formula>20</formula>
    </cfRule>
  </conditionalFormatting>
  <conditionalFormatting sqref="AK53:AL53">
    <cfRule type="cellIs" dxfId="524" priority="383" operator="greaterThan">
      <formula>20</formula>
    </cfRule>
  </conditionalFormatting>
  <conditionalFormatting sqref="AK87:AL87">
    <cfRule type="cellIs" dxfId="523" priority="349" operator="greaterThan">
      <formula>20</formula>
    </cfRule>
  </conditionalFormatting>
  <conditionalFormatting sqref="AK100:AL100 AW100:AX100 BC100:BD100">
    <cfRule type="cellIs" dxfId="522" priority="262" operator="greaterThan">
      <formula>20</formula>
    </cfRule>
  </conditionalFormatting>
  <conditionalFormatting sqref="AK130:AL130">
    <cfRule type="cellIs" dxfId="521" priority="210" operator="greaterThan">
      <formula>20</formula>
    </cfRule>
  </conditionalFormatting>
  <conditionalFormatting sqref="AL48 AX48 BD48">
    <cfRule type="cellIs" dxfId="520" priority="385" operator="greaterThan">
      <formula>20</formula>
    </cfRule>
  </conditionalFormatting>
  <conditionalFormatting sqref="AL85">
    <cfRule type="cellIs" dxfId="519" priority="301" operator="greaterThan">
      <formula>20</formula>
    </cfRule>
  </conditionalFormatting>
  <conditionalFormatting sqref="AL90:AL91">
    <cfRule type="cellIs" dxfId="518" priority="145" operator="greaterThan">
      <formula>20</formula>
    </cfRule>
  </conditionalFormatting>
  <conditionalFormatting sqref="AL91">
    <cfRule type="cellIs" dxfId="517" priority="144" operator="lessThan">
      <formula>20</formula>
    </cfRule>
  </conditionalFormatting>
  <conditionalFormatting sqref="AL133:AL134">
    <cfRule type="cellIs" dxfId="516" priority="59" operator="greaterThan">
      <formula>20</formula>
    </cfRule>
  </conditionalFormatting>
  <conditionalFormatting sqref="AL134">
    <cfRule type="cellIs" dxfId="515" priority="58" operator="lessThan">
      <formula>20</formula>
    </cfRule>
  </conditionalFormatting>
  <conditionalFormatting sqref="AM35:AN44 AY35:AZ44">
    <cfRule type="cellIs" dxfId="514" priority="378" operator="between">
      <formula>80</formula>
      <formula>120</formula>
    </cfRule>
  </conditionalFormatting>
  <conditionalFormatting sqref="AM47:AN49 AY47:AZ49 BE47:BE49">
    <cfRule type="cellIs" dxfId="513" priority="325" operator="between">
      <formula>80</formula>
      <formula>120</formula>
    </cfRule>
  </conditionalFormatting>
  <conditionalFormatting sqref="AM85:AN91">
    <cfRule type="cellIs" dxfId="512" priority="146" operator="between">
      <formula>80</formula>
      <formula>120</formula>
    </cfRule>
  </conditionalFormatting>
  <conditionalFormatting sqref="AM98:AN100 AS98:AT100 AY98:AZ100 BE98:BE100">
    <cfRule type="cellIs" dxfId="511" priority="263" operator="between">
      <formula>80</formula>
      <formula>120</formula>
    </cfRule>
  </conditionalFormatting>
  <conditionalFormatting sqref="AM130:AN134">
    <cfRule type="cellIs" dxfId="510" priority="60" operator="between">
      <formula>80</formula>
      <formula>120</formula>
    </cfRule>
  </conditionalFormatting>
  <conditionalFormatting sqref="AO26">
    <cfRule type="cellIs" dxfId="509" priority="237" operator="between">
      <formula>80</formula>
      <formula>120</formula>
    </cfRule>
  </conditionalFormatting>
  <conditionalFormatting sqref="AO29">
    <cfRule type="cellIs" dxfId="508" priority="218" operator="between">
      <formula>80</formula>
      <formula>120</formula>
    </cfRule>
  </conditionalFormatting>
  <conditionalFormatting sqref="AO51">
    <cfRule type="cellIs" dxfId="507" priority="234" operator="between">
      <formula>80</formula>
      <formula>120</formula>
    </cfRule>
  </conditionalFormatting>
  <conditionalFormatting sqref="AO97">
    <cfRule type="cellIs" dxfId="506" priority="227" operator="between">
      <formula>80</formula>
      <formula>120</formula>
    </cfRule>
  </conditionalFormatting>
  <conditionalFormatting sqref="AO140">
    <cfRule type="cellIs" dxfId="505" priority="8" operator="between">
      <formula>80</formula>
      <formula>120</formula>
    </cfRule>
  </conditionalFormatting>
  <conditionalFormatting sqref="AP36 AP39 AP42 AP45 AP48">
    <cfRule type="cellIs" dxfId="504" priority="241" operator="lessThan">
      <formula>20.1</formula>
    </cfRule>
  </conditionalFormatting>
  <conditionalFormatting sqref="AQ26 AQ33 AQ35:AR44 AQ45:AQ48">
    <cfRule type="cellIs" dxfId="503" priority="245" operator="greaterThan">
      <formula>20</formula>
    </cfRule>
  </conditionalFormatting>
  <conditionalFormatting sqref="AQ29">
    <cfRule type="cellIs" dxfId="502" priority="222" operator="greaterThan">
      <formula>20</formula>
    </cfRule>
  </conditionalFormatting>
  <conditionalFormatting sqref="AQ50:AQ52">
    <cfRule type="cellIs" dxfId="501" priority="313" operator="greaterThan">
      <formula>20</formula>
    </cfRule>
  </conditionalFormatting>
  <conditionalFormatting sqref="AQ54 AQ57:AQ58 AQ60:AQ61 AQ63:AQ64 AQ66:AQ67 AQ69:AQ70 AQ72:AQ73 AQ75:AQ76 AQ78:AQ79 AQ81:AQ82 AQ84:AQ85">
    <cfRule type="cellIs" dxfId="500" priority="309" operator="greaterThan">
      <formula>20</formula>
    </cfRule>
  </conditionalFormatting>
  <conditionalFormatting sqref="AQ88">
    <cfRule type="cellIs" dxfId="499" priority="170" operator="greaterThan">
      <formula>20</formula>
    </cfRule>
  </conditionalFormatting>
  <conditionalFormatting sqref="AQ90:AQ97">
    <cfRule type="cellIs" dxfId="498" priority="157" operator="greaterThan">
      <formula>20</formula>
    </cfRule>
  </conditionalFormatting>
  <conditionalFormatting sqref="AQ100:AQ101 AQ103:AQ104 AQ106:AQ107 AQ109:AQ110">
    <cfRule type="cellIs" dxfId="497" priority="249" operator="greaterThan">
      <formula>20</formula>
    </cfRule>
  </conditionalFormatting>
  <conditionalFormatting sqref="AQ113 AQ116 AQ119 AQ122 AQ125 AQ128">
    <cfRule type="cellIs" dxfId="496" priority="184" operator="greaterThan">
      <formula>20</formula>
    </cfRule>
  </conditionalFormatting>
  <conditionalFormatting sqref="AQ131">
    <cfRule type="cellIs" dxfId="495" priority="84" operator="greaterThan">
      <formula>20</formula>
    </cfRule>
  </conditionalFormatting>
  <conditionalFormatting sqref="AQ133:AQ137">
    <cfRule type="cellIs" dxfId="494" priority="3" operator="greaterThan">
      <formula>20</formula>
    </cfRule>
  </conditionalFormatting>
  <conditionalFormatting sqref="AQ140">
    <cfRule type="cellIs" dxfId="493" priority="10" operator="greaterThan">
      <formula>20</formula>
    </cfRule>
  </conditionalFormatting>
  <conditionalFormatting sqref="AQ47:AR47">
    <cfRule type="cellIs" dxfId="492" priority="331" operator="greaterThan">
      <formula>20</formula>
    </cfRule>
  </conditionalFormatting>
  <conditionalFormatting sqref="AQ49:AR49">
    <cfRule type="cellIs" dxfId="491" priority="324" operator="greaterThan">
      <formula>20</formula>
    </cfRule>
  </conditionalFormatting>
  <conditionalFormatting sqref="AQ53:AR53">
    <cfRule type="cellIs" dxfId="490" priority="382" operator="greaterThan">
      <formula>20</formula>
    </cfRule>
  </conditionalFormatting>
  <conditionalFormatting sqref="AQ87:AR87">
    <cfRule type="cellIs" dxfId="489" priority="346" operator="greaterThan">
      <formula>20</formula>
    </cfRule>
  </conditionalFormatting>
  <conditionalFormatting sqref="AQ100:AR100">
    <cfRule type="cellIs" dxfId="488" priority="261" operator="greaterThan">
      <formula>20</formula>
    </cfRule>
  </conditionalFormatting>
  <conditionalFormatting sqref="AQ130:AR130">
    <cfRule type="cellIs" dxfId="487" priority="207" operator="greaterThan">
      <formula>20</formula>
    </cfRule>
  </conditionalFormatting>
  <conditionalFormatting sqref="AR48">
    <cfRule type="cellIs" dxfId="486" priority="384" operator="greaterThan">
      <formula>20</formula>
    </cfRule>
  </conditionalFormatting>
  <conditionalFormatting sqref="AR85">
    <cfRule type="cellIs" dxfId="485" priority="295" operator="greaterThan">
      <formula>20</formula>
    </cfRule>
  </conditionalFormatting>
  <conditionalFormatting sqref="AR90:AR91">
    <cfRule type="cellIs" dxfId="484" priority="129" operator="greaterThan">
      <formula>20</formula>
    </cfRule>
  </conditionalFormatting>
  <conditionalFormatting sqref="AR91">
    <cfRule type="cellIs" dxfId="483" priority="128" operator="lessThan">
      <formula>20</formula>
    </cfRule>
  </conditionalFormatting>
  <conditionalFormatting sqref="AR133:AR134">
    <cfRule type="cellIs" dxfId="482" priority="43" operator="greaterThan">
      <formula>20</formula>
    </cfRule>
  </conditionalFormatting>
  <conditionalFormatting sqref="AR134">
    <cfRule type="cellIs" dxfId="481" priority="42" operator="lessThan">
      <formula>20</formula>
    </cfRule>
  </conditionalFormatting>
  <conditionalFormatting sqref="AS35:AT44">
    <cfRule type="cellIs" dxfId="480" priority="376" operator="between">
      <formula>80</formula>
      <formula>120</formula>
    </cfRule>
  </conditionalFormatting>
  <conditionalFormatting sqref="AS47:AT49">
    <cfRule type="cellIs" dxfId="479" priority="323" operator="between">
      <formula>80</formula>
      <formula>120</formula>
    </cfRule>
  </conditionalFormatting>
  <conditionalFormatting sqref="AS85:AT91">
    <cfRule type="cellIs" dxfId="478" priority="130" operator="between">
      <formula>80</formula>
      <formula>120</formula>
    </cfRule>
  </conditionalFormatting>
  <conditionalFormatting sqref="AS130:AT134">
    <cfRule type="cellIs" dxfId="477" priority="44" operator="between">
      <formula>80</formula>
      <formula>120</formula>
    </cfRule>
  </conditionalFormatting>
  <conditionalFormatting sqref="AU26">
    <cfRule type="cellIs" dxfId="476" priority="236" operator="between">
      <formula>80</formula>
      <formula>120</formula>
    </cfRule>
  </conditionalFormatting>
  <conditionalFormatting sqref="AU29">
    <cfRule type="cellIs" dxfId="475" priority="217" operator="between">
      <formula>80</formula>
      <formula>120</formula>
    </cfRule>
  </conditionalFormatting>
  <conditionalFormatting sqref="AU51">
    <cfRule type="cellIs" dxfId="474" priority="233" operator="between">
      <formula>80</formula>
      <formula>120</formula>
    </cfRule>
  </conditionalFormatting>
  <conditionalFormatting sqref="AU97">
    <cfRule type="cellIs" dxfId="473" priority="226" operator="between">
      <formula>80</formula>
      <formula>120</formula>
    </cfRule>
  </conditionalFormatting>
  <conditionalFormatting sqref="AU140">
    <cfRule type="cellIs" dxfId="472" priority="7" operator="between">
      <formula>80</formula>
      <formula>120</formula>
    </cfRule>
  </conditionalFormatting>
  <conditionalFormatting sqref="AV36 AV39 AV42 AV45 AV48">
    <cfRule type="cellIs" dxfId="471" priority="240" operator="lessThan">
      <formula>20.1</formula>
    </cfRule>
  </conditionalFormatting>
  <conditionalFormatting sqref="AW26 AW33 AW35:AX44 AW45:AW48">
    <cfRule type="cellIs" dxfId="470" priority="244" operator="greaterThan">
      <formula>20</formula>
    </cfRule>
  </conditionalFormatting>
  <conditionalFormatting sqref="AW29">
    <cfRule type="cellIs" dxfId="469" priority="221" operator="greaterThan">
      <formula>20</formula>
    </cfRule>
  </conditionalFormatting>
  <conditionalFormatting sqref="AW50:AW54 AW57:AW58 AW60:AW61 AW63:AW64 AW66:AW67 AW69:AW70 AW72:AW73 AW75:AW76 AW78:AW79 AW81:AW82 AW84:AW85">
    <cfRule type="cellIs" dxfId="468" priority="308" operator="greaterThan">
      <formula>20</formula>
    </cfRule>
  </conditionalFormatting>
  <conditionalFormatting sqref="AW88">
    <cfRule type="cellIs" dxfId="467" priority="169" operator="greaterThan">
      <formula>20</formula>
    </cfRule>
  </conditionalFormatting>
  <conditionalFormatting sqref="AW90:AW97">
    <cfRule type="cellIs" dxfId="466" priority="156" operator="greaterThan">
      <formula>20</formula>
    </cfRule>
  </conditionalFormatting>
  <conditionalFormatting sqref="AW100:AW101 AW103:AW104 AW106:AW107 AW109:AW110">
    <cfRule type="cellIs" dxfId="465" priority="248" operator="greaterThan">
      <formula>20</formula>
    </cfRule>
  </conditionalFormatting>
  <conditionalFormatting sqref="AW113 AW116 AW119 AW122 AW125 AW128">
    <cfRule type="cellIs" dxfId="464" priority="183" operator="greaterThan">
      <formula>20</formula>
    </cfRule>
  </conditionalFormatting>
  <conditionalFormatting sqref="AW131">
    <cfRule type="cellIs" dxfId="463" priority="83" operator="greaterThan">
      <formula>20</formula>
    </cfRule>
  </conditionalFormatting>
  <conditionalFormatting sqref="AW133:AW137">
    <cfRule type="cellIs" dxfId="462" priority="2" operator="greaterThan">
      <formula>20</formula>
    </cfRule>
  </conditionalFormatting>
  <conditionalFormatting sqref="AW140">
    <cfRule type="cellIs" dxfId="461" priority="9" operator="greaterThan">
      <formula>20</formula>
    </cfRule>
  </conditionalFormatting>
  <conditionalFormatting sqref="AW53:AX53">
    <cfRule type="cellIs" dxfId="460" priority="381" operator="greaterThan">
      <formula>20</formula>
    </cfRule>
  </conditionalFormatting>
  <conditionalFormatting sqref="AW87:AX87">
    <cfRule type="cellIs" dxfId="459" priority="342" operator="greaterThan">
      <formula>20</formula>
    </cfRule>
  </conditionalFormatting>
  <conditionalFormatting sqref="AW130:AX130">
    <cfRule type="cellIs" dxfId="458" priority="203" operator="greaterThan">
      <formula>20</formula>
    </cfRule>
  </conditionalFormatting>
  <conditionalFormatting sqref="AX85">
    <cfRule type="cellIs" dxfId="457" priority="288" operator="greaterThan">
      <formula>20</formula>
    </cfRule>
  </conditionalFormatting>
  <conditionalFormatting sqref="AX90:AX91">
    <cfRule type="cellIs" dxfId="456" priority="116" operator="greaterThan">
      <formula>20</formula>
    </cfRule>
  </conditionalFormatting>
  <conditionalFormatting sqref="AX91">
    <cfRule type="cellIs" dxfId="455" priority="115" operator="lessThan">
      <formula>20</formula>
    </cfRule>
  </conditionalFormatting>
  <conditionalFormatting sqref="AX133:AX134">
    <cfRule type="cellIs" dxfId="454" priority="30" operator="greaterThan">
      <formula>20</formula>
    </cfRule>
  </conditionalFormatting>
  <conditionalFormatting sqref="AX134">
    <cfRule type="cellIs" dxfId="453" priority="29" operator="lessThan">
      <formula>20</formula>
    </cfRule>
  </conditionalFormatting>
  <conditionalFormatting sqref="AY85:AZ91">
    <cfRule type="cellIs" dxfId="452" priority="117" operator="between">
      <formula>80</formula>
      <formula>120</formula>
    </cfRule>
  </conditionalFormatting>
  <conditionalFormatting sqref="AY130:AZ134">
    <cfRule type="cellIs" dxfId="451" priority="31" operator="between">
      <formula>80</formula>
      <formula>120</formula>
    </cfRule>
  </conditionalFormatting>
  <conditionalFormatting sqref="BA26">
    <cfRule type="cellIs" dxfId="450" priority="235" operator="between">
      <formula>80</formula>
      <formula>120</formula>
    </cfRule>
  </conditionalFormatting>
  <conditionalFormatting sqref="BA29">
    <cfRule type="cellIs" dxfId="449" priority="216" operator="between">
      <formula>80</formula>
      <formula>120</formula>
    </cfRule>
  </conditionalFormatting>
  <conditionalFormatting sqref="BA51">
    <cfRule type="cellIs" dxfId="448" priority="232" operator="between">
      <formula>80</formula>
      <formula>120</formula>
    </cfRule>
  </conditionalFormatting>
  <conditionalFormatting sqref="BA97">
    <cfRule type="cellIs" dxfId="447" priority="225" operator="between">
      <formula>80</formula>
      <formula>120</formula>
    </cfRule>
  </conditionalFormatting>
  <conditionalFormatting sqref="BA140">
    <cfRule type="cellIs" dxfId="446" priority="6" operator="between">
      <formula>80</formula>
      <formula>120</formula>
    </cfRule>
  </conditionalFormatting>
  <conditionalFormatting sqref="BB36 BB39 BB42 BB45 BB48">
    <cfRule type="cellIs" dxfId="445" priority="239" operator="lessThan">
      <formula>20.1</formula>
    </cfRule>
  </conditionalFormatting>
  <conditionalFormatting sqref="BC26 BC33 BC36:BD41 BC42:BC48">
    <cfRule type="cellIs" dxfId="444" priority="243" operator="greaterThan">
      <formula>20</formula>
    </cfRule>
  </conditionalFormatting>
  <conditionalFormatting sqref="BC29">
    <cfRule type="cellIs" dxfId="443" priority="220" operator="greaterThan">
      <formula>20</formula>
    </cfRule>
  </conditionalFormatting>
  <conditionalFormatting sqref="BC50:BC54 BC57:BC58 BC60:BC61 BC63:BC64 BC66:BC67 BC69:BC70 BC72:BC73 BC75:BC76 BC78:BC79 BC81:BC82 BC84:BC85">
    <cfRule type="cellIs" dxfId="442" priority="307" operator="greaterThan">
      <formula>20</formula>
    </cfRule>
  </conditionalFormatting>
  <conditionalFormatting sqref="BC88">
    <cfRule type="cellIs" dxfId="441" priority="168" operator="greaterThan">
      <formula>20</formula>
    </cfRule>
  </conditionalFormatting>
  <conditionalFormatting sqref="BC90:BC97">
    <cfRule type="cellIs" dxfId="440" priority="155" operator="greaterThan">
      <formula>20</formula>
    </cfRule>
  </conditionalFormatting>
  <conditionalFormatting sqref="BC100:BC101 BC103:BC104 BC106:BC107 BC109:BC110">
    <cfRule type="cellIs" dxfId="439" priority="247" operator="greaterThan">
      <formula>20</formula>
    </cfRule>
  </conditionalFormatting>
  <conditionalFormatting sqref="BC113 BC116 BC119 BC122 BC125 BC128">
    <cfRule type="cellIs" dxfId="438" priority="182" operator="greaterThan">
      <formula>20</formula>
    </cfRule>
  </conditionalFormatting>
  <conditionalFormatting sqref="BC131">
    <cfRule type="cellIs" dxfId="437" priority="82" operator="greaterThan">
      <formula>20</formula>
    </cfRule>
  </conditionalFormatting>
  <conditionalFormatting sqref="BC133:BC137">
    <cfRule type="cellIs" dxfId="436" priority="1" operator="greaterThan">
      <formula>20</formula>
    </cfRule>
  </conditionalFormatting>
  <conditionalFormatting sqref="BC140">
    <cfRule type="cellIs" dxfId="435" priority="12" operator="greaterThan">
      <formula>20</formula>
    </cfRule>
  </conditionalFormatting>
  <conditionalFormatting sqref="BC53:BD53">
    <cfRule type="cellIs" dxfId="434" priority="380" operator="greaterThan">
      <formula>20</formula>
    </cfRule>
  </conditionalFormatting>
  <conditionalFormatting sqref="BC87:BD87">
    <cfRule type="cellIs" dxfId="433" priority="338" operator="greaterThan">
      <formula>20</formula>
    </cfRule>
  </conditionalFormatting>
  <conditionalFormatting sqref="BC130:BD130">
    <cfRule type="cellIs" dxfId="432" priority="199" operator="greaterThan">
      <formula>20</formula>
    </cfRule>
  </conditionalFormatting>
  <conditionalFormatting sqref="BD42">
    <cfRule type="cellIs" dxfId="431" priority="388" operator="greaterThan">
      <formula>20</formula>
    </cfRule>
  </conditionalFormatting>
  <conditionalFormatting sqref="BD85">
    <cfRule type="cellIs" dxfId="430" priority="282" operator="greaterThan">
      <formula>20</formula>
    </cfRule>
  </conditionalFormatting>
  <conditionalFormatting sqref="BD90:BD91">
    <cfRule type="cellIs" dxfId="429" priority="101" operator="greaterThan">
      <formula>20</formula>
    </cfRule>
  </conditionalFormatting>
  <conditionalFormatting sqref="BD91">
    <cfRule type="cellIs" dxfId="428" priority="100" operator="lessThan">
      <formula>20</formula>
    </cfRule>
  </conditionalFormatting>
  <conditionalFormatting sqref="BD133:BD134">
    <cfRule type="cellIs" dxfId="427" priority="15" operator="greaterThan">
      <formula>20</formula>
    </cfRule>
  </conditionalFormatting>
  <conditionalFormatting sqref="BD134">
    <cfRule type="cellIs" dxfId="426" priority="14" operator="lessThan">
      <formula>20</formula>
    </cfRule>
  </conditionalFormatting>
  <conditionalFormatting sqref="BE36:BE42 AM53:AN53 AS53:AT53 AY53:AZ53 BE53">
    <cfRule type="cellIs" dxfId="425" priority="387" operator="between">
      <formula>80</formula>
      <formula>120</formula>
    </cfRule>
  </conditionalFormatting>
  <conditionalFormatting sqref="BE85:BE91">
    <cfRule type="cellIs" dxfId="424" priority="102" operator="between">
      <formula>80</formula>
      <formula>120</formula>
    </cfRule>
  </conditionalFormatting>
  <conditionalFormatting sqref="BE130:BE134">
    <cfRule type="cellIs" dxfId="423" priority="16" operator="between">
      <formula>80</formula>
      <formula>120</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602AE-A1DD-4890-827F-F16227E99781}">
  <dimension ref="A1:BK141"/>
  <sheetViews>
    <sheetView topLeftCell="A30" zoomScale="70" zoomScaleNormal="70" workbookViewId="0">
      <selection activeCell="A53" sqref="A53:XFD55"/>
    </sheetView>
  </sheetViews>
  <sheetFormatPr defaultRowHeight="14.4" x14ac:dyDescent="0.3"/>
  <cols>
    <col min="3" max="3" width="26.44140625" customWidth="1"/>
    <col min="5" max="5" width="11.77734375" bestFit="1" customWidth="1"/>
    <col min="6" max="6" width="9.6640625" customWidth="1"/>
    <col min="7" max="7" width="12" customWidth="1"/>
    <col min="8" max="8" width="9.6640625" customWidth="1"/>
    <col min="9" max="9" width="11.5546875" customWidth="1"/>
    <col min="10" max="10" width="9.6640625" customWidth="1"/>
    <col min="25" max="25" width="10.5546875" customWidth="1"/>
    <col min="26" max="26" width="12.44140625" customWidth="1"/>
    <col min="63" max="63" width="30.5546875" bestFit="1" customWidth="1"/>
  </cols>
  <sheetData>
    <row r="1" spans="1:16" x14ac:dyDescent="0.3">
      <c r="A1" t="s">
        <v>64</v>
      </c>
    </row>
    <row r="12" spans="1:16" ht="57.6" x14ac:dyDescent="0.3">
      <c r="A12" t="s">
        <v>29</v>
      </c>
      <c r="D12" t="s">
        <v>62</v>
      </c>
      <c r="E12" t="s">
        <v>30</v>
      </c>
      <c r="F12" s="2" t="s">
        <v>8</v>
      </c>
      <c r="G12" t="s">
        <v>31</v>
      </c>
      <c r="H12" s="2" t="s">
        <v>9</v>
      </c>
      <c r="I12" t="s">
        <v>32</v>
      </c>
      <c r="J12" s="2" t="s">
        <v>11</v>
      </c>
      <c r="L12" s="2" t="s">
        <v>72</v>
      </c>
      <c r="M12" s="2" t="s">
        <v>73</v>
      </c>
      <c r="N12" s="2" t="s">
        <v>74</v>
      </c>
      <c r="O12" s="2" t="s">
        <v>75</v>
      </c>
      <c r="P12" s="2" t="s">
        <v>76</v>
      </c>
    </row>
    <row r="13" spans="1:16" x14ac:dyDescent="0.3">
      <c r="A13" s="7" t="s">
        <v>71</v>
      </c>
      <c r="H13" s="2"/>
      <c r="J13" s="2"/>
    </row>
    <row r="14" spans="1:16" x14ac:dyDescent="0.3">
      <c r="A14" t="s">
        <v>70</v>
      </c>
      <c r="E14">
        <v>0</v>
      </c>
      <c r="F14" s="2">
        <f>AVERAGE(I33:I34) -(A16*G33/0.5)</f>
        <v>0</v>
      </c>
      <c r="G14">
        <v>0</v>
      </c>
      <c r="H14" s="2">
        <f>AVERAGE(J33:J34) - (B16*H33/0.5)</f>
        <v>0</v>
      </c>
      <c r="I14">
        <v>0</v>
      </c>
      <c r="J14" s="2">
        <f>AVERAGE(L33:L34) - (C16*H33/0.5)</f>
        <v>0</v>
      </c>
      <c r="L14">
        <v>0.5</v>
      </c>
      <c r="M14" s="3">
        <f>((F14*$F$21)+$F$22)*1000/L14</f>
        <v>-0.10687349711936689</v>
      </c>
      <c r="N14" s="3">
        <f>((H14*$H$21)+$H$22)*1000/L14</f>
        <v>5.7957133175594658E-2</v>
      </c>
      <c r="O14" s="3">
        <f>N14-M14</f>
        <v>0.16483063029496153</v>
      </c>
      <c r="P14" s="3">
        <f>((J14*$J$21)+$J$22)*1000/L14</f>
        <v>-2.7639777335832514E-3</v>
      </c>
    </row>
    <row r="15" spans="1:16" x14ac:dyDescent="0.3">
      <c r="A15" t="s">
        <v>66</v>
      </c>
      <c r="B15" t="s">
        <v>67</v>
      </c>
      <c r="C15" t="s">
        <v>65</v>
      </c>
      <c r="E15">
        <f>3*G36/1000</f>
        <v>6.0000000000000006E-4</v>
      </c>
      <c r="F15" s="2">
        <f>AVERAGE(I37) - (A16*G36/0.5)</f>
        <v>1297.5999999999999</v>
      </c>
      <c r="G15">
        <f>6*H36/1000</f>
        <v>1.2000000000000001E-3</v>
      </c>
      <c r="H15" s="2">
        <f>AVERAGE(J36:J37) - (B16*H36/0.5)</f>
        <v>2290.9</v>
      </c>
      <c r="I15">
        <f>0.3*H36/1000</f>
        <v>5.9999999999999995E-5</v>
      </c>
      <c r="J15" s="2">
        <f>AVERAGE(L36:L37) - (C16*H36/0.5)</f>
        <v>1134.5999999999999</v>
      </c>
      <c r="L15">
        <v>0.2</v>
      </c>
      <c r="M15" s="3">
        <f t="shared" ref="M15:M19" si="0">((F15*$F$21)+$F$22)*1000/L15</f>
        <v>3.0821499549376319</v>
      </c>
      <c r="N15" s="3">
        <f t="shared" ref="N15:N19" si="1">((H15*$H$21)+$H$22)*1000/L15</f>
        <v>6.0352047083429969</v>
      </c>
      <c r="O15" s="3">
        <f t="shared" ref="O15:O19" si="2">N15-M15</f>
        <v>2.9530547534053651</v>
      </c>
      <c r="P15" s="3">
        <f t="shared" ref="P15:P19" si="3">((J15*$J$21)+$J$22)*1000/L15</f>
        <v>0.31373742481095163</v>
      </c>
    </row>
    <row r="16" spans="1:16" x14ac:dyDescent="0.3">
      <c r="A16">
        <f>AVERAGE(I33:I34)</f>
        <v>88.5</v>
      </c>
      <c r="B16">
        <f>AVERAGE(J33:J34)</f>
        <v>204</v>
      </c>
      <c r="C16">
        <f>AVERAGE(L33:L34)</f>
        <v>308.5</v>
      </c>
      <c r="E16">
        <f>3*G39/1000</f>
        <v>1.7999999999999997E-3</v>
      </c>
      <c r="F16" s="2">
        <f>AVERAGE(I39:I40) - (A16*G39/0.5)</f>
        <v>3766.3</v>
      </c>
      <c r="G16">
        <f>6*H39/1000</f>
        <v>3.5999999999999995E-3</v>
      </c>
      <c r="H16" s="2">
        <f>AVERAGE(J39:J40) - (B16*H39/0.5)</f>
        <v>6936.7</v>
      </c>
      <c r="I16">
        <f>0.3*H39/1000</f>
        <v>1.7999999999999998E-4</v>
      </c>
      <c r="J16" s="2">
        <f>AVERAGE(L39:L40) - (C16*H39/0.5)</f>
        <v>3069.8</v>
      </c>
      <c r="L16">
        <v>0.6</v>
      </c>
      <c r="M16" s="3">
        <f t="shared" si="0"/>
        <v>3.1514328712310049</v>
      </c>
      <c r="N16" s="3">
        <f t="shared" si="1"/>
        <v>5.993461285534786</v>
      </c>
      <c r="O16" s="3">
        <f t="shared" si="2"/>
        <v>2.8420284143037811</v>
      </c>
      <c r="P16" s="3">
        <f t="shared" si="3"/>
        <v>0.28688033108870542</v>
      </c>
    </row>
    <row r="17" spans="1:63" x14ac:dyDescent="0.3">
      <c r="E17">
        <f>9*G42/1000</f>
        <v>2.9970000000000005E-3</v>
      </c>
      <c r="F17" s="2">
        <f>AVERAGE(I42:I43) - (A16*G42/0.5)</f>
        <v>5775.0590000000002</v>
      </c>
      <c r="G17">
        <f>18*H42/1000</f>
        <v>5.9940000000000011E-3</v>
      </c>
      <c r="H17" s="2">
        <f>AVERAGE(J42:J43) - (B16*H42/0.5)</f>
        <v>11375.136</v>
      </c>
      <c r="I17">
        <f>0.9*H42/1000</f>
        <v>2.9970000000000002E-4</v>
      </c>
      <c r="J17" s="2">
        <f>AVERAGE(L42:L43) - (C16*H42/0.5)</f>
        <v>5453.5389999999998</v>
      </c>
      <c r="L17">
        <v>0.33300000000000002</v>
      </c>
      <c r="M17" s="3">
        <f t="shared" si="0"/>
        <v>8.7923475681871555</v>
      </c>
      <c r="N17" s="3">
        <f t="shared" si="1"/>
        <v>17.653089028471207</v>
      </c>
      <c r="O17" s="3">
        <f t="shared" si="2"/>
        <v>8.8607414602840517</v>
      </c>
      <c r="P17" s="3">
        <f t="shared" si="3"/>
        <v>0.92150474643752855</v>
      </c>
    </row>
    <row r="18" spans="1:63" x14ac:dyDescent="0.3">
      <c r="E18">
        <f>9*G45/1000</f>
        <v>4.2030000000000001E-3</v>
      </c>
      <c r="F18" s="2">
        <f>AVERAGE(I45:I46) - (A16*G45/0.5)</f>
        <v>8358.8410000000003</v>
      </c>
      <c r="G18">
        <f>18*H45/1000</f>
        <v>8.4060000000000003E-3</v>
      </c>
      <c r="H18" s="2">
        <f>AVERAGE(J45:J46) - (B16*H45/0.5)</f>
        <v>16473.964</v>
      </c>
      <c r="I18">
        <f>0.9*H45/1000</f>
        <v>4.2030000000000002E-4</v>
      </c>
      <c r="J18" s="2">
        <f>AVERAGE(L45:L46) - (B16*H45/0.5)</f>
        <v>7571.4639999999999</v>
      </c>
      <c r="L18">
        <v>0.46700000000000003</v>
      </c>
      <c r="M18" s="3">
        <f t="shared" si="0"/>
        <v>9.1256763303633086</v>
      </c>
      <c r="N18" s="3">
        <f t="shared" si="1"/>
        <v>18.202307514454699</v>
      </c>
      <c r="O18" s="3">
        <f t="shared" si="2"/>
        <v>9.07663118409139</v>
      </c>
      <c r="P18" s="3">
        <f t="shared" si="3"/>
        <v>0.91342551246129111</v>
      </c>
    </row>
    <row r="19" spans="1:63" x14ac:dyDescent="0.3">
      <c r="E19">
        <f>9*G48/1000</f>
        <v>5.3999999999999994E-3</v>
      </c>
      <c r="F19" s="2">
        <f>AVERAGE(I48:I49) - (A16*G48/0.5)</f>
        <v>10479.799999999999</v>
      </c>
      <c r="G19">
        <f>18*H48/1000</f>
        <v>1.0799999999999999E-2</v>
      </c>
      <c r="H19" s="2">
        <f>AVERAGE(J48:J49) - (B16*H48/0.5)</f>
        <v>20924.2</v>
      </c>
      <c r="I19">
        <f>0.9*H48/1000</f>
        <v>5.4000000000000001E-4</v>
      </c>
      <c r="J19" s="2">
        <f>AVERAGE(L48:L49) - (C16*H48/0.5)</f>
        <v>9455.7999999999993</v>
      </c>
      <c r="L19">
        <v>0.6</v>
      </c>
      <c r="M19" s="3">
        <f t="shared" si="0"/>
        <v>8.9276740805792798</v>
      </c>
      <c r="N19" s="3">
        <f t="shared" si="1"/>
        <v>17.98157910781913</v>
      </c>
      <c r="O19" s="3">
        <f t="shared" si="2"/>
        <v>9.0539050272398498</v>
      </c>
      <c r="P19" s="3">
        <f t="shared" si="3"/>
        <v>0.88845918394709722</v>
      </c>
    </row>
    <row r="20" spans="1:63" x14ac:dyDescent="0.3">
      <c r="F20" s="2"/>
      <c r="H20" s="2"/>
      <c r="J20" s="2"/>
    </row>
    <row r="21" spans="1:63" x14ac:dyDescent="0.3">
      <c r="D21" t="s">
        <v>33</v>
      </c>
      <c r="F21" s="5">
        <f>SLOPE(E13:E19,F13:F19)</f>
        <v>5.1623515686437253E-7</v>
      </c>
      <c r="G21" s="5"/>
      <c r="H21" s="5">
        <f>SLOPE(G13:G19,H13:H19)</f>
        <v>5.1423561704168759E-7</v>
      </c>
      <c r="I21" s="5"/>
      <c r="J21" s="5">
        <f>SLOPE(I13:I19,J13:J19)</f>
        <v>5.6521658583625915E-8</v>
      </c>
    </row>
    <row r="22" spans="1:63" x14ac:dyDescent="0.3">
      <c r="D22" t="s">
        <v>34</v>
      </c>
      <c r="F22" s="5">
        <f>INTERCEPT(E13:E19,F13:F19)</f>
        <v>-5.3436748559683445E-5</v>
      </c>
      <c r="G22" s="5"/>
      <c r="H22" s="5">
        <f>INTERCEPT(G13:G19,H13:H19)</f>
        <v>2.8978566587797329E-5</v>
      </c>
      <c r="I22" s="5"/>
      <c r="J22" s="5">
        <f>INTERCEPT(I13:I19,J13:J19)</f>
        <v>-1.3819888667916257E-6</v>
      </c>
    </row>
    <row r="23" spans="1:63" x14ac:dyDescent="0.3">
      <c r="D23" t="s">
        <v>35</v>
      </c>
      <c r="F23" s="4">
        <f>RSQ(E13:E19,F13:F19)</f>
        <v>0.9990190360506136</v>
      </c>
      <c r="G23" s="4"/>
      <c r="H23" s="4">
        <f>RSQ(G13:G19,H13:H19)</f>
        <v>0.99973412776316917</v>
      </c>
      <c r="I23" s="4"/>
      <c r="J23" s="4">
        <f>RSQ(I13:I19,J13:J19)</f>
        <v>0.99904158176343738</v>
      </c>
    </row>
    <row r="24" spans="1:63" s="2" customFormat="1" ht="172.8" x14ac:dyDescent="0.3">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s="2" t="s">
        <v>36</v>
      </c>
      <c r="AB24" s="2" t="s">
        <v>37</v>
      </c>
      <c r="AC24" s="2" t="s">
        <v>38</v>
      </c>
      <c r="AD24" s="2" t="s">
        <v>39</v>
      </c>
      <c r="AE24" s="2" t="s">
        <v>40</v>
      </c>
      <c r="AF24" s="2" t="s">
        <v>41</v>
      </c>
      <c r="AG24" s="2" t="s">
        <v>42</v>
      </c>
      <c r="AI24" s="2" t="s">
        <v>77</v>
      </c>
      <c r="AJ24" s="2" t="s">
        <v>78</v>
      </c>
      <c r="AK24" s="2" t="s">
        <v>43</v>
      </c>
      <c r="AL24" s="2" t="s">
        <v>44</v>
      </c>
      <c r="AM24" s="2" t="s">
        <v>45</v>
      </c>
      <c r="AO24" s="2" t="s">
        <v>79</v>
      </c>
      <c r="AP24" s="2" t="s">
        <v>80</v>
      </c>
      <c r="AQ24" s="2" t="s">
        <v>46</v>
      </c>
      <c r="AR24" s="2" t="s">
        <v>47</v>
      </c>
      <c r="AS24" s="2" t="s">
        <v>48</v>
      </c>
      <c r="AU24" s="2" t="s">
        <v>81</v>
      </c>
      <c r="AV24" s="2" t="s">
        <v>49</v>
      </c>
      <c r="AW24" s="2" t="s">
        <v>50</v>
      </c>
      <c r="AX24" s="2" t="s">
        <v>51</v>
      </c>
      <c r="AY24" s="2" t="s">
        <v>52</v>
      </c>
      <c r="BA24" s="2" t="s">
        <v>82</v>
      </c>
      <c r="BB24" s="2" t="s">
        <v>53</v>
      </c>
      <c r="BC24" s="2" t="s">
        <v>54</v>
      </c>
      <c r="BD24" s="2" t="s">
        <v>55</v>
      </c>
      <c r="BE24" s="2" t="s">
        <v>56</v>
      </c>
      <c r="BG24" s="2" t="s">
        <v>57</v>
      </c>
      <c r="BH24" s="2" t="s">
        <v>58</v>
      </c>
      <c r="BI24" s="2" t="s">
        <v>59</v>
      </c>
      <c r="BJ24" s="2" t="s">
        <v>60</v>
      </c>
      <c r="BK24" t="s">
        <v>2</v>
      </c>
    </row>
    <row r="25" spans="1:63" x14ac:dyDescent="0.3">
      <c r="A25">
        <v>1</v>
      </c>
      <c r="B25">
        <v>1</v>
      </c>
      <c r="C25" t="s">
        <v>26</v>
      </c>
      <c r="D25" t="s">
        <v>27</v>
      </c>
      <c r="G25">
        <v>0.3</v>
      </c>
      <c r="H25">
        <v>0.3</v>
      </c>
      <c r="I25">
        <v>4744</v>
      </c>
      <c r="J25">
        <v>10855</v>
      </c>
      <c r="L25">
        <v>6075</v>
      </c>
      <c r="M25">
        <v>6.7569999999999997</v>
      </c>
      <c r="N25">
        <v>15.791</v>
      </c>
      <c r="O25">
        <v>9.0329999999999995</v>
      </c>
      <c r="Q25">
        <v>0.86599999999999999</v>
      </c>
      <c r="R25">
        <v>1</v>
      </c>
      <c r="S25">
        <v>0</v>
      </c>
      <c r="T25">
        <v>0</v>
      </c>
      <c r="V25">
        <v>0</v>
      </c>
      <c r="Y25" s="1">
        <v>45323</v>
      </c>
      <c r="Z25" s="6">
        <v>0.64344907407407403</v>
      </c>
      <c r="AB25">
        <v>1</v>
      </c>
      <c r="AD25" s="3">
        <f t="shared" ref="AD25:AD89" si="4">((I25*$F$21)+$F$22)*1000/G25</f>
        <v>7.9852761186829992</v>
      </c>
      <c r="AE25" s="3">
        <f t="shared" ref="AE25:AE89" si="5">((J25*$H$21)+$H$22)*1000/H25</f>
        <v>18.703353965251054</v>
      </c>
      <c r="AF25" s="3">
        <f t="shared" ref="AF25:AF89" si="6">AE25-AD25</f>
        <v>10.718077846568054</v>
      </c>
      <c r="AG25" s="3">
        <f t="shared" ref="AG25:AG89" si="7">((L25*$J$21)+$J$22)*1000/H25</f>
        <v>1.1399569567624528</v>
      </c>
      <c r="AH25" s="3"/>
      <c r="BK25" t="s">
        <v>26</v>
      </c>
    </row>
    <row r="26" spans="1:63" x14ac:dyDescent="0.3">
      <c r="A26">
        <v>2</v>
      </c>
      <c r="B26">
        <v>1</v>
      </c>
      <c r="C26" t="s">
        <v>26</v>
      </c>
      <c r="D26" t="s">
        <v>27</v>
      </c>
      <c r="G26">
        <v>0.3</v>
      </c>
      <c r="H26">
        <v>0.3</v>
      </c>
      <c r="I26">
        <v>4878</v>
      </c>
      <c r="J26">
        <v>12848</v>
      </c>
      <c r="L26">
        <v>5961</v>
      </c>
      <c r="M26">
        <v>6.9290000000000003</v>
      </c>
      <c r="N26">
        <v>18.605</v>
      </c>
      <c r="O26">
        <v>11.677</v>
      </c>
      <c r="Q26">
        <v>0.84599999999999997</v>
      </c>
      <c r="R26">
        <v>1</v>
      </c>
      <c r="S26">
        <v>0</v>
      </c>
      <c r="T26">
        <v>0</v>
      </c>
      <c r="V26">
        <v>0</v>
      </c>
      <c r="Y26" s="1">
        <v>45323</v>
      </c>
      <c r="Z26" s="6">
        <v>0.65214120370370365</v>
      </c>
      <c r="AB26">
        <v>1</v>
      </c>
      <c r="AD26" s="3">
        <f t="shared" si="4"/>
        <v>8.2158611554157535</v>
      </c>
      <c r="AE26" s="3">
        <f t="shared" si="5"/>
        <v>22.119592581131332</v>
      </c>
      <c r="AF26" s="3">
        <f t="shared" si="6"/>
        <v>13.903731425715579</v>
      </c>
      <c r="AG26" s="3">
        <f t="shared" si="7"/>
        <v>1.1184787265006748</v>
      </c>
      <c r="AH26" s="3"/>
      <c r="AK26">
        <f>ABS(100*(AD26-AD27)/(AVERAGE(AD26:AD27)))</f>
        <v>0.33455392660378031</v>
      </c>
      <c r="AQ26">
        <f>ABS(100*(AE26-AE27)/(AVERAGE(AE26:AE27)))</f>
        <v>15.902822691215958</v>
      </c>
      <c r="AW26">
        <f>ABS(100*(AF26-AF27)/(AVERAGE(AF26:AF27)))</f>
        <v>26.801679288294995</v>
      </c>
      <c r="BC26">
        <f>ABS(100*(AG26-AG27)/(AVERAGE(AG26:AG27)))</f>
        <v>2.5763304466086838</v>
      </c>
      <c r="BG26" s="3">
        <f>AVERAGE(AD26:AD27)</f>
        <v>8.2296274262654698</v>
      </c>
      <c r="BH26" s="3">
        <f>AVERAGE(AE26:AE27)</f>
        <v>20.490322734470922</v>
      </c>
      <c r="BI26" s="3">
        <f>AVERAGE(AF26:AF27)</f>
        <v>12.260695308205451</v>
      </c>
      <c r="BJ26" s="3">
        <f>AVERAGE(AG26:AG27)</f>
        <v>1.1042541090904623</v>
      </c>
      <c r="BK26" t="s">
        <v>26</v>
      </c>
    </row>
    <row r="27" spans="1:63" x14ac:dyDescent="0.3">
      <c r="A27">
        <v>3</v>
      </c>
      <c r="B27">
        <v>1</v>
      </c>
      <c r="C27" t="s">
        <v>26</v>
      </c>
      <c r="D27" t="s">
        <v>27</v>
      </c>
      <c r="G27">
        <v>0.3</v>
      </c>
      <c r="H27">
        <v>0.3</v>
      </c>
      <c r="I27">
        <v>4894</v>
      </c>
      <c r="J27">
        <v>10947</v>
      </c>
      <c r="L27">
        <v>5810</v>
      </c>
      <c r="M27">
        <v>6.9489999999999998</v>
      </c>
      <c r="N27">
        <v>15.922000000000001</v>
      </c>
      <c r="O27">
        <v>8.9730000000000008</v>
      </c>
      <c r="Q27">
        <v>0.81899999999999995</v>
      </c>
      <c r="R27">
        <v>1</v>
      </c>
      <c r="S27">
        <v>0</v>
      </c>
      <c r="T27">
        <v>0</v>
      </c>
      <c r="V27">
        <v>0</v>
      </c>
      <c r="Y27" s="1">
        <v>45323</v>
      </c>
      <c r="Z27" s="6">
        <v>0.6597453703703704</v>
      </c>
      <c r="AB27">
        <v>1</v>
      </c>
      <c r="AD27" s="3">
        <f t="shared" si="4"/>
        <v>8.2433936971151862</v>
      </c>
      <c r="AE27" s="3">
        <f t="shared" si="5"/>
        <v>18.861052887810509</v>
      </c>
      <c r="AF27" s="3">
        <f t="shared" si="6"/>
        <v>10.617659190695322</v>
      </c>
      <c r="AG27" s="3">
        <f t="shared" si="7"/>
        <v>1.0900294916802498</v>
      </c>
      <c r="AH27" s="3"/>
      <c r="BK27" t="s">
        <v>26</v>
      </c>
    </row>
    <row r="28" spans="1:63" x14ac:dyDescent="0.3">
      <c r="A28">
        <v>4</v>
      </c>
      <c r="B28">
        <v>3</v>
      </c>
      <c r="C28" t="s">
        <v>83</v>
      </c>
      <c r="D28" t="s">
        <v>27</v>
      </c>
      <c r="G28">
        <v>0.5</v>
      </c>
      <c r="H28">
        <v>0.5</v>
      </c>
      <c r="I28">
        <v>2083</v>
      </c>
      <c r="J28">
        <v>1023</v>
      </c>
      <c r="L28">
        <v>604</v>
      </c>
      <c r="M28">
        <v>2.0129999999999999</v>
      </c>
      <c r="N28">
        <v>1.145</v>
      </c>
      <c r="O28">
        <v>0</v>
      </c>
      <c r="Q28">
        <v>0</v>
      </c>
      <c r="R28">
        <v>1</v>
      </c>
      <c r="S28">
        <v>0</v>
      </c>
      <c r="T28">
        <v>0</v>
      </c>
      <c r="V28">
        <v>0</v>
      </c>
      <c r="Y28" s="1">
        <v>45323</v>
      </c>
      <c r="Z28" s="6">
        <v>0.67219907407407409</v>
      </c>
      <c r="AB28">
        <v>1</v>
      </c>
      <c r="AD28" s="3">
        <f t="shared" si="4"/>
        <v>2.0437621663776091</v>
      </c>
      <c r="AE28" s="3">
        <f t="shared" si="5"/>
        <v>1.1100832056428875</v>
      </c>
      <c r="AF28" s="3">
        <f t="shared" si="6"/>
        <v>-0.93367896073472156</v>
      </c>
      <c r="AG28" s="3">
        <f t="shared" si="7"/>
        <v>6.5514185835436847E-2</v>
      </c>
      <c r="AH28" s="3"/>
      <c r="BK28" t="s">
        <v>83</v>
      </c>
    </row>
    <row r="29" spans="1:63" x14ac:dyDescent="0.3">
      <c r="A29">
        <v>5</v>
      </c>
      <c r="B29">
        <v>3</v>
      </c>
      <c r="C29" t="s">
        <v>83</v>
      </c>
      <c r="D29" t="s">
        <v>27</v>
      </c>
      <c r="G29">
        <v>0.5</v>
      </c>
      <c r="H29">
        <v>0.5</v>
      </c>
      <c r="I29">
        <v>511</v>
      </c>
      <c r="J29">
        <v>898</v>
      </c>
      <c r="L29">
        <v>567</v>
      </c>
      <c r="M29">
        <v>0.80700000000000005</v>
      </c>
      <c r="N29">
        <v>1.0389999999999999</v>
      </c>
      <c r="O29">
        <v>0.23200000000000001</v>
      </c>
      <c r="Q29">
        <v>0</v>
      </c>
      <c r="R29">
        <v>1</v>
      </c>
      <c r="S29">
        <v>0</v>
      </c>
      <c r="T29">
        <v>0</v>
      </c>
      <c r="V29">
        <v>0</v>
      </c>
      <c r="Y29" s="1">
        <v>45323</v>
      </c>
      <c r="Z29" s="6">
        <v>0.67856481481481479</v>
      </c>
      <c r="AB29">
        <v>1</v>
      </c>
      <c r="AD29" s="3">
        <f t="shared" si="4"/>
        <v>0.42071883319602188</v>
      </c>
      <c r="AE29" s="3">
        <f t="shared" si="5"/>
        <v>0.98152430138246549</v>
      </c>
      <c r="AF29" s="3">
        <f t="shared" si="6"/>
        <v>0.56080546818644361</v>
      </c>
      <c r="AG29" s="3">
        <f t="shared" si="7"/>
        <v>6.1331583100248534E-2</v>
      </c>
      <c r="AH29" s="3"/>
      <c r="AK29">
        <f>ABS(100*(AD29-AD30)/(AVERAGE(AD29:AD30)))</f>
        <v>22.071591420992501</v>
      </c>
      <c r="AQ29">
        <f>ABS(100*(AE29-AE30)/(AVERAGE(AE29:AE30)))</f>
        <v>0.73080130002477006</v>
      </c>
      <c r="AW29">
        <f>ABS(100*(AF29-AF30)/(AVERAGE(AF29:AF30)))</f>
        <v>14.982905429892112</v>
      </c>
      <c r="BC29">
        <f>ABS(100*(AG29-AG30)/(AVERAGE(AG29:AG30)))</f>
        <v>8.4526080714566483</v>
      </c>
      <c r="BG29" s="3">
        <f>AVERAGE(AD29:AD30)</f>
        <v>0.37890378549000769</v>
      </c>
      <c r="BH29" s="3">
        <f>AVERAGE(AE29:AE30)</f>
        <v>0.9851239507017574</v>
      </c>
      <c r="BI29" s="3">
        <f>AVERAGE(AF29:AF30)</f>
        <v>0.60622016521174971</v>
      </c>
      <c r="BJ29" s="3">
        <f>AVERAGE(AG29:AG30)</f>
        <v>5.8844630122568992E-2</v>
      </c>
      <c r="BK29" t="s">
        <v>83</v>
      </c>
    </row>
    <row r="30" spans="1:63" x14ac:dyDescent="0.3">
      <c r="A30">
        <v>6</v>
      </c>
      <c r="B30">
        <v>3</v>
      </c>
      <c r="C30" t="s">
        <v>83</v>
      </c>
      <c r="D30" t="s">
        <v>27</v>
      </c>
      <c r="G30">
        <v>0.5</v>
      </c>
      <c r="H30">
        <v>0.5</v>
      </c>
      <c r="I30">
        <v>430</v>
      </c>
      <c r="J30">
        <v>905</v>
      </c>
      <c r="L30">
        <v>523</v>
      </c>
      <c r="M30">
        <v>0.745</v>
      </c>
      <c r="N30">
        <v>1.0449999999999999</v>
      </c>
      <c r="O30">
        <v>0.3</v>
      </c>
      <c r="Q30">
        <v>0</v>
      </c>
      <c r="R30">
        <v>1</v>
      </c>
      <c r="S30">
        <v>0</v>
      </c>
      <c r="T30">
        <v>0</v>
      </c>
      <c r="V30">
        <v>0</v>
      </c>
      <c r="Y30" s="1">
        <v>45323</v>
      </c>
      <c r="Z30" s="6">
        <v>0.68518518518518512</v>
      </c>
      <c r="AB30">
        <v>1</v>
      </c>
      <c r="AD30" s="3">
        <f t="shared" si="4"/>
        <v>0.33708873778399351</v>
      </c>
      <c r="AE30" s="3">
        <f t="shared" si="5"/>
        <v>0.98872360002104931</v>
      </c>
      <c r="AF30" s="3">
        <f t="shared" si="6"/>
        <v>0.6516348622370558</v>
      </c>
      <c r="AG30" s="3">
        <f t="shared" si="7"/>
        <v>5.6357677144889456E-2</v>
      </c>
      <c r="AH30" s="3"/>
      <c r="BK30" t="s">
        <v>83</v>
      </c>
    </row>
    <row r="31" spans="1:63" x14ac:dyDescent="0.3">
      <c r="A31">
        <v>7</v>
      </c>
      <c r="B31">
        <v>3</v>
      </c>
      <c r="D31" t="s">
        <v>85</v>
      </c>
      <c r="Y31" s="1">
        <v>45323</v>
      </c>
      <c r="Z31" s="6">
        <v>0.68903935185185183</v>
      </c>
      <c r="AB31">
        <v>1</v>
      </c>
      <c r="AD31" s="3"/>
      <c r="AE31" s="3"/>
      <c r="AF31" s="3"/>
      <c r="AG31" s="3"/>
      <c r="AH31" s="3"/>
    </row>
    <row r="32" spans="1:63" x14ac:dyDescent="0.3">
      <c r="A32">
        <v>8</v>
      </c>
      <c r="B32">
        <v>3</v>
      </c>
      <c r="C32" t="s">
        <v>84</v>
      </c>
      <c r="D32" t="s">
        <v>27</v>
      </c>
      <c r="G32">
        <v>0.5</v>
      </c>
      <c r="H32">
        <v>0.5</v>
      </c>
      <c r="I32">
        <v>86</v>
      </c>
      <c r="J32">
        <v>240</v>
      </c>
      <c r="L32">
        <v>310</v>
      </c>
      <c r="M32">
        <v>0.48099999999999998</v>
      </c>
      <c r="N32">
        <v>0.48199999999999998</v>
      </c>
      <c r="O32">
        <v>1E-3</v>
      </c>
      <c r="Q32">
        <v>0</v>
      </c>
      <c r="R32">
        <v>1</v>
      </c>
      <c r="S32">
        <v>0</v>
      </c>
      <c r="T32">
        <v>0</v>
      </c>
      <c r="V32">
        <v>0</v>
      </c>
      <c r="Y32" s="1">
        <v>45323</v>
      </c>
      <c r="Z32" s="6">
        <v>0.69950231481481484</v>
      </c>
      <c r="AB32">
        <v>1</v>
      </c>
      <c r="AD32" s="3">
        <f t="shared" si="4"/>
        <v>-1.808105013869481E-2</v>
      </c>
      <c r="AE32" s="3">
        <f t="shared" si="5"/>
        <v>0.30479022935560468</v>
      </c>
      <c r="AF32" s="3">
        <f t="shared" si="6"/>
        <v>0.3228712794942995</v>
      </c>
      <c r="AG32" s="3">
        <f t="shared" si="7"/>
        <v>3.2279450588264813E-2</v>
      </c>
      <c r="AH32" s="3"/>
      <c r="BK32" t="s">
        <v>84</v>
      </c>
    </row>
    <row r="33" spans="1:63" x14ac:dyDescent="0.3">
      <c r="A33">
        <v>9</v>
      </c>
      <c r="B33">
        <v>3</v>
      </c>
      <c r="C33" t="s">
        <v>84</v>
      </c>
      <c r="D33" t="s">
        <v>27</v>
      </c>
      <c r="G33">
        <v>0.5</v>
      </c>
      <c r="H33">
        <v>0.5</v>
      </c>
      <c r="I33">
        <v>62</v>
      </c>
      <c r="J33">
        <v>202</v>
      </c>
      <c r="L33">
        <v>324</v>
      </c>
      <c r="M33">
        <v>0.46200000000000002</v>
      </c>
      <c r="N33">
        <v>0.45</v>
      </c>
      <c r="O33">
        <v>0</v>
      </c>
      <c r="Q33">
        <v>0</v>
      </c>
      <c r="R33">
        <v>1</v>
      </c>
      <c r="S33">
        <v>0</v>
      </c>
      <c r="T33">
        <v>0</v>
      </c>
      <c r="V33">
        <v>0</v>
      </c>
      <c r="Y33" s="1">
        <v>45323</v>
      </c>
      <c r="Z33" s="6">
        <v>0.70509259259259249</v>
      </c>
      <c r="AB33">
        <v>1</v>
      </c>
      <c r="AD33" s="3">
        <f t="shared" si="4"/>
        <v>-4.2860337668184693E-2</v>
      </c>
      <c r="AE33" s="3">
        <f t="shared" si="5"/>
        <v>0.26570832246043641</v>
      </c>
      <c r="AF33" s="3">
        <f t="shared" si="6"/>
        <v>0.30856866012862111</v>
      </c>
      <c r="AG33" s="3">
        <f t="shared" si="7"/>
        <v>3.386205702860634E-2</v>
      </c>
      <c r="AH33" s="3"/>
      <c r="AK33">
        <f>ABS(100*(AD33-AD34)/(AVERAGE(AD33:AD34)))</f>
        <v>353.04109811822553</v>
      </c>
      <c r="AQ33">
        <f>ABS(100*(AE33-AE34)/(AVERAGE(AE33:AE34)))</f>
        <v>1.5363773704668164</v>
      </c>
      <c r="AW33">
        <f>ABS(100*(AF33-AF34)/(AVERAGE(AF33:AF34)))</f>
        <v>17.865608814198108</v>
      </c>
      <c r="BC33">
        <f>ABS(100*(AG33-AG34)/(AVERAGE(AG33:AG34)))</f>
        <v>10.913594880011308</v>
      </c>
      <c r="BG33" s="3">
        <f>AVERAGE(AD33:AD34)</f>
        <v>-1.549987435437295E-2</v>
      </c>
      <c r="BH33" s="3">
        <f>AVERAGE(AE33:AE34)</f>
        <v>0.2677652649286032</v>
      </c>
      <c r="BI33" s="3">
        <f>AVERAGE(AF33:AF34)</f>
        <v>0.28326513928297614</v>
      </c>
      <c r="BJ33" s="3">
        <f>AVERAGE(AG33:AG34)</f>
        <v>3.2109885612513933E-2</v>
      </c>
      <c r="BK33" t="s">
        <v>84</v>
      </c>
    </row>
    <row r="34" spans="1:63" x14ac:dyDescent="0.3">
      <c r="A34">
        <v>10</v>
      </c>
      <c r="B34">
        <v>3</v>
      </c>
      <c r="C34" t="s">
        <v>84</v>
      </c>
      <c r="D34" t="s">
        <v>27</v>
      </c>
      <c r="G34">
        <v>0.5</v>
      </c>
      <c r="H34">
        <v>0.5</v>
      </c>
      <c r="I34">
        <v>115</v>
      </c>
      <c r="J34">
        <v>206</v>
      </c>
      <c r="L34">
        <v>293</v>
      </c>
      <c r="M34">
        <v>0.503</v>
      </c>
      <c r="N34">
        <v>0.45300000000000001</v>
      </c>
      <c r="O34">
        <v>0</v>
      </c>
      <c r="Q34">
        <v>0</v>
      </c>
      <c r="R34">
        <v>1</v>
      </c>
      <c r="S34">
        <v>0</v>
      </c>
      <c r="T34">
        <v>0</v>
      </c>
      <c r="V34">
        <v>0</v>
      </c>
      <c r="Y34" s="1">
        <v>45323</v>
      </c>
      <c r="Z34" s="6">
        <v>0.71114583333333325</v>
      </c>
      <c r="AB34">
        <v>1</v>
      </c>
      <c r="AD34" s="3">
        <f t="shared" si="4"/>
        <v>1.1860588959438794E-2</v>
      </c>
      <c r="AE34" s="3">
        <f t="shared" si="5"/>
        <v>0.26982220739676999</v>
      </c>
      <c r="AF34" s="3">
        <f t="shared" si="6"/>
        <v>0.25796161843733117</v>
      </c>
      <c r="AG34" s="3">
        <f t="shared" si="7"/>
        <v>3.0357714196421533E-2</v>
      </c>
      <c r="AH34" s="3"/>
      <c r="BK34" t="s">
        <v>84</v>
      </c>
    </row>
    <row r="35" spans="1:63" x14ac:dyDescent="0.3">
      <c r="A35">
        <v>11</v>
      </c>
      <c r="B35">
        <v>4</v>
      </c>
      <c r="C35" t="s">
        <v>61</v>
      </c>
      <c r="D35" t="s">
        <v>27</v>
      </c>
      <c r="G35">
        <v>0.2</v>
      </c>
      <c r="H35">
        <v>0.2</v>
      </c>
      <c r="I35">
        <v>708</v>
      </c>
      <c r="J35">
        <v>2312</v>
      </c>
      <c r="L35">
        <v>1244</v>
      </c>
      <c r="M35">
        <v>2.3940000000000001</v>
      </c>
      <c r="N35">
        <v>5.5919999999999996</v>
      </c>
      <c r="O35">
        <v>3.198</v>
      </c>
      <c r="Q35">
        <v>3.5000000000000003E-2</v>
      </c>
      <c r="R35">
        <v>1</v>
      </c>
      <c r="S35">
        <v>0</v>
      </c>
      <c r="T35">
        <v>0</v>
      </c>
      <c r="V35">
        <v>0</v>
      </c>
      <c r="Y35" s="1">
        <v>45323</v>
      </c>
      <c r="Z35" s="6">
        <v>0.72218749999999998</v>
      </c>
      <c r="AB35">
        <v>1</v>
      </c>
      <c r="AD35" s="3">
        <f>((I35*$F$21)+$F$22)*1000/G35</f>
        <v>1.5602887125014613</v>
      </c>
      <c r="AE35" s="3">
        <f t="shared" si="5"/>
        <v>6.0894565659408944</v>
      </c>
      <c r="AF35" s="3">
        <f t="shared" si="6"/>
        <v>4.5291678534394331</v>
      </c>
      <c r="AG35" s="3">
        <f t="shared" si="7"/>
        <v>0.34465477205619505</v>
      </c>
      <c r="AH35" s="3"/>
      <c r="BK35" t="s">
        <v>61</v>
      </c>
    </row>
    <row r="36" spans="1:63" x14ac:dyDescent="0.3">
      <c r="A36">
        <v>12</v>
      </c>
      <c r="B36">
        <v>4</v>
      </c>
      <c r="C36" t="s">
        <v>61</v>
      </c>
      <c r="D36" t="s">
        <v>27</v>
      </c>
      <c r="G36">
        <v>0.2</v>
      </c>
      <c r="H36">
        <v>0.2</v>
      </c>
      <c r="I36">
        <v>1329</v>
      </c>
      <c r="J36">
        <v>2346</v>
      </c>
      <c r="L36">
        <v>1242</v>
      </c>
      <c r="M36">
        <v>3.5859999999999999</v>
      </c>
      <c r="N36">
        <v>5.6639999999999997</v>
      </c>
      <c r="O36">
        <v>2.0779999999999998</v>
      </c>
      <c r="Q36">
        <v>3.5000000000000003E-2</v>
      </c>
      <c r="R36">
        <v>1</v>
      </c>
      <c r="S36">
        <v>0</v>
      </c>
      <c r="T36">
        <v>0</v>
      </c>
      <c r="V36">
        <v>0</v>
      </c>
      <c r="Y36" s="1">
        <v>45323</v>
      </c>
      <c r="Z36" s="6">
        <v>0.72850694444444442</v>
      </c>
      <c r="AB36">
        <v>1</v>
      </c>
      <c r="AD36" s="3">
        <f t="shared" si="4"/>
        <v>3.1631988745653383</v>
      </c>
      <c r="AE36" s="3">
        <f t="shared" si="5"/>
        <v>6.1768766208379819</v>
      </c>
      <c r="AF36" s="3">
        <f t="shared" si="6"/>
        <v>3.0136777462726436</v>
      </c>
      <c r="AG36" s="3">
        <f t="shared" si="7"/>
        <v>0.3440895554703588</v>
      </c>
      <c r="AH36" s="3"/>
      <c r="AJ36">
        <f>ABS(100*((AVERAGE(AD37))-3)/3)</f>
        <v>5.7841192567541713</v>
      </c>
      <c r="AK36">
        <f>ABS(100*(AD36-AD37)/(AVERAGE(AD36:AD37)))</f>
        <v>0.32586887669639203</v>
      </c>
      <c r="AP36">
        <f>ABS(100*((AVERAGE(AE36:AE37))-6)/6)</f>
        <v>4.0835473349334199</v>
      </c>
      <c r="AQ36">
        <f>ABS(100*(AE36-AE37)/(AVERAGE(AE36:AE37)))</f>
        <v>2.1821002134873368</v>
      </c>
      <c r="AV36">
        <f>ABS(100*((AVERAGE(AF37))-3)/3)</f>
        <v>4.6541827217134442</v>
      </c>
      <c r="AW36">
        <f>ABS(100*(AF36-AF37)/(AVERAGE(AF36:AF37)))</f>
        <v>4.0936625650821679</v>
      </c>
      <c r="BB36">
        <f>ABS(100*((AVERAGE(AG36:AG37))-0.3)/0.3)</f>
        <v>16.2037627190163</v>
      </c>
      <c r="BC36">
        <f>ABS(100*(AG36-AG37)/(AVERAGE(AG36:AG37)))</f>
        <v>2.5941401442244936</v>
      </c>
      <c r="BG36" s="3">
        <f>AVERAGE(AD36:AD37)</f>
        <v>3.1683612261339817</v>
      </c>
      <c r="BH36" s="3">
        <f>AVERAGE(AE36:AE37)</f>
        <v>6.2450128400960052</v>
      </c>
      <c r="BI36" s="3">
        <f>AVERAGE(AF36:AF37)</f>
        <v>3.0766516139620235</v>
      </c>
      <c r="BJ36" s="3">
        <f>AVERAGE(AG36:AG37)</f>
        <v>0.34861128815704889</v>
      </c>
      <c r="BK36" t="s">
        <v>61</v>
      </c>
    </row>
    <row r="37" spans="1:63" x14ac:dyDescent="0.3">
      <c r="A37">
        <v>13</v>
      </c>
      <c r="B37">
        <v>4</v>
      </c>
      <c r="C37" t="s">
        <v>61</v>
      </c>
      <c r="D37" t="s">
        <v>27</v>
      </c>
      <c r="G37">
        <v>0.2</v>
      </c>
      <c r="H37">
        <v>0.2</v>
      </c>
      <c r="I37">
        <v>1333</v>
      </c>
      <c r="J37">
        <v>2399</v>
      </c>
      <c r="L37">
        <v>1274</v>
      </c>
      <c r="M37">
        <v>3.593</v>
      </c>
      <c r="N37">
        <v>5.7779999999999996</v>
      </c>
      <c r="O37">
        <v>2.1840000000000002</v>
      </c>
      <c r="Q37">
        <v>4.2999999999999997E-2</v>
      </c>
      <c r="R37">
        <v>1</v>
      </c>
      <c r="S37">
        <v>0</v>
      </c>
      <c r="T37">
        <v>0</v>
      </c>
      <c r="V37">
        <v>0</v>
      </c>
      <c r="Y37" s="1">
        <v>45323</v>
      </c>
      <c r="Z37" s="6">
        <v>0.73534722222222226</v>
      </c>
      <c r="AB37">
        <v>1</v>
      </c>
      <c r="AD37" s="3">
        <f t="shared" si="4"/>
        <v>3.1735235777026252</v>
      </c>
      <c r="AE37" s="3">
        <f t="shared" si="5"/>
        <v>6.3131490593540285</v>
      </c>
      <c r="AF37" s="3">
        <f t="shared" si="6"/>
        <v>3.1396254816514033</v>
      </c>
      <c r="AG37" s="3">
        <f t="shared" si="7"/>
        <v>0.35313302084373893</v>
      </c>
      <c r="AH37" s="3"/>
      <c r="BK37" t="s">
        <v>61</v>
      </c>
    </row>
    <row r="38" spans="1:63" x14ac:dyDescent="0.3">
      <c r="A38">
        <v>14</v>
      </c>
      <c r="B38">
        <v>5</v>
      </c>
      <c r="C38" t="s">
        <v>61</v>
      </c>
      <c r="D38" t="s">
        <v>27</v>
      </c>
      <c r="G38">
        <v>0.6</v>
      </c>
      <c r="H38">
        <v>0.6</v>
      </c>
      <c r="I38">
        <v>3789</v>
      </c>
      <c r="J38">
        <v>7084</v>
      </c>
      <c r="L38">
        <v>3537</v>
      </c>
      <c r="M38">
        <v>2.7679999999999998</v>
      </c>
      <c r="N38">
        <v>5.2329999999999997</v>
      </c>
      <c r="O38">
        <v>2.4649999999999999</v>
      </c>
      <c r="Q38">
        <v>0.21199999999999999</v>
      </c>
      <c r="R38">
        <v>1</v>
      </c>
      <c r="S38">
        <v>0</v>
      </c>
      <c r="T38">
        <v>0</v>
      </c>
      <c r="V38">
        <v>0</v>
      </c>
      <c r="Y38" s="1">
        <v>45323</v>
      </c>
      <c r="Z38" s="6">
        <v>0.74881944444444448</v>
      </c>
      <c r="AB38">
        <v>1</v>
      </c>
      <c r="AD38" s="3">
        <f t="shared" si="4"/>
        <v>3.1709637679990399</v>
      </c>
      <c r="AE38" s="3">
        <f t="shared" si="5"/>
        <v>6.1197061295185211</v>
      </c>
      <c r="AF38" s="3">
        <f t="shared" si="6"/>
        <v>2.9487423615194812</v>
      </c>
      <c r="AG38" s="3">
        <f t="shared" si="7"/>
        <v>0.33089186257248876</v>
      </c>
      <c r="AH38" s="3"/>
      <c r="BK38" t="s">
        <v>61</v>
      </c>
    </row>
    <row r="39" spans="1:63" x14ac:dyDescent="0.3">
      <c r="A39">
        <v>15</v>
      </c>
      <c r="B39">
        <v>5</v>
      </c>
      <c r="C39" t="s">
        <v>61</v>
      </c>
      <c r="D39" t="s">
        <v>27</v>
      </c>
      <c r="G39">
        <v>0.6</v>
      </c>
      <c r="H39">
        <v>0.6</v>
      </c>
      <c r="I39">
        <v>3847</v>
      </c>
      <c r="J39">
        <v>7188</v>
      </c>
      <c r="L39">
        <v>3432</v>
      </c>
      <c r="M39">
        <v>2.8050000000000002</v>
      </c>
      <c r="N39">
        <v>5.3070000000000004</v>
      </c>
      <c r="O39">
        <v>2.5009999999999999</v>
      </c>
      <c r="Q39">
        <v>0.20200000000000001</v>
      </c>
      <c r="R39">
        <v>1</v>
      </c>
      <c r="S39">
        <v>0</v>
      </c>
      <c r="T39">
        <v>0</v>
      </c>
      <c r="V39">
        <v>0</v>
      </c>
      <c r="Y39" s="1">
        <v>45323</v>
      </c>
      <c r="Z39" s="6">
        <v>0.75653935185185184</v>
      </c>
      <c r="AB39">
        <v>1</v>
      </c>
      <c r="AD39" s="3">
        <f t="shared" si="4"/>
        <v>3.2208664998292629</v>
      </c>
      <c r="AE39" s="3">
        <f t="shared" si="5"/>
        <v>6.2088403031390795</v>
      </c>
      <c r="AF39" s="3">
        <f t="shared" si="6"/>
        <v>2.9879738033098167</v>
      </c>
      <c r="AG39" s="3">
        <f t="shared" si="7"/>
        <v>0.32100057232035423</v>
      </c>
      <c r="AH39" s="3"/>
      <c r="AJ39">
        <f>ABS(100*((AVERAGE(AD39:AD40))-3)/3)</f>
        <v>8.0935497998666204</v>
      </c>
      <c r="AK39">
        <f>ABS(100*(AD39-AD40)/(AVERAGE(AD39:AD40)))</f>
        <v>1.3531485278173263</v>
      </c>
      <c r="AP39">
        <f>ABS(100*((AVERAGE(AE39:AE40))-6)/6)</f>
        <v>3.3878236214632373</v>
      </c>
      <c r="AQ39">
        <f>ABS(100*(AE39-AE40)/(AVERAGE(AE39:AE40)))</f>
        <v>0.17961128161738169</v>
      </c>
      <c r="AV39">
        <f>ABS(100*((AVERAGE(AF39:AF40))-3)/3)</f>
        <v>1.3179025569401315</v>
      </c>
      <c r="AW39">
        <f>ABS(100*(AF39-AF40)/(AVERAGE(AF39:AF40)))</f>
        <v>1.8585525798398259</v>
      </c>
      <c r="BB39">
        <f>ABS(100*((AVERAGE(AG39:AG40))-0.3)/0.3)</f>
        <v>7.2513981449341953</v>
      </c>
      <c r="BC39">
        <f>ABS(100*(AG39-AG40)/(AVERAGE(AG39:AG40)))</f>
        <v>0.46844586798449872</v>
      </c>
      <c r="BG39" s="3">
        <f>AVERAGE(AD39:AD40)</f>
        <v>3.2428064939959986</v>
      </c>
      <c r="BH39" s="3">
        <f>AVERAGE(AE39:AE40)</f>
        <v>6.2032694172877942</v>
      </c>
      <c r="BI39" s="3">
        <f>AVERAGE(AF39:AF40)</f>
        <v>2.9604629232917961</v>
      </c>
      <c r="BJ39" s="3">
        <f>AVERAGE(AG39:AG40)</f>
        <v>0.32175419443480258</v>
      </c>
      <c r="BK39" t="s">
        <v>61</v>
      </c>
    </row>
    <row r="40" spans="1:63" x14ac:dyDescent="0.3">
      <c r="A40">
        <v>16</v>
      </c>
      <c r="B40">
        <v>5</v>
      </c>
      <c r="C40" t="s">
        <v>61</v>
      </c>
      <c r="D40" t="s">
        <v>27</v>
      </c>
      <c r="G40">
        <v>0.6</v>
      </c>
      <c r="H40">
        <v>0.6</v>
      </c>
      <c r="I40">
        <v>3898</v>
      </c>
      <c r="J40">
        <v>7175</v>
      </c>
      <c r="L40">
        <v>3448</v>
      </c>
      <c r="M40">
        <v>2.8380000000000001</v>
      </c>
      <c r="N40">
        <v>5.2969999999999997</v>
      </c>
      <c r="O40">
        <v>2.46</v>
      </c>
      <c r="Q40">
        <v>0.20399999999999999</v>
      </c>
      <c r="R40">
        <v>1</v>
      </c>
      <c r="S40">
        <v>0</v>
      </c>
      <c r="T40">
        <v>0</v>
      </c>
      <c r="V40">
        <v>0</v>
      </c>
      <c r="Y40" s="1">
        <v>45323</v>
      </c>
      <c r="Z40" s="6">
        <v>0.76453703703703713</v>
      </c>
      <c r="AB40">
        <v>1</v>
      </c>
      <c r="AD40" s="3">
        <f t="shared" si="4"/>
        <v>3.2647464881627344</v>
      </c>
      <c r="AE40" s="3">
        <f t="shared" si="5"/>
        <v>6.1976985314365098</v>
      </c>
      <c r="AF40" s="3">
        <f t="shared" si="6"/>
        <v>2.9329520432737755</v>
      </c>
      <c r="AG40" s="3">
        <f t="shared" si="7"/>
        <v>0.32250781654925087</v>
      </c>
      <c r="AH40" s="3"/>
      <c r="BK40" t="s">
        <v>61</v>
      </c>
    </row>
    <row r="41" spans="1:63" x14ac:dyDescent="0.3">
      <c r="A41">
        <v>17</v>
      </c>
      <c r="B41">
        <v>6</v>
      </c>
      <c r="C41" t="s">
        <v>63</v>
      </c>
      <c r="D41" t="s">
        <v>27</v>
      </c>
      <c r="G41">
        <v>0.33300000000000002</v>
      </c>
      <c r="H41">
        <v>0.33300000000000002</v>
      </c>
      <c r="I41">
        <v>4689</v>
      </c>
      <c r="J41">
        <v>11448</v>
      </c>
      <c r="L41">
        <v>5668</v>
      </c>
      <c r="M41">
        <v>6.0250000000000004</v>
      </c>
      <c r="N41">
        <v>14.981</v>
      </c>
      <c r="O41">
        <v>8.9559999999999995</v>
      </c>
      <c r="Q41">
        <v>0.71599999999999997</v>
      </c>
      <c r="R41">
        <v>1</v>
      </c>
      <c r="S41">
        <v>0</v>
      </c>
      <c r="T41">
        <v>0</v>
      </c>
      <c r="V41">
        <v>0</v>
      </c>
      <c r="Y41" s="1">
        <v>45323</v>
      </c>
      <c r="Z41" s="6">
        <v>0.77740740740740744</v>
      </c>
      <c r="AB41">
        <v>1</v>
      </c>
      <c r="AD41" s="3">
        <f t="shared" si="4"/>
        <v>7.108678384316395</v>
      </c>
      <c r="AE41" s="3">
        <f t="shared" si="5"/>
        <v>17.765609340783893</v>
      </c>
      <c r="AF41" s="3">
        <f t="shared" si="6"/>
        <v>10.656930956467498</v>
      </c>
      <c r="AG41" s="3">
        <f t="shared" si="7"/>
        <v>0.95790622217777777</v>
      </c>
      <c r="AH41" s="3"/>
      <c r="BK41" t="s">
        <v>63</v>
      </c>
    </row>
    <row r="42" spans="1:63" x14ac:dyDescent="0.3">
      <c r="A42">
        <v>18</v>
      </c>
      <c r="B42">
        <v>6</v>
      </c>
      <c r="C42" t="s">
        <v>63</v>
      </c>
      <c r="D42" t="s">
        <v>27</v>
      </c>
      <c r="G42">
        <v>0.33300000000000002</v>
      </c>
      <c r="H42">
        <v>0.33300000000000002</v>
      </c>
      <c r="I42">
        <v>5795</v>
      </c>
      <c r="J42">
        <v>11530</v>
      </c>
      <c r="L42">
        <v>5683</v>
      </c>
      <c r="M42">
        <v>7.298</v>
      </c>
      <c r="N42">
        <v>15.085000000000001</v>
      </c>
      <c r="O42">
        <v>7.7869999999999999</v>
      </c>
      <c r="Q42">
        <v>0.71799999999999997</v>
      </c>
      <c r="R42">
        <v>1</v>
      </c>
      <c r="S42">
        <v>0</v>
      </c>
      <c r="T42">
        <v>0</v>
      </c>
      <c r="V42">
        <v>0</v>
      </c>
      <c r="Y42" s="1">
        <v>45323</v>
      </c>
      <c r="Z42" s="6">
        <v>0.78453703703703714</v>
      </c>
      <c r="AB42">
        <v>1</v>
      </c>
      <c r="AD42" s="3">
        <f t="shared" si="4"/>
        <v>8.8232612176256922</v>
      </c>
      <c r="AE42" s="3">
        <f t="shared" si="5"/>
        <v>17.89223793116653</v>
      </c>
      <c r="AF42" s="3">
        <f t="shared" si="6"/>
        <v>9.0689767135408381</v>
      </c>
      <c r="AG42" s="3">
        <f t="shared" si="7"/>
        <v>0.96045224283469799</v>
      </c>
      <c r="AH42" s="3"/>
      <c r="AJ42">
        <f>ABS(100*((AVERAGE(AD42:AD43))-9)/9)</f>
        <v>1.2919867671983374</v>
      </c>
      <c r="AK42">
        <f>ABS(100*(AD42-AD43)/(AVERAGE(AD42:AD43)))</f>
        <v>1.3611407208059267</v>
      </c>
      <c r="AP42">
        <f>ABS(100*((AVERAGE(AE42:AE43))-18)/18)</f>
        <v>0.76168244319880785</v>
      </c>
      <c r="AQ42">
        <f>ABS(100*(AE42-AE43)/(AVERAGE(AE42:AE43)))</f>
        <v>0.32851077492234948</v>
      </c>
      <c r="AV42">
        <f>ABS(100*((AVERAGE(AF42:AF43))-9)/9)</f>
        <v>0.23137811919929796</v>
      </c>
      <c r="AW42">
        <f>ABS(100*(AF42-AF43)/(AVERAGE(AF42:AF43)))</f>
        <v>2.0002001202801916</v>
      </c>
      <c r="BB42">
        <f>ABS(100*((AVERAGE(AG42:AG43))-0.9)/0.9)</f>
        <v>6.2642899759584285</v>
      </c>
      <c r="BC42">
        <f>ABS(100*(AG42-AG43)/(AVERAGE(AG42:AG43)))</f>
        <v>0.8518871102718919</v>
      </c>
      <c r="BG42" s="3">
        <f>AVERAGE(AD42:AD43)</f>
        <v>8.8837211909521496</v>
      </c>
      <c r="BH42" s="3">
        <f>AVERAGE(AE42:AE43)</f>
        <v>17.862897160224215</v>
      </c>
      <c r="BI42" s="3">
        <f>AVERAGE(AF42:AF43)</f>
        <v>8.9791759692720632</v>
      </c>
      <c r="BJ42" s="3">
        <f>AVERAGE(AG42:AG43)</f>
        <v>0.95637860978362588</v>
      </c>
      <c r="BK42" t="s">
        <v>63</v>
      </c>
    </row>
    <row r="43" spans="1:63" x14ac:dyDescent="0.3">
      <c r="A43">
        <v>19</v>
      </c>
      <c r="B43">
        <v>6</v>
      </c>
      <c r="C43" t="s">
        <v>63</v>
      </c>
      <c r="D43" t="s">
        <v>27</v>
      </c>
      <c r="G43">
        <v>0.33300000000000002</v>
      </c>
      <c r="H43">
        <v>0.33300000000000002</v>
      </c>
      <c r="I43">
        <v>5873</v>
      </c>
      <c r="J43">
        <v>11492</v>
      </c>
      <c r="L43">
        <v>5635</v>
      </c>
      <c r="M43">
        <v>7.3879999999999999</v>
      </c>
      <c r="N43">
        <v>15.037000000000001</v>
      </c>
      <c r="O43">
        <v>7.649</v>
      </c>
      <c r="Q43">
        <v>0.71099999999999997</v>
      </c>
      <c r="R43">
        <v>1</v>
      </c>
      <c r="S43">
        <v>0</v>
      </c>
      <c r="T43">
        <v>0</v>
      </c>
      <c r="V43">
        <v>0</v>
      </c>
      <c r="Y43" s="1">
        <v>45323</v>
      </c>
      <c r="Z43" s="6">
        <v>0.79211805555555559</v>
      </c>
      <c r="AB43">
        <v>1</v>
      </c>
      <c r="AD43" s="3">
        <f t="shared" si="4"/>
        <v>8.9441811642786071</v>
      </c>
      <c r="AE43" s="3">
        <f t="shared" si="5"/>
        <v>17.833556389281895</v>
      </c>
      <c r="AF43" s="3">
        <f t="shared" si="6"/>
        <v>8.8893752250032883</v>
      </c>
      <c r="AG43" s="3">
        <f t="shared" si="7"/>
        <v>0.95230497673255377</v>
      </c>
      <c r="AH43" s="3"/>
      <c r="BG43" s="3"/>
      <c r="BH43" s="3"/>
      <c r="BI43" s="3"/>
      <c r="BJ43" s="3"/>
      <c r="BK43" t="s">
        <v>63</v>
      </c>
    </row>
    <row r="44" spans="1:63" x14ac:dyDescent="0.3">
      <c r="A44">
        <v>20</v>
      </c>
      <c r="B44">
        <v>7</v>
      </c>
      <c r="C44" t="s">
        <v>63</v>
      </c>
      <c r="D44" t="s">
        <v>27</v>
      </c>
      <c r="G44">
        <v>0.46700000000000003</v>
      </c>
      <c r="H44">
        <v>0.46700000000000003</v>
      </c>
      <c r="I44">
        <v>8239</v>
      </c>
      <c r="J44">
        <v>16526</v>
      </c>
      <c r="L44">
        <v>7794</v>
      </c>
      <c r="M44">
        <v>7.2119999999999997</v>
      </c>
      <c r="N44">
        <v>15.288</v>
      </c>
      <c r="O44">
        <v>8.0760000000000005</v>
      </c>
      <c r="Q44">
        <v>0.749</v>
      </c>
      <c r="R44">
        <v>1</v>
      </c>
      <c r="S44">
        <v>0</v>
      </c>
      <c r="T44">
        <v>0</v>
      </c>
      <c r="V44">
        <v>0</v>
      </c>
      <c r="Y44" s="1">
        <v>45323</v>
      </c>
      <c r="Z44" s="6">
        <v>0.80655092592592592</v>
      </c>
      <c r="AB44">
        <v>1</v>
      </c>
      <c r="AD44" s="3">
        <f t="shared" si="4"/>
        <v>8.993200661340218</v>
      </c>
      <c r="AE44" s="3">
        <f t="shared" si="5"/>
        <v>18.259606796185711</v>
      </c>
      <c r="AF44" s="3">
        <f t="shared" si="6"/>
        <v>9.2664061348454929</v>
      </c>
      <c r="AG44" s="3">
        <f t="shared" si="7"/>
        <v>0.94035935360597156</v>
      </c>
      <c r="AH44" s="3"/>
      <c r="BG44" s="3"/>
      <c r="BH44" s="3"/>
      <c r="BI44" s="3"/>
      <c r="BJ44" s="3"/>
      <c r="BK44" t="s">
        <v>63</v>
      </c>
    </row>
    <row r="45" spans="1:63" x14ac:dyDescent="0.3">
      <c r="A45">
        <v>21</v>
      </c>
      <c r="B45">
        <v>7</v>
      </c>
      <c r="C45" t="s">
        <v>63</v>
      </c>
      <c r="D45" t="s">
        <v>27</v>
      </c>
      <c r="G45">
        <v>0.46700000000000003</v>
      </c>
      <c r="H45">
        <v>0.46700000000000003</v>
      </c>
      <c r="I45">
        <v>8415</v>
      </c>
      <c r="J45">
        <v>16655</v>
      </c>
      <c r="L45">
        <v>7864</v>
      </c>
      <c r="M45">
        <v>7.3559999999999999</v>
      </c>
      <c r="N45">
        <v>15.404999999999999</v>
      </c>
      <c r="O45">
        <v>8.0489999999999995</v>
      </c>
      <c r="Q45">
        <v>0.75600000000000001</v>
      </c>
      <c r="R45">
        <v>1</v>
      </c>
      <c r="S45">
        <v>0</v>
      </c>
      <c r="T45">
        <v>0</v>
      </c>
      <c r="V45">
        <v>0</v>
      </c>
      <c r="Y45" s="1">
        <v>45323</v>
      </c>
      <c r="Z45" s="6">
        <v>0.81445601851851857</v>
      </c>
      <c r="AB45">
        <v>1</v>
      </c>
      <c r="AD45" s="3">
        <f t="shared" si="4"/>
        <v>9.1877560951906023</v>
      </c>
      <c r="AE45" s="3">
        <f t="shared" si="5"/>
        <v>18.401654750357824</v>
      </c>
      <c r="AF45" s="3">
        <f t="shared" si="6"/>
        <v>9.2138986551672222</v>
      </c>
      <c r="AG45" s="3">
        <f t="shared" si="7"/>
        <v>0.948831550824074</v>
      </c>
      <c r="AH45" s="3"/>
      <c r="AJ45">
        <f>ABS(100*((AVERAGE(AD45:AD46))-9)/9)</f>
        <v>2.411666145870031</v>
      </c>
      <c r="AK45">
        <f>ABS(100*(AD45-AD46)/(AVERAGE(AD45:AD46)))</f>
        <v>0.63564498590480134</v>
      </c>
      <c r="AP45">
        <f>ABS(100*((AVERAGE(AE45:AE46))-18)/18)</f>
        <v>2.2895313678206088</v>
      </c>
      <c r="AQ45">
        <f>ABS(100*(AE45-AE46)/(AVERAGE(AE45:AE46)))</f>
        <v>0.11363056859834222</v>
      </c>
      <c r="AV45">
        <f>ABS(100*((AVERAGE(AF45:AF46))-9)/9)</f>
        <v>2.1673965897711867</v>
      </c>
      <c r="AW45">
        <f>ABS(100*(AF45-AF46)/(AVERAGE(AF45:AF46)))</f>
        <v>0.4096319203459276</v>
      </c>
      <c r="BB45">
        <f>ABS(100*((AVERAGE(AG45:AG46))-0.9)/0.9)</f>
        <v>4.0540387959345043</v>
      </c>
      <c r="BC45">
        <f>ABS(100*(AG45-AG46)/(AVERAGE(AG45:AG46)))</f>
        <v>2.6364936705573574</v>
      </c>
      <c r="BG45" s="3">
        <f>AVERAGE(AD45:AD46)</f>
        <v>9.2170499531283028</v>
      </c>
      <c r="BH45" s="3">
        <f>AVERAGE(AE45:AE46)</f>
        <v>18.41211564620771</v>
      </c>
      <c r="BI45" s="3">
        <f>AVERAGE(AF45:AF46)</f>
        <v>9.1950656930794068</v>
      </c>
      <c r="BJ45" s="3">
        <f>AVERAGE(AG45:AG46)</f>
        <v>0.93648634916341056</v>
      </c>
      <c r="BK45" t="s">
        <v>63</v>
      </c>
    </row>
    <row r="46" spans="1:63" x14ac:dyDescent="0.3">
      <c r="A46">
        <v>22</v>
      </c>
      <c r="B46">
        <v>7</v>
      </c>
      <c r="C46" t="s">
        <v>63</v>
      </c>
      <c r="D46" t="s">
        <v>27</v>
      </c>
      <c r="G46">
        <v>0.46700000000000003</v>
      </c>
      <c r="H46">
        <v>0.46700000000000003</v>
      </c>
      <c r="I46">
        <v>8468</v>
      </c>
      <c r="J46">
        <v>16674</v>
      </c>
      <c r="L46">
        <v>7660</v>
      </c>
      <c r="M46">
        <v>7.399</v>
      </c>
      <c r="N46">
        <v>15.422000000000001</v>
      </c>
      <c r="O46">
        <v>8.0229999999999997</v>
      </c>
      <c r="Q46">
        <v>0.73399999999999999</v>
      </c>
      <c r="R46">
        <v>1</v>
      </c>
      <c r="S46">
        <v>0</v>
      </c>
      <c r="T46">
        <v>0</v>
      </c>
      <c r="V46">
        <v>0</v>
      </c>
      <c r="Y46" s="1">
        <v>45323</v>
      </c>
      <c r="Z46" s="6">
        <v>0.82275462962962964</v>
      </c>
      <c r="AB46">
        <v>1</v>
      </c>
      <c r="AD46" s="3">
        <f t="shared" si="4"/>
        <v>9.2463438110660032</v>
      </c>
      <c r="AE46" s="3">
        <f t="shared" si="5"/>
        <v>18.422576542057595</v>
      </c>
      <c r="AF46" s="3">
        <f t="shared" si="6"/>
        <v>9.1762327309915914</v>
      </c>
      <c r="AG46" s="3">
        <f t="shared" si="7"/>
        <v>0.92414114750274701</v>
      </c>
      <c r="AH46" s="3"/>
      <c r="BG46" s="3"/>
      <c r="BH46" s="3"/>
      <c r="BI46" s="3"/>
      <c r="BJ46" s="3"/>
      <c r="BK46" t="s">
        <v>63</v>
      </c>
    </row>
    <row r="47" spans="1:63" x14ac:dyDescent="0.3">
      <c r="A47">
        <v>23</v>
      </c>
      <c r="B47">
        <v>8</v>
      </c>
      <c r="C47" t="s">
        <v>63</v>
      </c>
      <c r="D47" t="s">
        <v>27</v>
      </c>
      <c r="G47">
        <v>0.6</v>
      </c>
      <c r="H47">
        <v>0.6</v>
      </c>
      <c r="I47">
        <v>10665</v>
      </c>
      <c r="J47">
        <v>21419</v>
      </c>
      <c r="L47">
        <v>9721</v>
      </c>
      <c r="M47">
        <v>7.1639999999999997</v>
      </c>
      <c r="N47">
        <v>15.353999999999999</v>
      </c>
      <c r="O47">
        <v>8.19</v>
      </c>
      <c r="Q47">
        <v>0.751</v>
      </c>
      <c r="R47">
        <v>1</v>
      </c>
      <c r="S47">
        <v>0</v>
      </c>
      <c r="T47">
        <v>0</v>
      </c>
      <c r="V47">
        <v>0</v>
      </c>
      <c r="Y47" s="1">
        <v>45323</v>
      </c>
      <c r="Z47" s="6">
        <v>0.83731481481481485</v>
      </c>
      <c r="AB47">
        <v>1</v>
      </c>
      <c r="AD47" s="3">
        <f t="shared" si="4"/>
        <v>9.0870186656647505</v>
      </c>
      <c r="AE47" s="3">
        <f t="shared" si="5"/>
        <v>18.405652080006174</v>
      </c>
      <c r="AF47" s="3">
        <f t="shared" si="6"/>
        <v>9.3186334143414236</v>
      </c>
      <c r="AG47" s="3">
        <f t="shared" si="7"/>
        <v>0.91344175704106012</v>
      </c>
      <c r="AH47" s="3"/>
      <c r="BG47" s="3"/>
      <c r="BH47" s="3"/>
      <c r="BI47" s="3"/>
      <c r="BJ47" s="3"/>
      <c r="BK47" t="s">
        <v>63</v>
      </c>
    </row>
    <row r="48" spans="1:63" x14ac:dyDescent="0.3">
      <c r="A48">
        <v>24</v>
      </c>
      <c r="B48">
        <v>8</v>
      </c>
      <c r="C48" t="s">
        <v>63</v>
      </c>
      <c r="D48" t="s">
        <v>27</v>
      </c>
      <c r="G48">
        <v>0.6</v>
      </c>
      <c r="H48">
        <v>0.6</v>
      </c>
      <c r="I48">
        <v>10214</v>
      </c>
      <c r="J48">
        <v>20996</v>
      </c>
      <c r="L48">
        <v>9853</v>
      </c>
      <c r="M48">
        <v>6.8760000000000003</v>
      </c>
      <c r="N48">
        <v>15.055</v>
      </c>
      <c r="O48">
        <v>8.18</v>
      </c>
      <c r="Q48">
        <v>0.76200000000000001</v>
      </c>
      <c r="R48">
        <v>1</v>
      </c>
      <c r="S48">
        <v>0</v>
      </c>
      <c r="T48">
        <v>0</v>
      </c>
      <c r="V48">
        <v>0</v>
      </c>
      <c r="Y48" s="1">
        <v>45323</v>
      </c>
      <c r="Z48" s="6">
        <v>0.84574074074074079</v>
      </c>
      <c r="AB48">
        <v>1</v>
      </c>
      <c r="AD48" s="3">
        <f t="shared" si="4"/>
        <v>8.6989819060883633</v>
      </c>
      <c r="AE48" s="3">
        <f t="shared" si="5"/>
        <v>18.043115969991781</v>
      </c>
      <c r="AF48" s="3">
        <f t="shared" si="6"/>
        <v>9.3441340639034181</v>
      </c>
      <c r="AG48" s="3">
        <f t="shared" si="7"/>
        <v>0.92587652192945757</v>
      </c>
      <c r="AH48" s="3"/>
      <c r="AJ48">
        <f>ABS(100*((AVERAGE(AD48:AD49))-9)/9)</f>
        <v>0.21164114826971078</v>
      </c>
      <c r="AK48">
        <f>ABS(100*(AD48-AD49)/(AVERAGE(AD48:AD49)))</f>
        <v>7.0975519319457616</v>
      </c>
      <c r="AP48">
        <f>ABS(100*((AVERAGE(AE48:AE49))-18)/18)</f>
        <v>1.0632624420674277</v>
      </c>
      <c r="AQ48">
        <f>ABS(100*(AE48-AE49)/(AVERAGE(AE48:AE49)))</f>
        <v>1.6301260330253184</v>
      </c>
      <c r="AV48">
        <f>ABS(100*((AVERAGE(AF48:AF49))-9)/9)</f>
        <v>1.9148837358651447</v>
      </c>
      <c r="AW48">
        <f>ABS(100*(AF48-AF49)/(AVERAGE(AF48:AF49)))</f>
        <v>3.7459260420314915</v>
      </c>
      <c r="BB48">
        <f>ABS(100*((AVERAGE(AG48:AG49))-0.9)/0.9)</f>
        <v>2.5925608103549096</v>
      </c>
      <c r="BC48">
        <f>ABS(100*(AG48-AG49)/(AVERAGE(AG48:AG49)))</f>
        <v>0.55093330488270886</v>
      </c>
      <c r="BG48" s="3">
        <f>AVERAGE(AD48:AD49)</f>
        <v>9.019047703344274</v>
      </c>
      <c r="BH48" s="3">
        <f>AVERAGE(AE48:AE49)</f>
        <v>18.191387239572137</v>
      </c>
      <c r="BI48" s="3">
        <f>AVERAGE(AF48:AF49)</f>
        <v>9.172339536227863</v>
      </c>
      <c r="BJ48" s="3">
        <f>AVERAGE(AG48:AG49)</f>
        <v>0.92333304729319421</v>
      </c>
      <c r="BK48" t="s">
        <v>63</v>
      </c>
    </row>
    <row r="49" spans="1:63" x14ac:dyDescent="0.3">
      <c r="A49">
        <v>25</v>
      </c>
      <c r="B49">
        <v>8</v>
      </c>
      <c r="C49" t="s">
        <v>63</v>
      </c>
      <c r="D49" t="s">
        <v>27</v>
      </c>
      <c r="G49">
        <v>0.6</v>
      </c>
      <c r="H49">
        <v>0.6</v>
      </c>
      <c r="I49">
        <v>10958</v>
      </c>
      <c r="J49">
        <v>21342</v>
      </c>
      <c r="L49">
        <v>9799</v>
      </c>
      <c r="M49">
        <v>7.3520000000000003</v>
      </c>
      <c r="N49">
        <v>15.298999999999999</v>
      </c>
      <c r="O49">
        <v>7.9470000000000001</v>
      </c>
      <c r="Q49">
        <v>0.75700000000000001</v>
      </c>
      <c r="R49">
        <v>1</v>
      </c>
      <c r="S49">
        <v>0</v>
      </c>
      <c r="T49">
        <v>0</v>
      </c>
      <c r="V49">
        <v>0</v>
      </c>
      <c r="Y49" s="1">
        <v>45323</v>
      </c>
      <c r="Z49" s="6">
        <v>0.85561342592592593</v>
      </c>
      <c r="AB49">
        <v>1</v>
      </c>
      <c r="AD49" s="3">
        <f t="shared" si="4"/>
        <v>9.3391135006001846</v>
      </c>
      <c r="AE49" s="3">
        <f t="shared" si="5"/>
        <v>18.339658509152493</v>
      </c>
      <c r="AF49" s="3">
        <f t="shared" si="6"/>
        <v>9.000545008552308</v>
      </c>
      <c r="AG49" s="3">
        <f t="shared" si="7"/>
        <v>0.92078957265693095</v>
      </c>
      <c r="AH49" s="3"/>
      <c r="BK49" t="s">
        <v>63</v>
      </c>
    </row>
    <row r="50" spans="1:63" x14ac:dyDescent="0.3">
      <c r="A50">
        <v>26</v>
      </c>
      <c r="B50">
        <v>1</v>
      </c>
      <c r="C50" t="s">
        <v>69</v>
      </c>
      <c r="D50" t="s">
        <v>27</v>
      </c>
      <c r="G50">
        <v>0.3</v>
      </c>
      <c r="H50">
        <v>0.3</v>
      </c>
      <c r="I50">
        <v>4226</v>
      </c>
      <c r="J50">
        <v>10191</v>
      </c>
      <c r="L50">
        <v>5779</v>
      </c>
      <c r="M50">
        <v>6.0949999999999998</v>
      </c>
      <c r="N50">
        <v>14.853999999999999</v>
      </c>
      <c r="O50">
        <v>8.7579999999999991</v>
      </c>
      <c r="Q50">
        <v>0.81399999999999995</v>
      </c>
      <c r="R50">
        <v>1</v>
      </c>
      <c r="S50">
        <v>0</v>
      </c>
      <c r="T50">
        <v>0</v>
      </c>
      <c r="V50">
        <v>0</v>
      </c>
      <c r="Y50" s="1">
        <v>45323</v>
      </c>
      <c r="Z50" s="6">
        <v>0.86927083333333333</v>
      </c>
      <c r="AB50">
        <v>1</v>
      </c>
      <c r="AD50" s="3">
        <f t="shared" si="4"/>
        <v>7.0939100811638491</v>
      </c>
      <c r="AE50" s="3">
        <f t="shared" si="5"/>
        <v>17.565179132865453</v>
      </c>
      <c r="AF50" s="3">
        <f t="shared" si="6"/>
        <v>10.471269051701604</v>
      </c>
      <c r="AG50" s="3">
        <f t="shared" si="7"/>
        <v>1.0841889202932751</v>
      </c>
      <c r="AH50" s="3"/>
      <c r="BG50" s="3"/>
      <c r="BH50" s="3"/>
      <c r="BI50" s="3"/>
      <c r="BJ50" s="3"/>
      <c r="BK50" t="s">
        <v>69</v>
      </c>
    </row>
    <row r="51" spans="1:63" x14ac:dyDescent="0.3">
      <c r="A51">
        <v>27</v>
      </c>
      <c r="B51">
        <v>1</v>
      </c>
      <c r="C51" t="s">
        <v>69</v>
      </c>
      <c r="D51" t="s">
        <v>27</v>
      </c>
      <c r="G51">
        <v>0.3</v>
      </c>
      <c r="H51">
        <v>0.3</v>
      </c>
      <c r="I51">
        <v>3923</v>
      </c>
      <c r="J51">
        <v>10222</v>
      </c>
      <c r="L51">
        <v>5680</v>
      </c>
      <c r="M51">
        <v>5.7069999999999999</v>
      </c>
      <c r="N51">
        <v>14.898</v>
      </c>
      <c r="O51">
        <v>9.1910000000000007</v>
      </c>
      <c r="Q51">
        <v>0.79700000000000004</v>
      </c>
      <c r="R51">
        <v>1</v>
      </c>
      <c r="S51">
        <v>0</v>
      </c>
      <c r="T51">
        <v>0</v>
      </c>
      <c r="V51">
        <v>0</v>
      </c>
      <c r="Y51" s="1">
        <v>45323</v>
      </c>
      <c r="Z51" s="6">
        <v>0.87641203703703707</v>
      </c>
      <c r="AB51">
        <v>1</v>
      </c>
      <c r="AD51" s="3">
        <f t="shared" si="4"/>
        <v>6.572512572730834</v>
      </c>
      <c r="AE51" s="3">
        <f t="shared" si="5"/>
        <v>17.618316813293095</v>
      </c>
      <c r="AF51" s="3">
        <f t="shared" si="6"/>
        <v>11.045804240562262</v>
      </c>
      <c r="AG51" s="3">
        <f t="shared" si="7"/>
        <v>1.0655367729606786</v>
      </c>
      <c r="AH51" s="3"/>
      <c r="AI51">
        <f>100*(AVERAGE(I51:I52))/(AVERAGE(I$51:I$52))</f>
        <v>100</v>
      </c>
      <c r="AK51">
        <f>ABS(100*(AD51-AD52)/(AVERAGE(AD51:AD52)))</f>
        <v>0.34094000348157033</v>
      </c>
      <c r="AO51">
        <f>100*(AVERAGE(J51:J52))/(AVERAGE(J$51:J$52))</f>
        <v>100</v>
      </c>
      <c r="AQ51">
        <f>ABS(100*(AE51-AE52)/(AVERAGE(AE51:AE52)))</f>
        <v>0.32157935762345752</v>
      </c>
      <c r="AU51">
        <f>100*(((AVERAGE(J51:J52))-(AVERAGE(I51:I52)))/((AVERAGE(J$51:J$52))-(AVERAGE($I$51:I52))))</f>
        <v>100</v>
      </c>
      <c r="AW51">
        <f>ABS(100*(AF51-AF52)/(AVERAGE(AF51:AF52)))</f>
        <v>0.31006109489024408</v>
      </c>
      <c r="BA51">
        <f>100*(AVERAGE(L51:L52))/(AVERAGE(L$51:L$52))</f>
        <v>100</v>
      </c>
      <c r="BC51">
        <f>ABS(100*(AG51-AG52)/(AVERAGE(AG51:AG52)))</f>
        <v>0.49386640912018687</v>
      </c>
      <c r="BG51" s="3">
        <f>AVERAGE(AD51:AD52)</f>
        <v>6.5613274776654391</v>
      </c>
      <c r="BH51" s="3">
        <f>AVERAGE(AE51:AE52)</f>
        <v>17.590033854355802</v>
      </c>
      <c r="BI51" s="3">
        <f>AVERAGE(AF51:AF52)</f>
        <v>11.028706376690364</v>
      </c>
      <c r="BJ51" s="3">
        <f>AVERAGE(AG51:AG52)</f>
        <v>1.0681744503612478</v>
      </c>
      <c r="BK51" t="s">
        <v>69</v>
      </c>
    </row>
    <row r="52" spans="1:63" x14ac:dyDescent="0.3">
      <c r="A52">
        <v>28</v>
      </c>
      <c r="B52">
        <v>1</v>
      </c>
      <c r="C52" t="s">
        <v>69</v>
      </c>
      <c r="D52" t="s">
        <v>27</v>
      </c>
      <c r="G52">
        <v>0.3</v>
      </c>
      <c r="H52">
        <v>0.3</v>
      </c>
      <c r="I52">
        <v>3910</v>
      </c>
      <c r="J52">
        <v>10189</v>
      </c>
      <c r="L52">
        <v>5708</v>
      </c>
      <c r="M52">
        <v>5.6909999999999998</v>
      </c>
      <c r="N52">
        <v>14.85</v>
      </c>
      <c r="O52">
        <v>9.16</v>
      </c>
      <c r="Q52">
        <v>0.80200000000000005</v>
      </c>
      <c r="R52">
        <v>1</v>
      </c>
      <c r="S52">
        <v>0</v>
      </c>
      <c r="T52">
        <v>0</v>
      </c>
      <c r="V52">
        <v>0</v>
      </c>
      <c r="Y52" s="1">
        <v>45323</v>
      </c>
      <c r="Z52" s="6">
        <v>0.88407407407407401</v>
      </c>
      <c r="AB52">
        <v>1</v>
      </c>
      <c r="AD52" s="3">
        <f t="shared" si="4"/>
        <v>6.5501423826000442</v>
      </c>
      <c r="AE52" s="3">
        <f t="shared" si="5"/>
        <v>17.561750895418509</v>
      </c>
      <c r="AF52" s="3">
        <f t="shared" si="6"/>
        <v>11.011608512818466</v>
      </c>
      <c r="AG52" s="3">
        <f t="shared" si="7"/>
        <v>1.070812127761817</v>
      </c>
      <c r="AH52" s="3"/>
      <c r="BG52" s="3"/>
      <c r="BH52" s="3"/>
      <c r="BI52" s="3"/>
      <c r="BJ52" s="3"/>
      <c r="BK52" t="s">
        <v>69</v>
      </c>
    </row>
    <row r="53" spans="1:63" x14ac:dyDescent="0.3">
      <c r="A53">
        <v>29</v>
      </c>
      <c r="B53">
        <v>2</v>
      </c>
      <c r="C53" t="s">
        <v>68</v>
      </c>
      <c r="D53" t="s">
        <v>27</v>
      </c>
      <c r="G53">
        <v>0.5</v>
      </c>
      <c r="H53">
        <v>0.5</v>
      </c>
      <c r="I53">
        <v>4153</v>
      </c>
      <c r="J53">
        <v>7124</v>
      </c>
      <c r="L53">
        <v>3082</v>
      </c>
      <c r="M53">
        <v>3.601</v>
      </c>
      <c r="N53">
        <v>6.3140000000000001</v>
      </c>
      <c r="O53">
        <v>2.7130000000000001</v>
      </c>
      <c r="Q53">
        <v>0.20599999999999999</v>
      </c>
      <c r="R53">
        <v>1</v>
      </c>
      <c r="S53">
        <v>0</v>
      </c>
      <c r="T53">
        <v>0</v>
      </c>
      <c r="V53">
        <v>0</v>
      </c>
      <c r="Y53" s="1">
        <v>45323</v>
      </c>
      <c r="Z53" s="6">
        <v>0.89730324074074075</v>
      </c>
      <c r="AB53">
        <v>1</v>
      </c>
      <c r="AD53" s="3">
        <f t="shared" si="4"/>
        <v>4.1809757157961114</v>
      </c>
      <c r="AE53" s="3">
        <f t="shared" si="5"/>
        <v>7.3847862047855592</v>
      </c>
      <c r="AF53" s="3">
        <f t="shared" si="6"/>
        <v>3.2038104889894479</v>
      </c>
      <c r="AG53" s="3">
        <f t="shared" si="7"/>
        <v>0.34563552577588685</v>
      </c>
      <c r="AH53" s="3"/>
      <c r="BK53" t="s">
        <v>68</v>
      </c>
    </row>
    <row r="54" spans="1:63" x14ac:dyDescent="0.3">
      <c r="A54">
        <v>30</v>
      </c>
      <c r="B54">
        <v>2</v>
      </c>
      <c r="C54" t="s">
        <v>68</v>
      </c>
      <c r="D54" t="s">
        <v>27</v>
      </c>
      <c r="G54">
        <v>0.5</v>
      </c>
      <c r="H54">
        <v>0.5</v>
      </c>
      <c r="I54">
        <v>3584</v>
      </c>
      <c r="J54">
        <v>7051</v>
      </c>
      <c r="L54">
        <v>2940</v>
      </c>
      <c r="M54">
        <v>3.1640000000000001</v>
      </c>
      <c r="N54">
        <v>6.2519999999999998</v>
      </c>
      <c r="O54">
        <v>3.0880000000000001</v>
      </c>
      <c r="Q54">
        <v>0.191</v>
      </c>
      <c r="R54">
        <v>1</v>
      </c>
      <c r="S54">
        <v>0</v>
      </c>
      <c r="T54">
        <v>0</v>
      </c>
      <c r="V54">
        <v>0</v>
      </c>
      <c r="Y54" s="1">
        <v>45323</v>
      </c>
      <c r="Z54" s="6">
        <v>0.90483796296296293</v>
      </c>
      <c r="AB54">
        <v>1</v>
      </c>
      <c r="AD54" s="3">
        <f t="shared" si="4"/>
        <v>3.5935001072844557</v>
      </c>
      <c r="AE54" s="3">
        <f t="shared" si="5"/>
        <v>7.3097078046974735</v>
      </c>
      <c r="AF54" s="3">
        <f t="shared" si="6"/>
        <v>3.7162076974130178</v>
      </c>
      <c r="AG54" s="3">
        <f t="shared" si="7"/>
        <v>0.32958337473813709</v>
      </c>
      <c r="AH54" s="3"/>
      <c r="AK54">
        <f>ABS(100*(AD54-AD55)/(AVERAGE(AD54:AD55)))</f>
        <v>1.9066658150485443</v>
      </c>
      <c r="AQ54">
        <f>ABS(100*(AE54-AE55)/(AVERAGE(AE54:AE55)))</f>
        <v>1.8746397969634154</v>
      </c>
      <c r="AW54">
        <f>ABS(100*(AF54-AF55)/(AVERAGE(AF54:AF55)))</f>
        <v>5.6709576853083936</v>
      </c>
      <c r="BC54">
        <f>ABS(100*(AG54-AG55)/(AVERAGE(AG54:AG55)))</f>
        <v>0.89576425688460093</v>
      </c>
      <c r="BG54" s="3">
        <f>AVERAGE(AD54:AD55)</f>
        <v>3.6280878627943682</v>
      </c>
      <c r="BH54" s="3">
        <f>AVERAGE(AE54:AE55)</f>
        <v>7.24182870324797</v>
      </c>
      <c r="BI54" s="3">
        <f>AVERAGE(AF54:AF55)</f>
        <v>3.6137408404536018</v>
      </c>
      <c r="BJ54" s="3">
        <f>AVERAGE(AG54:AG55)</f>
        <v>0.32811381161496284</v>
      </c>
      <c r="BK54" t="s">
        <v>68</v>
      </c>
    </row>
    <row r="55" spans="1:63" x14ac:dyDescent="0.3">
      <c r="A55">
        <v>31</v>
      </c>
      <c r="B55">
        <v>2</v>
      </c>
      <c r="C55" t="s">
        <v>68</v>
      </c>
      <c r="D55" t="s">
        <v>27</v>
      </c>
      <c r="G55">
        <v>0.5</v>
      </c>
      <c r="H55">
        <v>0.5</v>
      </c>
      <c r="I55">
        <v>3651</v>
      </c>
      <c r="J55">
        <v>6919</v>
      </c>
      <c r="L55">
        <v>2914</v>
      </c>
      <c r="M55">
        <v>3.2160000000000002</v>
      </c>
      <c r="N55">
        <v>6.141</v>
      </c>
      <c r="O55">
        <v>2.9249999999999998</v>
      </c>
      <c r="Q55">
        <v>0.189</v>
      </c>
      <c r="R55">
        <v>1</v>
      </c>
      <c r="S55">
        <v>0</v>
      </c>
      <c r="T55">
        <v>0</v>
      </c>
      <c r="V55">
        <v>0</v>
      </c>
      <c r="Y55" s="1">
        <v>45323</v>
      </c>
      <c r="Z55" s="6">
        <v>0.91252314814814817</v>
      </c>
      <c r="AB55">
        <v>1</v>
      </c>
      <c r="AD55" s="3">
        <f t="shared" si="4"/>
        <v>3.6626756183042812</v>
      </c>
      <c r="AE55" s="3">
        <f t="shared" si="5"/>
        <v>7.1739496017984674</v>
      </c>
      <c r="AF55" s="3">
        <f t="shared" si="6"/>
        <v>3.5112739834941862</v>
      </c>
      <c r="AG55" s="3">
        <f t="shared" si="7"/>
        <v>0.32664424849178858</v>
      </c>
      <c r="AH55" s="3"/>
      <c r="BG55" s="3"/>
      <c r="BH55" s="3"/>
      <c r="BI55" s="3"/>
      <c r="BJ55" s="3"/>
      <c r="BK55" t="s">
        <v>68</v>
      </c>
    </row>
    <row r="56" spans="1:63" x14ac:dyDescent="0.3">
      <c r="A56">
        <v>32</v>
      </c>
      <c r="B56">
        <v>3</v>
      </c>
      <c r="C56" t="s">
        <v>83</v>
      </c>
      <c r="D56" t="s">
        <v>27</v>
      </c>
      <c r="G56">
        <v>0.5</v>
      </c>
      <c r="H56">
        <v>0.5</v>
      </c>
      <c r="I56">
        <v>1086</v>
      </c>
      <c r="J56">
        <v>1010</v>
      </c>
      <c r="L56">
        <v>536</v>
      </c>
      <c r="M56">
        <v>1.248</v>
      </c>
      <c r="N56">
        <v>1.1339999999999999</v>
      </c>
      <c r="O56">
        <v>0</v>
      </c>
      <c r="Q56">
        <v>0</v>
      </c>
      <c r="R56">
        <v>1</v>
      </c>
      <c r="S56">
        <v>0</v>
      </c>
      <c r="T56">
        <v>0</v>
      </c>
      <c r="V56">
        <v>0</v>
      </c>
      <c r="Y56" s="1">
        <v>45323</v>
      </c>
      <c r="Z56" s="6">
        <v>0.92515046296296299</v>
      </c>
      <c r="AB56">
        <v>1</v>
      </c>
      <c r="AD56" s="3"/>
      <c r="AE56" s="3"/>
      <c r="AF56" s="3"/>
      <c r="AG56" s="3"/>
      <c r="AH56" s="3"/>
      <c r="BG56" s="3"/>
      <c r="BH56" s="3"/>
      <c r="BI56" s="3"/>
      <c r="BJ56" s="3"/>
      <c r="BK56" t="s">
        <v>83</v>
      </c>
    </row>
    <row r="57" spans="1:63" x14ac:dyDescent="0.3">
      <c r="A57">
        <v>33</v>
      </c>
      <c r="B57">
        <v>9</v>
      </c>
      <c r="C57" t="s">
        <v>219</v>
      </c>
      <c r="D57" t="s">
        <v>27</v>
      </c>
      <c r="G57">
        <v>0.5</v>
      </c>
      <c r="H57">
        <v>0.5</v>
      </c>
      <c r="I57">
        <v>4079</v>
      </c>
      <c r="J57">
        <v>8230</v>
      </c>
      <c r="L57">
        <v>2670</v>
      </c>
      <c r="M57">
        <v>3.544</v>
      </c>
      <c r="N57">
        <v>7.2510000000000003</v>
      </c>
      <c r="O57">
        <v>3.7069999999999999</v>
      </c>
      <c r="Q57">
        <v>0.16300000000000001</v>
      </c>
      <c r="R57">
        <v>1</v>
      </c>
      <c r="S57">
        <v>0</v>
      </c>
      <c r="T57">
        <v>0</v>
      </c>
      <c r="V57">
        <v>0</v>
      </c>
      <c r="Y57" s="1">
        <v>45323</v>
      </c>
      <c r="Z57" s="6">
        <v>0.93791666666666673</v>
      </c>
      <c r="AB57">
        <v>1</v>
      </c>
      <c r="AD57" s="3">
        <f t="shared" si="4"/>
        <v>4.104572912580184</v>
      </c>
      <c r="AE57" s="3">
        <f t="shared" si="5"/>
        <v>8.5222753896817718</v>
      </c>
      <c r="AF57" s="3">
        <f t="shared" si="6"/>
        <v>4.4177024771015878</v>
      </c>
      <c r="AG57" s="3">
        <f t="shared" si="7"/>
        <v>0.29906167910297915</v>
      </c>
      <c r="AH57" s="3"/>
      <c r="BG57" s="3"/>
      <c r="BH57" s="3"/>
      <c r="BI57" s="3"/>
      <c r="BJ57" s="3"/>
      <c r="BK57" t="s">
        <v>219</v>
      </c>
    </row>
    <row r="58" spans="1:63" x14ac:dyDescent="0.3">
      <c r="A58">
        <v>34</v>
      </c>
      <c r="B58">
        <v>9</v>
      </c>
      <c r="C58" t="s">
        <v>219</v>
      </c>
      <c r="D58" t="s">
        <v>27</v>
      </c>
      <c r="G58">
        <v>0.5</v>
      </c>
      <c r="H58">
        <v>0.5</v>
      </c>
      <c r="I58">
        <v>5181</v>
      </c>
      <c r="J58">
        <v>8335</v>
      </c>
      <c r="L58">
        <v>2624</v>
      </c>
      <c r="M58">
        <v>4.3899999999999997</v>
      </c>
      <c r="N58">
        <v>7.34</v>
      </c>
      <c r="O58">
        <v>2.95</v>
      </c>
      <c r="Q58">
        <v>0.158</v>
      </c>
      <c r="R58">
        <v>1</v>
      </c>
      <c r="S58">
        <v>0</v>
      </c>
      <c r="T58">
        <v>0</v>
      </c>
      <c r="V58">
        <v>0</v>
      </c>
      <c r="Y58" s="1">
        <v>45323</v>
      </c>
      <c r="Z58" s="6">
        <v>0.94521990740740736</v>
      </c>
      <c r="AB58">
        <v>1</v>
      </c>
      <c r="AD58" s="3">
        <f t="shared" si="4"/>
        <v>5.2423551983092613</v>
      </c>
      <c r="AE58" s="3">
        <f t="shared" si="5"/>
        <v>8.630264869260527</v>
      </c>
      <c r="AF58" s="3">
        <f t="shared" si="6"/>
        <v>3.3879096709512657</v>
      </c>
      <c r="AG58" s="3">
        <f t="shared" si="7"/>
        <v>0.29386168651328554</v>
      </c>
      <c r="AH58" s="3"/>
      <c r="AK58">
        <f>ABS(100*(AD58-AD59)/(AVERAGE(AD58:AD59)))</f>
        <v>0.62825322483449053</v>
      </c>
      <c r="AQ58">
        <f>ABS(100*(AE58-AE59)/(AVERAGE(AE58:AE59)))</f>
        <v>0.45182409520185418</v>
      </c>
      <c r="AW58">
        <f>ABS(100*(AF58-AF59)/(AVERAGE(AF58:AF59)))</f>
        <v>0.17820641820043767</v>
      </c>
      <c r="BC58">
        <f>ABS(100*(AG58-AG59)/(AVERAGE(AG58:AG59)))</f>
        <v>1.7918076620004866</v>
      </c>
      <c r="BG58" s="3">
        <f>AVERAGE(AD58:AD59)</f>
        <v>5.2588747233289208</v>
      </c>
      <c r="BH58" s="3">
        <f>AVERAGE(AE58:AE59)</f>
        <v>8.6498058227081103</v>
      </c>
      <c r="BI58" s="3">
        <f>AVERAGE(AF58:AF59)</f>
        <v>3.3909310993791899</v>
      </c>
      <c r="BJ58" s="3">
        <f>AVERAGE(AG58:AG59)</f>
        <v>0.29651820446671595</v>
      </c>
      <c r="BK58" t="s">
        <v>355</v>
      </c>
    </row>
    <row r="59" spans="1:63" x14ac:dyDescent="0.3">
      <c r="A59">
        <v>35</v>
      </c>
      <c r="B59">
        <v>9</v>
      </c>
      <c r="C59" t="s">
        <v>219</v>
      </c>
      <c r="D59" t="s">
        <v>27</v>
      </c>
      <c r="G59">
        <v>0.5</v>
      </c>
      <c r="H59">
        <v>0.5</v>
      </c>
      <c r="I59">
        <v>5213</v>
      </c>
      <c r="J59">
        <v>8373</v>
      </c>
      <c r="L59">
        <v>2671</v>
      </c>
      <c r="M59">
        <v>4.415</v>
      </c>
      <c r="N59">
        <v>7.3719999999999999</v>
      </c>
      <c r="O59">
        <v>2.9569999999999999</v>
      </c>
      <c r="Q59">
        <v>0.16300000000000001</v>
      </c>
      <c r="R59">
        <v>1</v>
      </c>
      <c r="S59">
        <v>0</v>
      </c>
      <c r="T59">
        <v>0</v>
      </c>
      <c r="V59">
        <v>0</v>
      </c>
      <c r="Y59" s="1">
        <v>45323</v>
      </c>
      <c r="Z59" s="6">
        <v>0.95307870370370373</v>
      </c>
      <c r="AB59">
        <v>1</v>
      </c>
      <c r="AD59" s="3">
        <f t="shared" si="4"/>
        <v>5.2753942483485812</v>
      </c>
      <c r="AE59" s="3">
        <f t="shared" si="5"/>
        <v>8.6693467761556953</v>
      </c>
      <c r="AF59" s="3">
        <f t="shared" si="6"/>
        <v>3.3939525278071141</v>
      </c>
      <c r="AG59" s="3">
        <f t="shared" si="7"/>
        <v>0.29917472242014642</v>
      </c>
      <c r="AH59" s="3"/>
      <c r="BG59" s="3"/>
      <c r="BH59" s="3"/>
      <c r="BI59" s="3"/>
      <c r="BJ59" s="3"/>
      <c r="BK59" t="s">
        <v>219</v>
      </c>
    </row>
    <row r="60" spans="1:63" x14ac:dyDescent="0.3">
      <c r="A60">
        <v>36</v>
      </c>
      <c r="B60">
        <v>10</v>
      </c>
      <c r="C60" t="s">
        <v>220</v>
      </c>
      <c r="D60" t="s">
        <v>27</v>
      </c>
      <c r="G60">
        <v>0.5</v>
      </c>
      <c r="H60">
        <v>0.5</v>
      </c>
      <c r="I60">
        <v>6119</v>
      </c>
      <c r="J60">
        <v>8230</v>
      </c>
      <c r="L60">
        <v>11444</v>
      </c>
      <c r="M60">
        <v>5.109</v>
      </c>
      <c r="N60">
        <v>7.2510000000000003</v>
      </c>
      <c r="O60">
        <v>2.1419999999999999</v>
      </c>
      <c r="Q60">
        <v>1.081</v>
      </c>
      <c r="R60">
        <v>1</v>
      </c>
      <c r="S60">
        <v>0</v>
      </c>
      <c r="T60">
        <v>0</v>
      </c>
      <c r="V60">
        <v>0</v>
      </c>
      <c r="Y60" s="1">
        <v>45323</v>
      </c>
      <c r="Z60" s="6">
        <v>0.96626157407407398</v>
      </c>
      <c r="AB60">
        <v>1</v>
      </c>
      <c r="AD60" s="3">
        <f t="shared" si="4"/>
        <v>6.2108123525868235</v>
      </c>
      <c r="AE60" s="3">
        <f t="shared" si="5"/>
        <v>8.5222753896817718</v>
      </c>
      <c r="AF60" s="3">
        <f t="shared" si="6"/>
        <v>2.3114630370949483</v>
      </c>
      <c r="AG60" s="3">
        <f t="shared" si="7"/>
        <v>1.2909037439284465</v>
      </c>
      <c r="AH60" s="3"/>
      <c r="BG60" s="3"/>
      <c r="BH60" s="3"/>
      <c r="BI60" s="3"/>
      <c r="BJ60" s="3"/>
      <c r="BK60" t="s">
        <v>220</v>
      </c>
    </row>
    <row r="61" spans="1:63" x14ac:dyDescent="0.3">
      <c r="A61">
        <v>37</v>
      </c>
      <c r="B61">
        <v>10</v>
      </c>
      <c r="C61" t="s">
        <v>220</v>
      </c>
      <c r="D61" t="s">
        <v>27</v>
      </c>
      <c r="G61">
        <v>0.5</v>
      </c>
      <c r="H61">
        <v>0.5</v>
      </c>
      <c r="I61">
        <v>6491</v>
      </c>
      <c r="J61">
        <v>8353</v>
      </c>
      <c r="L61">
        <v>11578</v>
      </c>
      <c r="M61">
        <v>5.3940000000000001</v>
      </c>
      <c r="N61">
        <v>7.3550000000000004</v>
      </c>
      <c r="O61">
        <v>1.9610000000000001</v>
      </c>
      <c r="Q61">
        <v>1.095</v>
      </c>
      <c r="R61">
        <v>1</v>
      </c>
      <c r="S61">
        <v>0</v>
      </c>
      <c r="T61">
        <v>0</v>
      </c>
      <c r="V61">
        <v>0</v>
      </c>
      <c r="Y61" s="1">
        <v>45323</v>
      </c>
      <c r="Z61" s="6">
        <v>0.97365740740740747</v>
      </c>
      <c r="AB61">
        <v>1</v>
      </c>
      <c r="AD61" s="3">
        <f t="shared" si="4"/>
        <v>6.5948913092939172</v>
      </c>
      <c r="AE61" s="3">
        <f t="shared" si="5"/>
        <v>8.6487773514740276</v>
      </c>
      <c r="AF61" s="3">
        <f t="shared" si="6"/>
        <v>2.0538860421801104</v>
      </c>
      <c r="AG61" s="3">
        <f t="shared" si="7"/>
        <v>1.3060515484288582</v>
      </c>
      <c r="AH61" s="3"/>
      <c r="AK61">
        <f>ABS(100*(AD61-AD62)/(AVERAGE(AD61:AD62)))</f>
        <v>6.260282922088975E-2</v>
      </c>
      <c r="AQ61">
        <f>ABS(100*(AE61-AE62)/(AVERAGE(AE61:AE62)))</f>
        <v>0.14259651882283295</v>
      </c>
      <c r="AW61">
        <f>ABS(100*(AF61-AF62)/(AVERAGE(AF61:AF62)))</f>
        <v>0.39901874436636009</v>
      </c>
      <c r="BC61">
        <f>ABS(100*(AG61-AG62)/(AVERAGE(AG61:AG62)))</f>
        <v>5.1918611654871598E-2</v>
      </c>
      <c r="BG61" s="3">
        <f>AVERAGE(AD61:AD62)</f>
        <v>6.5969562499213747</v>
      </c>
      <c r="BH61" s="3">
        <f>AVERAGE(AE61:AE62)</f>
        <v>8.6549481788785272</v>
      </c>
      <c r="BI61" s="3">
        <f>AVERAGE(AF61:AF62)</f>
        <v>2.0579919289571533</v>
      </c>
      <c r="BJ61" s="3">
        <f>AVERAGE(AG61:AG62)</f>
        <v>1.30639067838036</v>
      </c>
      <c r="BK61" t="s">
        <v>356</v>
      </c>
    </row>
    <row r="62" spans="1:63" x14ac:dyDescent="0.3">
      <c r="A62">
        <v>38</v>
      </c>
      <c r="B62">
        <v>10</v>
      </c>
      <c r="C62" t="s">
        <v>220</v>
      </c>
      <c r="D62" t="s">
        <v>27</v>
      </c>
      <c r="G62">
        <v>0.5</v>
      </c>
      <c r="H62">
        <v>0.5</v>
      </c>
      <c r="I62">
        <v>6495</v>
      </c>
      <c r="J62">
        <v>8365</v>
      </c>
      <c r="L62">
        <v>11584</v>
      </c>
      <c r="M62">
        <v>5.3979999999999997</v>
      </c>
      <c r="N62">
        <v>7.3659999999999997</v>
      </c>
      <c r="O62">
        <v>1.968</v>
      </c>
      <c r="Q62">
        <v>1.0960000000000001</v>
      </c>
      <c r="R62">
        <v>1</v>
      </c>
      <c r="S62">
        <v>0</v>
      </c>
      <c r="T62">
        <v>0</v>
      </c>
      <c r="V62">
        <v>0</v>
      </c>
      <c r="Y62" s="1">
        <v>45323</v>
      </c>
      <c r="Z62" s="6">
        <v>0.98167824074074073</v>
      </c>
      <c r="AB62">
        <v>1</v>
      </c>
      <c r="AD62" s="3">
        <f t="shared" si="4"/>
        <v>6.5990211905488323</v>
      </c>
      <c r="AE62" s="3">
        <f t="shared" si="5"/>
        <v>8.6611190062830286</v>
      </c>
      <c r="AF62" s="3">
        <f t="shared" si="6"/>
        <v>2.0620978157341963</v>
      </c>
      <c r="AG62" s="3">
        <f t="shared" si="7"/>
        <v>1.3067298083318619</v>
      </c>
      <c r="AH62" s="3"/>
      <c r="BG62" s="3"/>
      <c r="BH62" s="3"/>
      <c r="BI62" s="3"/>
      <c r="BJ62" s="3"/>
      <c r="BK62" t="s">
        <v>220</v>
      </c>
    </row>
    <row r="63" spans="1:63" x14ac:dyDescent="0.3">
      <c r="A63">
        <v>39</v>
      </c>
      <c r="B63">
        <v>11</v>
      </c>
      <c r="C63" t="s">
        <v>221</v>
      </c>
      <c r="D63" t="s">
        <v>27</v>
      </c>
      <c r="G63">
        <v>0.5</v>
      </c>
      <c r="H63">
        <v>0.5</v>
      </c>
      <c r="I63">
        <v>4464</v>
      </c>
      <c r="J63">
        <v>7496</v>
      </c>
      <c r="L63">
        <v>2974</v>
      </c>
      <c r="M63">
        <v>3.839</v>
      </c>
      <c r="N63">
        <v>6.6289999999999996</v>
      </c>
      <c r="O63">
        <v>2.7890000000000001</v>
      </c>
      <c r="Q63">
        <v>0.19500000000000001</v>
      </c>
      <c r="R63">
        <v>1</v>
      </c>
      <c r="S63">
        <v>0</v>
      </c>
      <c r="T63">
        <v>0</v>
      </c>
      <c r="V63">
        <v>0</v>
      </c>
      <c r="Y63" s="1">
        <v>45323</v>
      </c>
      <c r="Z63" s="6">
        <v>0.99473379629629621</v>
      </c>
      <c r="AB63">
        <v>1</v>
      </c>
      <c r="AD63" s="3">
        <f t="shared" si="4"/>
        <v>4.5020739833657517</v>
      </c>
      <c r="AE63" s="3">
        <f t="shared" si="5"/>
        <v>7.7673775038645747</v>
      </c>
      <c r="AF63" s="3">
        <f t="shared" si="6"/>
        <v>3.265303520498823</v>
      </c>
      <c r="AG63" s="3">
        <f t="shared" si="7"/>
        <v>0.33342684752182372</v>
      </c>
      <c r="AH63" s="3"/>
      <c r="BG63" s="3"/>
      <c r="BH63" s="3"/>
      <c r="BI63" s="3"/>
      <c r="BJ63" s="3"/>
      <c r="BK63" t="s">
        <v>221</v>
      </c>
    </row>
    <row r="64" spans="1:63" x14ac:dyDescent="0.3">
      <c r="A64">
        <v>40</v>
      </c>
      <c r="B64">
        <v>11</v>
      </c>
      <c r="C64" t="s">
        <v>221</v>
      </c>
      <c r="D64" t="s">
        <v>27</v>
      </c>
      <c r="G64">
        <v>0.5</v>
      </c>
      <c r="H64">
        <v>0.5</v>
      </c>
      <c r="I64">
        <v>4007</v>
      </c>
      <c r="J64">
        <v>7565</v>
      </c>
      <c r="L64">
        <v>2965</v>
      </c>
      <c r="M64">
        <v>3.4889999999999999</v>
      </c>
      <c r="N64">
        <v>6.6879999999999997</v>
      </c>
      <c r="O64">
        <v>3.198</v>
      </c>
      <c r="Q64">
        <v>0.19400000000000001</v>
      </c>
      <c r="R64">
        <v>1</v>
      </c>
      <c r="S64">
        <v>0</v>
      </c>
      <c r="T64">
        <v>0</v>
      </c>
      <c r="V64">
        <v>0</v>
      </c>
      <c r="Y64" s="1">
        <v>45324</v>
      </c>
      <c r="Z64" s="6">
        <v>1.9560185185185184E-3</v>
      </c>
      <c r="AB64">
        <v>1</v>
      </c>
      <c r="AD64" s="3">
        <f t="shared" si="4"/>
        <v>4.030235049991715</v>
      </c>
      <c r="AE64" s="3">
        <f t="shared" si="5"/>
        <v>7.838342019016328</v>
      </c>
      <c r="AF64" s="3">
        <f t="shared" si="6"/>
        <v>3.808106969024613</v>
      </c>
      <c r="AG64" s="3">
        <f t="shared" si="7"/>
        <v>0.33240945766731839</v>
      </c>
      <c r="AH64" s="3"/>
      <c r="AK64">
        <f>ABS(100*(AD64-AD65)/(AVERAGE(AD64:AD65)))</f>
        <v>0.66829669654120782</v>
      </c>
      <c r="AQ64">
        <f>ABS(100*(AE64-AE65)/(AVERAGE(AE64:AE65)))</f>
        <v>0.44711234909137643</v>
      </c>
      <c r="AW64">
        <f>ABS(100*(AF64-AF65)/(AVERAGE(AF64:AF65)))</f>
        <v>0.21355671785853816</v>
      </c>
      <c r="BC64">
        <f>ABS(100*(AG64-AG65)/(AVERAGE(AG64:AG65)))</f>
        <v>0.51141314006921157</v>
      </c>
      <c r="BG64" s="3">
        <f>AVERAGE(AD64:AD65)</f>
        <v>4.016812935913241</v>
      </c>
      <c r="BH64" s="3">
        <f>AVERAGE(AE64:AE65)</f>
        <v>7.820858008036911</v>
      </c>
      <c r="BI64" s="3">
        <f>AVERAGE(AF64:AF65)</f>
        <v>3.8040450721236696</v>
      </c>
      <c r="BJ64" s="3">
        <f>AVERAGE(AG64:AG65)</f>
        <v>0.33156163278856399</v>
      </c>
      <c r="BK64" t="s">
        <v>357</v>
      </c>
    </row>
    <row r="65" spans="1:63" x14ac:dyDescent="0.3">
      <c r="A65">
        <v>41</v>
      </c>
      <c r="B65">
        <v>11</v>
      </c>
      <c r="C65" t="s">
        <v>221</v>
      </c>
      <c r="D65" t="s">
        <v>27</v>
      </c>
      <c r="G65">
        <v>0.5</v>
      </c>
      <c r="H65">
        <v>0.5</v>
      </c>
      <c r="I65">
        <v>3981</v>
      </c>
      <c r="J65">
        <v>7531</v>
      </c>
      <c r="L65">
        <v>2950</v>
      </c>
      <c r="M65">
        <v>3.4689999999999999</v>
      </c>
      <c r="N65">
        <v>6.6589999999999998</v>
      </c>
      <c r="O65">
        <v>3.1890000000000001</v>
      </c>
      <c r="Q65">
        <v>0.192</v>
      </c>
      <c r="R65">
        <v>1</v>
      </c>
      <c r="S65">
        <v>0</v>
      </c>
      <c r="T65">
        <v>0</v>
      </c>
      <c r="V65">
        <v>0</v>
      </c>
      <c r="Y65" s="1">
        <v>45324</v>
      </c>
      <c r="Z65" s="6">
        <v>9.5486111111111101E-3</v>
      </c>
      <c r="AB65">
        <v>1</v>
      </c>
      <c r="AD65" s="3">
        <f t="shared" si="4"/>
        <v>4.0033908218347669</v>
      </c>
      <c r="AE65" s="3">
        <f t="shared" si="5"/>
        <v>7.8033739970574931</v>
      </c>
      <c r="AF65" s="3">
        <f t="shared" si="6"/>
        <v>3.7999831752227262</v>
      </c>
      <c r="AG65" s="3">
        <f t="shared" si="7"/>
        <v>0.33071380790980964</v>
      </c>
      <c r="AH65" s="3"/>
      <c r="BG65" s="3"/>
      <c r="BH65" s="3"/>
      <c r="BI65" s="3"/>
      <c r="BJ65" s="3"/>
      <c r="BK65" t="s">
        <v>221</v>
      </c>
    </row>
    <row r="66" spans="1:63" x14ac:dyDescent="0.3">
      <c r="A66">
        <v>42</v>
      </c>
      <c r="B66">
        <v>12</v>
      </c>
      <c r="C66" t="s">
        <v>222</v>
      </c>
      <c r="D66" t="s">
        <v>27</v>
      </c>
      <c r="G66">
        <v>0.5</v>
      </c>
      <c r="H66">
        <v>0.5</v>
      </c>
      <c r="I66">
        <v>4802</v>
      </c>
      <c r="J66">
        <v>8411</v>
      </c>
      <c r="L66">
        <v>2563</v>
      </c>
      <c r="M66">
        <v>4.0990000000000002</v>
      </c>
      <c r="N66">
        <v>7.4050000000000002</v>
      </c>
      <c r="O66">
        <v>3.306</v>
      </c>
      <c r="Q66">
        <v>0.152</v>
      </c>
      <c r="R66">
        <v>1</v>
      </c>
      <c r="S66">
        <v>0</v>
      </c>
      <c r="T66">
        <v>0</v>
      </c>
      <c r="V66">
        <v>0</v>
      </c>
      <c r="Y66" s="1">
        <v>45324</v>
      </c>
      <c r="Z66" s="6">
        <v>2.2835648148148147E-2</v>
      </c>
      <c r="AB66">
        <v>1</v>
      </c>
      <c r="AD66" s="3">
        <f t="shared" si="4"/>
        <v>4.8510489494060671</v>
      </c>
      <c r="AE66" s="3">
        <f t="shared" si="5"/>
        <v>8.7084286830508635</v>
      </c>
      <c r="AF66" s="3">
        <f t="shared" si="6"/>
        <v>3.8573797336447964</v>
      </c>
      <c r="AG66" s="3">
        <f t="shared" si="7"/>
        <v>0.28696604416608323</v>
      </c>
      <c r="AH66" s="3"/>
      <c r="BG66" s="3"/>
      <c r="BH66" s="3"/>
      <c r="BI66" s="3"/>
      <c r="BJ66" s="3"/>
      <c r="BK66" t="s">
        <v>222</v>
      </c>
    </row>
    <row r="67" spans="1:63" x14ac:dyDescent="0.3">
      <c r="A67">
        <v>43</v>
      </c>
      <c r="B67">
        <v>12</v>
      </c>
      <c r="C67" t="s">
        <v>222</v>
      </c>
      <c r="D67" t="s">
        <v>27</v>
      </c>
      <c r="G67">
        <v>0.5</v>
      </c>
      <c r="H67">
        <v>0.5</v>
      </c>
      <c r="I67">
        <v>5084</v>
      </c>
      <c r="J67">
        <v>8373</v>
      </c>
      <c r="L67">
        <v>2770</v>
      </c>
      <c r="M67">
        <v>4.3150000000000004</v>
      </c>
      <c r="N67">
        <v>7.3719999999999999</v>
      </c>
      <c r="O67">
        <v>3.0569999999999999</v>
      </c>
      <c r="Q67">
        <v>0.17399999999999999</v>
      </c>
      <c r="R67">
        <v>1</v>
      </c>
      <c r="S67">
        <v>0</v>
      </c>
      <c r="T67">
        <v>0</v>
      </c>
      <c r="V67">
        <v>0</v>
      </c>
      <c r="Y67" s="1">
        <v>45324</v>
      </c>
      <c r="Z67" s="6">
        <v>2.988425925925926E-2</v>
      </c>
      <c r="AB67">
        <v>1</v>
      </c>
      <c r="AD67" s="3">
        <f t="shared" si="4"/>
        <v>5.142205577877573</v>
      </c>
      <c r="AE67" s="3">
        <f t="shared" si="5"/>
        <v>8.6693467761556953</v>
      </c>
      <c r="AF67" s="3">
        <f t="shared" si="6"/>
        <v>3.5271411982781222</v>
      </c>
      <c r="AG67" s="3">
        <f t="shared" si="7"/>
        <v>0.31036601081970433</v>
      </c>
      <c r="AH67" s="3"/>
      <c r="AK67">
        <f>ABS(100*(AD67-AD68)/(AVERAGE(AD67:AD68)))</f>
        <v>1.6922199903281072</v>
      </c>
      <c r="AQ67">
        <f>ABS(100*(AE67-AE68)/(AVERAGE(AE67:AE68)))</f>
        <v>0.47340904575546322</v>
      </c>
      <c r="AW67">
        <f>ABS(100*(AF67-AF68)/(AVERAGE(AF67:AF68)))</f>
        <v>1.3305759371723307</v>
      </c>
      <c r="BC67">
        <f>ABS(100*(AG67-AG68)/(AVERAGE(AG67:AG68)))</f>
        <v>3.3703087150689033</v>
      </c>
      <c r="BG67" s="3">
        <f>AVERAGE(AD67:AD68)</f>
        <v>5.1860855662110446</v>
      </c>
      <c r="BH67" s="3">
        <f>AVERAGE(AE67:AE68)</f>
        <v>8.6899162008373629</v>
      </c>
      <c r="BI67" s="3">
        <f>AVERAGE(AF67:AF68)</f>
        <v>3.5038306346263171</v>
      </c>
      <c r="BJ67" s="3">
        <f>AVERAGE(AG67:AG68)</f>
        <v>0.30522253988859438</v>
      </c>
      <c r="BK67" t="s">
        <v>358</v>
      </c>
    </row>
    <row r="68" spans="1:63" x14ac:dyDescent="0.3">
      <c r="A68">
        <v>44</v>
      </c>
      <c r="B68">
        <v>12</v>
      </c>
      <c r="C68" t="s">
        <v>222</v>
      </c>
      <c r="D68" t="s">
        <v>27</v>
      </c>
      <c r="G68">
        <v>0.5</v>
      </c>
      <c r="H68">
        <v>0.5</v>
      </c>
      <c r="I68">
        <v>5169</v>
      </c>
      <c r="J68">
        <v>8413</v>
      </c>
      <c r="L68">
        <v>2679</v>
      </c>
      <c r="M68">
        <v>4.3810000000000002</v>
      </c>
      <c r="N68">
        <v>7.4059999999999997</v>
      </c>
      <c r="O68">
        <v>3.0249999999999999</v>
      </c>
      <c r="Q68">
        <v>0.16400000000000001</v>
      </c>
      <c r="R68">
        <v>1</v>
      </c>
      <c r="S68">
        <v>0</v>
      </c>
      <c r="T68">
        <v>0</v>
      </c>
      <c r="V68">
        <v>0</v>
      </c>
      <c r="Y68" s="1">
        <v>45324</v>
      </c>
      <c r="Z68" s="6">
        <v>3.7569444444444447E-2</v>
      </c>
      <c r="AB68">
        <v>1</v>
      </c>
      <c r="AD68" s="3">
        <f t="shared" si="4"/>
        <v>5.2299655545445169</v>
      </c>
      <c r="AE68" s="3">
        <f t="shared" si="5"/>
        <v>8.7104856255190288</v>
      </c>
      <c r="AF68" s="3">
        <f t="shared" si="6"/>
        <v>3.4805200709745119</v>
      </c>
      <c r="AG68" s="3">
        <f t="shared" si="7"/>
        <v>0.30007906895748437</v>
      </c>
      <c r="AH68" s="3"/>
      <c r="BG68" s="3"/>
      <c r="BH68" s="3"/>
      <c r="BI68" s="3"/>
      <c r="BJ68" s="3"/>
      <c r="BK68" t="s">
        <v>222</v>
      </c>
    </row>
    <row r="69" spans="1:63" x14ac:dyDescent="0.3">
      <c r="A69">
        <v>45</v>
      </c>
      <c r="B69">
        <v>13</v>
      </c>
      <c r="C69" t="s">
        <v>223</v>
      </c>
      <c r="D69" t="s">
        <v>27</v>
      </c>
      <c r="G69">
        <v>0.5</v>
      </c>
      <c r="H69">
        <v>0.5</v>
      </c>
      <c r="I69">
        <v>5210</v>
      </c>
      <c r="J69">
        <v>8594</v>
      </c>
      <c r="L69">
        <v>3997</v>
      </c>
      <c r="M69">
        <v>4.4119999999999999</v>
      </c>
      <c r="N69">
        <v>7.5590000000000002</v>
      </c>
      <c r="O69">
        <v>3.1469999999999998</v>
      </c>
      <c r="Q69">
        <v>0.30199999999999999</v>
      </c>
      <c r="R69">
        <v>1</v>
      </c>
      <c r="S69">
        <v>0</v>
      </c>
      <c r="T69">
        <v>0</v>
      </c>
      <c r="V69">
        <v>0</v>
      </c>
      <c r="Y69" s="1">
        <v>45324</v>
      </c>
      <c r="Z69" s="6">
        <v>5.0879629629629629E-2</v>
      </c>
      <c r="AB69">
        <v>1</v>
      </c>
      <c r="AD69" s="3">
        <f t="shared" si="4"/>
        <v>5.2722968374073949</v>
      </c>
      <c r="AE69" s="3">
        <f t="shared" si="5"/>
        <v>8.8966389188881205</v>
      </c>
      <c r="AF69" s="3">
        <f t="shared" si="6"/>
        <v>3.6243420814807257</v>
      </c>
      <c r="AG69" s="3">
        <f t="shared" si="7"/>
        <v>0.44907016098392227</v>
      </c>
      <c r="AH69" s="3"/>
      <c r="BG69" s="3"/>
      <c r="BH69" s="3"/>
      <c r="BI69" s="3"/>
      <c r="BJ69" s="3"/>
      <c r="BK69" t="s">
        <v>223</v>
      </c>
    </row>
    <row r="70" spans="1:63" x14ac:dyDescent="0.3">
      <c r="A70">
        <v>46</v>
      </c>
      <c r="B70">
        <v>13</v>
      </c>
      <c r="C70" t="s">
        <v>223</v>
      </c>
      <c r="D70" t="s">
        <v>27</v>
      </c>
      <c r="G70">
        <v>0.5</v>
      </c>
      <c r="H70">
        <v>0.5</v>
      </c>
      <c r="I70">
        <v>5263</v>
      </c>
      <c r="J70">
        <v>8680</v>
      </c>
      <c r="L70">
        <v>4105</v>
      </c>
      <c r="M70">
        <v>4.4530000000000003</v>
      </c>
      <c r="N70">
        <v>7.6319999999999997</v>
      </c>
      <c r="O70">
        <v>3.1789999999999998</v>
      </c>
      <c r="Q70">
        <v>0.313</v>
      </c>
      <c r="R70">
        <v>1</v>
      </c>
      <c r="S70">
        <v>0</v>
      </c>
      <c r="T70">
        <v>0</v>
      </c>
      <c r="V70">
        <v>0</v>
      </c>
      <c r="Y70" s="1">
        <v>45324</v>
      </c>
      <c r="Z70" s="6">
        <v>5.8298611111111114E-2</v>
      </c>
      <c r="AB70">
        <v>1</v>
      </c>
      <c r="AD70" s="3">
        <f t="shared" si="4"/>
        <v>5.327017764035018</v>
      </c>
      <c r="AE70" s="3">
        <f t="shared" si="5"/>
        <v>8.9850874450192908</v>
      </c>
      <c r="AF70" s="3">
        <f t="shared" si="6"/>
        <v>3.6580696809842728</v>
      </c>
      <c r="AG70" s="3">
        <f t="shared" si="7"/>
        <v>0.46127883923798552</v>
      </c>
      <c r="AH70" s="3"/>
      <c r="AK70">
        <f>ABS(100*(AD70-AD71)/(AVERAGE(AD70:AD71)))</f>
        <v>0.66115862114997059</v>
      </c>
      <c r="AQ70">
        <f>ABS(100*(AE70-AE71)/(AVERAGE(AE70:AE71)))</f>
        <v>0.26292166527010102</v>
      </c>
      <c r="AW70">
        <f>ABS(100*(AF70-AF71)/(AVERAGE(AF70:AF71)))</f>
        <v>1.5934817682567668</v>
      </c>
      <c r="BC70">
        <f>ABS(100*(AG70-AG71)/(AVERAGE(AG70:AG71)))</f>
        <v>1.7801735868631254</v>
      </c>
      <c r="BG70" s="3">
        <f>AVERAGE(AD70:AD71)</f>
        <v>5.3094657687016298</v>
      </c>
      <c r="BH70" s="3">
        <f>AVERAGE(AE70:AE71)</f>
        <v>8.9969148642112486</v>
      </c>
      <c r="BI70" s="3">
        <f>AVERAGE(AF70:AF71)</f>
        <v>3.6874490955096202</v>
      </c>
      <c r="BJ70" s="3">
        <f>AVERAGE(AG70:AG71)</f>
        <v>0.45720927981996445</v>
      </c>
      <c r="BK70" t="s">
        <v>359</v>
      </c>
    </row>
    <row r="71" spans="1:63" x14ac:dyDescent="0.3">
      <c r="A71">
        <v>47</v>
      </c>
      <c r="B71">
        <v>13</v>
      </c>
      <c r="C71" t="s">
        <v>223</v>
      </c>
      <c r="D71" t="s">
        <v>27</v>
      </c>
      <c r="G71">
        <v>0.5</v>
      </c>
      <c r="H71">
        <v>0.5</v>
      </c>
      <c r="I71">
        <v>5229</v>
      </c>
      <c r="J71">
        <v>8703</v>
      </c>
      <c r="L71">
        <v>4033</v>
      </c>
      <c r="M71">
        <v>4.4269999999999996</v>
      </c>
      <c r="N71">
        <v>7.6509999999999998</v>
      </c>
      <c r="O71">
        <v>3.2250000000000001</v>
      </c>
      <c r="Q71">
        <v>0.30599999999999999</v>
      </c>
      <c r="R71">
        <v>1</v>
      </c>
      <c r="S71">
        <v>0</v>
      </c>
      <c r="T71">
        <v>0</v>
      </c>
      <c r="V71">
        <v>0</v>
      </c>
      <c r="Y71" s="1">
        <v>45324</v>
      </c>
      <c r="Z71" s="6">
        <v>6.621527777777779E-2</v>
      </c>
      <c r="AB71">
        <v>1</v>
      </c>
      <c r="AD71" s="3">
        <f t="shared" si="4"/>
        <v>5.2919137733682406</v>
      </c>
      <c r="AE71" s="3">
        <f t="shared" si="5"/>
        <v>9.0087422834032083</v>
      </c>
      <c r="AF71" s="3">
        <f t="shared" si="6"/>
        <v>3.7168285100349676</v>
      </c>
      <c r="AG71" s="3">
        <f t="shared" si="7"/>
        <v>0.45313972040194339</v>
      </c>
      <c r="AH71" s="3"/>
      <c r="BG71" s="3"/>
      <c r="BH71" s="3"/>
      <c r="BI71" s="3"/>
      <c r="BJ71" s="3"/>
      <c r="BK71" t="s">
        <v>223</v>
      </c>
    </row>
    <row r="72" spans="1:63" x14ac:dyDescent="0.3">
      <c r="A72">
        <v>48</v>
      </c>
      <c r="B72">
        <v>14</v>
      </c>
      <c r="C72" t="s">
        <v>224</v>
      </c>
      <c r="D72" t="s">
        <v>27</v>
      </c>
      <c r="G72">
        <v>0.5</v>
      </c>
      <c r="H72">
        <v>0.5</v>
      </c>
      <c r="I72">
        <v>4250</v>
      </c>
      <c r="J72">
        <v>7196</v>
      </c>
      <c r="L72">
        <v>3133</v>
      </c>
      <c r="M72">
        <v>3.6749999999999998</v>
      </c>
      <c r="N72">
        <v>6.375</v>
      </c>
      <c r="O72">
        <v>2.6989999999999998</v>
      </c>
      <c r="Q72">
        <v>0.21199999999999999</v>
      </c>
      <c r="R72">
        <v>1</v>
      </c>
      <c r="S72">
        <v>0</v>
      </c>
      <c r="T72">
        <v>0</v>
      </c>
      <c r="V72">
        <v>0</v>
      </c>
      <c r="Y72" s="1">
        <v>45324</v>
      </c>
      <c r="Z72" s="6">
        <v>7.9224537037037038E-2</v>
      </c>
      <c r="AB72">
        <v>1</v>
      </c>
      <c r="AD72" s="3">
        <f t="shared" si="4"/>
        <v>4.2811253362277997</v>
      </c>
      <c r="AE72" s="3">
        <f t="shared" si="5"/>
        <v>7.4588361336395623</v>
      </c>
      <c r="AF72" s="3">
        <f t="shared" si="6"/>
        <v>3.1777107974117627</v>
      </c>
      <c r="AG72" s="3">
        <f t="shared" si="7"/>
        <v>0.35140073495141677</v>
      </c>
      <c r="AH72" s="3"/>
      <c r="BG72" s="3"/>
      <c r="BH72" s="3"/>
      <c r="BI72" s="3"/>
      <c r="BJ72" s="3"/>
      <c r="BK72" t="s">
        <v>224</v>
      </c>
    </row>
    <row r="73" spans="1:63" x14ac:dyDescent="0.3">
      <c r="A73">
        <v>49</v>
      </c>
      <c r="B73">
        <v>14</v>
      </c>
      <c r="C73" t="s">
        <v>224</v>
      </c>
      <c r="D73" t="s">
        <v>27</v>
      </c>
      <c r="G73">
        <v>0.5</v>
      </c>
      <c r="H73">
        <v>0.5</v>
      </c>
      <c r="I73">
        <v>4133</v>
      </c>
      <c r="J73">
        <v>7235</v>
      </c>
      <c r="L73">
        <v>3245</v>
      </c>
      <c r="M73">
        <v>3.5859999999999999</v>
      </c>
      <c r="N73">
        <v>6.4080000000000004</v>
      </c>
      <c r="O73">
        <v>2.8220000000000001</v>
      </c>
      <c r="Q73">
        <v>0.223</v>
      </c>
      <c r="R73">
        <v>1</v>
      </c>
      <c r="S73">
        <v>0</v>
      </c>
      <c r="T73">
        <v>0</v>
      </c>
      <c r="V73">
        <v>0</v>
      </c>
      <c r="Y73" s="1">
        <v>45324</v>
      </c>
      <c r="Z73" s="6">
        <v>8.6481481481481479E-2</v>
      </c>
      <c r="AB73">
        <v>1</v>
      </c>
      <c r="AD73" s="3">
        <f t="shared" si="4"/>
        <v>4.1603263095215368</v>
      </c>
      <c r="AE73" s="3">
        <f t="shared" si="5"/>
        <v>7.4989465117688141</v>
      </c>
      <c r="AF73" s="3">
        <f t="shared" si="6"/>
        <v>3.3386202022472773</v>
      </c>
      <c r="AG73" s="3">
        <f t="shared" si="7"/>
        <v>0.36406158647414893</v>
      </c>
      <c r="AH73" s="3"/>
      <c r="AK73">
        <f>ABS(100*(AD73-AD74)/(AVERAGE(AD73:AD74)))</f>
        <v>1.9546483573123667</v>
      </c>
      <c r="AQ73">
        <f>ABS(100*(AE73-AE74)/(AVERAGE(AE73:AE74)))</f>
        <v>0.53631449366680761</v>
      </c>
      <c r="AW73">
        <f>ABS(100*(AF73-AF74)/(AVERAGE(AF73:AF74)))</f>
        <v>1.2034634092713883</v>
      </c>
      <c r="BC73">
        <f>ABS(100*(AG73-AG74)/(AVERAGE(AG73:AG74)))</f>
        <v>0.55735329639436537</v>
      </c>
      <c r="BG73" s="3">
        <f>AVERAGE(AD73:AD74)</f>
        <v>4.1200599672861156</v>
      </c>
      <c r="BH73" s="3">
        <f>AVERAGE(AE73:AE74)</f>
        <v>7.4788913227041878</v>
      </c>
      <c r="BI73" s="3">
        <f>AVERAGE(AF73:AF74)</f>
        <v>3.3588313554180727</v>
      </c>
      <c r="BJ73" s="3">
        <f>AVERAGE(AG73:AG74)</f>
        <v>0.36507897632865421</v>
      </c>
      <c r="BK73" t="s">
        <v>360</v>
      </c>
    </row>
    <row r="74" spans="1:63" x14ac:dyDescent="0.3">
      <c r="A74">
        <v>50</v>
      </c>
      <c r="B74">
        <v>14</v>
      </c>
      <c r="C74" t="s">
        <v>224</v>
      </c>
      <c r="D74" t="s">
        <v>27</v>
      </c>
      <c r="G74">
        <v>0.5</v>
      </c>
      <c r="H74">
        <v>0.5</v>
      </c>
      <c r="I74">
        <v>4055</v>
      </c>
      <c r="J74">
        <v>7196</v>
      </c>
      <c r="L74">
        <v>3263</v>
      </c>
      <c r="M74">
        <v>3.5259999999999998</v>
      </c>
      <c r="N74">
        <v>6.3739999999999997</v>
      </c>
      <c r="O74">
        <v>2.8490000000000002</v>
      </c>
      <c r="Q74">
        <v>0.22500000000000001</v>
      </c>
      <c r="R74">
        <v>1</v>
      </c>
      <c r="S74">
        <v>0</v>
      </c>
      <c r="T74">
        <v>0</v>
      </c>
      <c r="V74">
        <v>0</v>
      </c>
      <c r="Y74" s="1">
        <v>45324</v>
      </c>
      <c r="Z74" s="6">
        <v>9.420138888888889E-2</v>
      </c>
      <c r="AB74">
        <v>1</v>
      </c>
      <c r="AD74" s="3">
        <f t="shared" si="4"/>
        <v>4.0797936250506943</v>
      </c>
      <c r="AE74" s="3">
        <f t="shared" si="5"/>
        <v>7.4588361336395623</v>
      </c>
      <c r="AF74" s="3">
        <f t="shared" si="6"/>
        <v>3.379042508588868</v>
      </c>
      <c r="AG74" s="3">
        <f t="shared" si="7"/>
        <v>0.36609636618315949</v>
      </c>
      <c r="AH74" s="3"/>
      <c r="BG74" s="3"/>
      <c r="BH74" s="3"/>
      <c r="BI74" s="3"/>
      <c r="BJ74" s="3"/>
      <c r="BK74" t="s">
        <v>224</v>
      </c>
    </row>
    <row r="75" spans="1:63" x14ac:dyDescent="0.3">
      <c r="A75">
        <v>51</v>
      </c>
      <c r="B75">
        <v>15</v>
      </c>
      <c r="C75" t="s">
        <v>225</v>
      </c>
      <c r="D75" t="s">
        <v>27</v>
      </c>
      <c r="G75">
        <v>0.5</v>
      </c>
      <c r="H75">
        <v>0.5</v>
      </c>
      <c r="I75">
        <v>4808</v>
      </c>
      <c r="J75">
        <v>8490</v>
      </c>
      <c r="L75">
        <v>3539</v>
      </c>
      <c r="M75">
        <v>4.1040000000000001</v>
      </c>
      <c r="N75">
        <v>7.4720000000000004</v>
      </c>
      <c r="O75">
        <v>3.3679999999999999</v>
      </c>
      <c r="Q75">
        <v>0.254</v>
      </c>
      <c r="R75">
        <v>1</v>
      </c>
      <c r="S75">
        <v>0</v>
      </c>
      <c r="T75">
        <v>0</v>
      </c>
      <c r="V75">
        <v>0</v>
      </c>
      <c r="Y75" s="1">
        <v>45324</v>
      </c>
      <c r="Z75" s="6">
        <v>0.10736111111111112</v>
      </c>
      <c r="AB75">
        <v>1</v>
      </c>
      <c r="AD75" s="3">
        <f t="shared" si="4"/>
        <v>4.8572437712884389</v>
      </c>
      <c r="AE75" s="3">
        <f t="shared" si="5"/>
        <v>8.7896779105434515</v>
      </c>
      <c r="AF75" s="3">
        <f t="shared" si="6"/>
        <v>3.9324341392550126</v>
      </c>
      <c r="AG75" s="3">
        <f t="shared" si="7"/>
        <v>0.39729632172132096</v>
      </c>
      <c r="AH75" s="3"/>
      <c r="BG75" s="3"/>
      <c r="BH75" s="3"/>
      <c r="BI75" s="3"/>
      <c r="BJ75" s="3"/>
      <c r="BK75" t="s">
        <v>225</v>
      </c>
    </row>
    <row r="76" spans="1:63" x14ac:dyDescent="0.3">
      <c r="A76">
        <v>52</v>
      </c>
      <c r="B76">
        <v>15</v>
      </c>
      <c r="C76" t="s">
        <v>225</v>
      </c>
      <c r="D76" t="s">
        <v>27</v>
      </c>
      <c r="G76">
        <v>0.5</v>
      </c>
      <c r="H76">
        <v>0.5</v>
      </c>
      <c r="I76">
        <v>5117</v>
      </c>
      <c r="J76">
        <v>8578</v>
      </c>
      <c r="L76">
        <v>3622</v>
      </c>
      <c r="M76">
        <v>4.3410000000000002</v>
      </c>
      <c r="N76">
        <v>7.5460000000000003</v>
      </c>
      <c r="O76">
        <v>3.2050000000000001</v>
      </c>
      <c r="Q76">
        <v>0.26300000000000001</v>
      </c>
      <c r="R76">
        <v>1</v>
      </c>
      <c r="S76">
        <v>0</v>
      </c>
      <c r="T76">
        <v>0</v>
      </c>
      <c r="V76">
        <v>0</v>
      </c>
      <c r="Y76" s="1">
        <v>45324</v>
      </c>
      <c r="Z76" s="6">
        <v>0.11465277777777778</v>
      </c>
      <c r="AB76">
        <v>1</v>
      </c>
      <c r="AD76" s="3">
        <f t="shared" si="4"/>
        <v>5.1762770982306217</v>
      </c>
      <c r="AE76" s="3">
        <f t="shared" si="5"/>
        <v>8.8801833791427871</v>
      </c>
      <c r="AF76" s="3">
        <f t="shared" si="6"/>
        <v>3.7039062809121654</v>
      </c>
      <c r="AG76" s="3">
        <f t="shared" si="7"/>
        <v>0.40667891704620285</v>
      </c>
      <c r="AH76" s="3"/>
      <c r="AK76">
        <f>ABS(100*(AD76-AD77)/(AVERAGE(AD76:AD77)))</f>
        <v>1.0515898922711089</v>
      </c>
      <c r="AQ76">
        <f>ABS(100*(AE76-AE77)/(AVERAGE(AE76:AE77)))</f>
        <v>0.24291911873356956</v>
      </c>
      <c r="AW76">
        <f>ABS(100*(AF76-AF77)/(AVERAGE(AF76:AF77)))</f>
        <v>0.89828949604274888</v>
      </c>
      <c r="BC76">
        <f>ABS(100*(AG76-AG77)/(AVERAGE(AG76:AG77)))</f>
        <v>0.27835386257370581</v>
      </c>
      <c r="BG76" s="3">
        <f>AVERAGE(AD76:AD77)</f>
        <v>5.2036375615444337</v>
      </c>
      <c r="BH76" s="3">
        <f>AVERAGE(AE76:AE77)</f>
        <v>8.8909823271006623</v>
      </c>
      <c r="BI76" s="3">
        <f>AVERAGE(AF76:AF77)</f>
        <v>3.6873447655562286</v>
      </c>
      <c r="BJ76" s="3">
        <f>AVERAGE(AG76:AG77)</f>
        <v>0.40611370046036666</v>
      </c>
      <c r="BK76" t="s">
        <v>361</v>
      </c>
    </row>
    <row r="77" spans="1:63" x14ac:dyDescent="0.3">
      <c r="A77">
        <v>53</v>
      </c>
      <c r="B77">
        <v>15</v>
      </c>
      <c r="C77" t="s">
        <v>225</v>
      </c>
      <c r="D77" t="s">
        <v>27</v>
      </c>
      <c r="G77">
        <v>0.5</v>
      </c>
      <c r="H77">
        <v>0.5</v>
      </c>
      <c r="I77">
        <v>5170</v>
      </c>
      <c r="J77">
        <v>8599</v>
      </c>
      <c r="L77">
        <v>3612</v>
      </c>
      <c r="M77">
        <v>4.3810000000000002</v>
      </c>
      <c r="N77">
        <v>7.5629999999999997</v>
      </c>
      <c r="O77">
        <v>3.1819999999999999</v>
      </c>
      <c r="Q77">
        <v>0.26200000000000001</v>
      </c>
      <c r="R77">
        <v>1</v>
      </c>
      <c r="S77">
        <v>0</v>
      </c>
      <c r="T77">
        <v>0</v>
      </c>
      <c r="V77">
        <v>0</v>
      </c>
      <c r="Y77" s="1">
        <v>45324</v>
      </c>
      <c r="Z77" s="6">
        <v>0.12241898148148149</v>
      </c>
      <c r="AB77">
        <v>1</v>
      </c>
      <c r="AD77" s="3">
        <f t="shared" si="4"/>
        <v>5.2309980248582457</v>
      </c>
      <c r="AE77" s="3">
        <f t="shared" si="5"/>
        <v>8.9017812750585374</v>
      </c>
      <c r="AF77" s="3">
        <f t="shared" si="6"/>
        <v>3.6707832502002917</v>
      </c>
      <c r="AG77" s="3">
        <f t="shared" si="7"/>
        <v>0.40554848387453041</v>
      </c>
      <c r="AH77" s="3"/>
      <c r="BG77" s="3"/>
      <c r="BH77" s="3"/>
      <c r="BI77" s="3"/>
      <c r="BJ77" s="3"/>
      <c r="BK77" t="s">
        <v>225</v>
      </c>
    </row>
    <row r="78" spans="1:63" x14ac:dyDescent="0.3">
      <c r="A78">
        <v>54</v>
      </c>
      <c r="B78">
        <v>16</v>
      </c>
      <c r="C78" t="s">
        <v>226</v>
      </c>
      <c r="D78" t="s">
        <v>27</v>
      </c>
      <c r="G78">
        <v>0.5</v>
      </c>
      <c r="H78">
        <v>0.5</v>
      </c>
      <c r="I78">
        <v>5000</v>
      </c>
      <c r="J78">
        <v>8217</v>
      </c>
      <c r="L78">
        <v>2575</v>
      </c>
      <c r="M78">
        <v>4.2510000000000003</v>
      </c>
      <c r="N78">
        <v>7.24</v>
      </c>
      <c r="O78">
        <v>2.99</v>
      </c>
      <c r="Q78">
        <v>0.153</v>
      </c>
      <c r="R78">
        <v>1</v>
      </c>
      <c r="S78">
        <v>0</v>
      </c>
      <c r="T78">
        <v>0</v>
      </c>
      <c r="V78">
        <v>0</v>
      </c>
      <c r="Y78" s="1">
        <v>45324</v>
      </c>
      <c r="Z78" s="6">
        <v>0.13548611111111111</v>
      </c>
      <c r="AB78">
        <v>1</v>
      </c>
      <c r="AD78" s="3">
        <f t="shared" si="4"/>
        <v>5.0554780715243579</v>
      </c>
      <c r="AE78" s="3">
        <f t="shared" si="5"/>
        <v>8.5089052636386882</v>
      </c>
      <c r="AF78" s="3">
        <f t="shared" si="6"/>
        <v>3.4534271921143302</v>
      </c>
      <c r="AG78" s="3">
        <f t="shared" si="7"/>
        <v>0.28832256397209022</v>
      </c>
      <c r="AH78" s="3"/>
      <c r="BG78" s="3"/>
      <c r="BH78" s="3"/>
      <c r="BI78" s="3"/>
      <c r="BJ78" s="3"/>
      <c r="BK78" t="s">
        <v>226</v>
      </c>
    </row>
    <row r="79" spans="1:63" x14ac:dyDescent="0.3">
      <c r="A79">
        <v>55</v>
      </c>
      <c r="B79">
        <v>16</v>
      </c>
      <c r="C79" t="s">
        <v>226</v>
      </c>
      <c r="D79" t="s">
        <v>27</v>
      </c>
      <c r="G79">
        <v>0.5</v>
      </c>
      <c r="H79">
        <v>0.5</v>
      </c>
      <c r="I79">
        <v>5011</v>
      </c>
      <c r="J79">
        <v>8212</v>
      </c>
      <c r="L79">
        <v>2692</v>
      </c>
      <c r="M79">
        <v>4.2590000000000003</v>
      </c>
      <c r="N79">
        <v>7.2359999999999998</v>
      </c>
      <c r="O79">
        <v>2.9769999999999999</v>
      </c>
      <c r="Q79">
        <v>0.16600000000000001</v>
      </c>
      <c r="R79">
        <v>1</v>
      </c>
      <c r="S79">
        <v>0</v>
      </c>
      <c r="T79">
        <v>0</v>
      </c>
      <c r="V79">
        <v>0</v>
      </c>
      <c r="Y79" s="1">
        <v>45324</v>
      </c>
      <c r="Z79" s="6">
        <v>0.14253472222222222</v>
      </c>
      <c r="AB79">
        <v>1</v>
      </c>
      <c r="AD79" s="3">
        <f t="shared" si="4"/>
        <v>5.0668352449753744</v>
      </c>
      <c r="AE79" s="3">
        <f t="shared" si="5"/>
        <v>8.503762907468273</v>
      </c>
      <c r="AF79" s="3">
        <f t="shared" si="6"/>
        <v>3.4369276624928986</v>
      </c>
      <c r="AG79" s="3">
        <f t="shared" si="7"/>
        <v>0.30154863208065863</v>
      </c>
      <c r="AH79" s="3"/>
      <c r="AK79">
        <f>ABS(100*(AD79-AD80)/(AVERAGE(AD79:AD80)))</f>
        <v>0.85218841050655803</v>
      </c>
      <c r="AQ79">
        <f>ABS(100*(AE79-AE80)/(AVERAGE(AE79:AE80)))</f>
        <v>0.93892727076992766</v>
      </c>
      <c r="AW79">
        <f>ABS(100*(AF79-AF80)/(AVERAGE(AF79:AF80)))</f>
        <v>1.0666629236526135</v>
      </c>
      <c r="BC79">
        <f>ABS(100*(AG79-AG80)/(AVERAGE(AG79:AG80)))</f>
        <v>1.4514061447133029</v>
      </c>
      <c r="BG79" s="3">
        <f>AVERAGE(AD79:AD80)</f>
        <v>5.0885171215636777</v>
      </c>
      <c r="BH79" s="3">
        <f>AVERAGE(AE79:AE80)</f>
        <v>8.5438732855975239</v>
      </c>
      <c r="BI79" s="3">
        <f>AVERAGE(AF79:AF80)</f>
        <v>3.4553561640338457</v>
      </c>
      <c r="BJ79" s="3">
        <f>AVERAGE(AG79:AG80)</f>
        <v>0.30375297676542007</v>
      </c>
      <c r="BK79" t="s">
        <v>362</v>
      </c>
    </row>
    <row r="80" spans="1:63" x14ac:dyDescent="0.3">
      <c r="A80">
        <v>56</v>
      </c>
      <c r="B80">
        <v>16</v>
      </c>
      <c r="C80" t="s">
        <v>226</v>
      </c>
      <c r="D80" t="s">
        <v>27</v>
      </c>
      <c r="G80">
        <v>0.5</v>
      </c>
      <c r="H80">
        <v>0.5</v>
      </c>
      <c r="I80">
        <v>5053</v>
      </c>
      <c r="J80">
        <v>8290</v>
      </c>
      <c r="L80">
        <v>2731</v>
      </c>
      <c r="M80">
        <v>4.2919999999999998</v>
      </c>
      <c r="N80">
        <v>7.3019999999999996</v>
      </c>
      <c r="O80">
        <v>3.01</v>
      </c>
      <c r="Q80">
        <v>0.17</v>
      </c>
      <c r="R80">
        <v>1</v>
      </c>
      <c r="S80">
        <v>0</v>
      </c>
      <c r="T80">
        <v>0</v>
      </c>
      <c r="V80">
        <v>0</v>
      </c>
      <c r="Y80" s="1">
        <v>45324</v>
      </c>
      <c r="Z80" s="6">
        <v>0.15018518518518517</v>
      </c>
      <c r="AB80">
        <v>1</v>
      </c>
      <c r="AD80" s="3">
        <f t="shared" si="4"/>
        <v>5.110198998151982</v>
      </c>
      <c r="AE80" s="3">
        <f t="shared" si="5"/>
        <v>8.5839836637267748</v>
      </c>
      <c r="AF80" s="3">
        <f t="shared" si="6"/>
        <v>3.4737846655747928</v>
      </c>
      <c r="AG80" s="3">
        <f t="shared" si="7"/>
        <v>0.30595732145018151</v>
      </c>
      <c r="AH80" s="3"/>
      <c r="BG80" s="3"/>
      <c r="BH80" s="3"/>
      <c r="BI80" s="3"/>
      <c r="BJ80" s="3"/>
      <c r="BK80" t="s">
        <v>226</v>
      </c>
    </row>
    <row r="81" spans="1:63" x14ac:dyDescent="0.3">
      <c r="A81">
        <v>57</v>
      </c>
      <c r="B81">
        <v>17</v>
      </c>
      <c r="C81" t="s">
        <v>227</v>
      </c>
      <c r="D81" t="s">
        <v>27</v>
      </c>
      <c r="G81">
        <v>0.5</v>
      </c>
      <c r="H81">
        <v>0.5</v>
      </c>
      <c r="I81">
        <v>5088</v>
      </c>
      <c r="J81">
        <v>8354</v>
      </c>
      <c r="L81">
        <v>3897</v>
      </c>
      <c r="M81">
        <v>4.3179999999999996</v>
      </c>
      <c r="N81">
        <v>7.3559999999999999</v>
      </c>
      <c r="O81">
        <v>3.0379999999999998</v>
      </c>
      <c r="Q81">
        <v>0.29199999999999998</v>
      </c>
      <c r="R81">
        <v>1</v>
      </c>
      <c r="S81">
        <v>0</v>
      </c>
      <c r="T81">
        <v>0</v>
      </c>
      <c r="V81">
        <v>0</v>
      </c>
      <c r="Y81" s="1">
        <v>45324</v>
      </c>
      <c r="Z81" s="6">
        <v>0.16336805555555556</v>
      </c>
      <c r="AB81">
        <v>1</v>
      </c>
      <c r="AD81" s="3">
        <f t="shared" si="4"/>
        <v>5.1463354591324881</v>
      </c>
      <c r="AE81" s="3">
        <f t="shared" si="5"/>
        <v>8.649805822708112</v>
      </c>
      <c r="AF81" s="3">
        <f t="shared" si="6"/>
        <v>3.5034703635756239</v>
      </c>
      <c r="AG81" s="3">
        <f t="shared" si="7"/>
        <v>0.43776582926719715</v>
      </c>
      <c r="AH81" s="3"/>
      <c r="BG81" s="3"/>
      <c r="BH81" s="3"/>
      <c r="BI81" s="3"/>
      <c r="BJ81" s="3"/>
      <c r="BK81" t="s">
        <v>227</v>
      </c>
    </row>
    <row r="82" spans="1:63" x14ac:dyDescent="0.3">
      <c r="A82">
        <v>58</v>
      </c>
      <c r="B82">
        <v>17</v>
      </c>
      <c r="C82" t="s">
        <v>227</v>
      </c>
      <c r="D82" t="s">
        <v>27</v>
      </c>
      <c r="G82">
        <v>0.5</v>
      </c>
      <c r="H82">
        <v>0.5</v>
      </c>
      <c r="I82">
        <v>5081</v>
      </c>
      <c r="J82">
        <v>8410</v>
      </c>
      <c r="L82">
        <v>3921</v>
      </c>
      <c r="M82">
        <v>4.3129999999999997</v>
      </c>
      <c r="N82">
        <v>7.4029999999999996</v>
      </c>
      <c r="O82">
        <v>3.09</v>
      </c>
      <c r="Q82">
        <v>0.29399999999999998</v>
      </c>
      <c r="R82">
        <v>1</v>
      </c>
      <c r="S82">
        <v>0</v>
      </c>
      <c r="T82">
        <v>0</v>
      </c>
      <c r="V82">
        <v>0</v>
      </c>
      <c r="Y82" s="1">
        <v>45324</v>
      </c>
      <c r="Z82" s="6">
        <v>0.17055555555555557</v>
      </c>
      <c r="AB82">
        <v>1</v>
      </c>
      <c r="AD82" s="3">
        <f t="shared" si="4"/>
        <v>5.1391081669363867</v>
      </c>
      <c r="AE82" s="3">
        <f t="shared" si="5"/>
        <v>8.7074002118167808</v>
      </c>
      <c r="AF82" s="3">
        <f t="shared" si="6"/>
        <v>3.5682920448803941</v>
      </c>
      <c r="AG82" s="3">
        <f t="shared" si="7"/>
        <v>0.44047886887921117</v>
      </c>
      <c r="AH82" s="3"/>
      <c r="AK82">
        <f>ABS(100*(AD82-AD83)/(AVERAGE(AD82:AD83)))</f>
        <v>4.9760136711884115</v>
      </c>
      <c r="AQ82">
        <f>ABS(100*(AE82-AE83)/(AVERAGE(AE82:AE83)))</f>
        <v>0.82339837496547885</v>
      </c>
      <c r="AW82">
        <f>ABS(100*(AF82-AF83)/(AVERAGE(AF82:AF83)))</f>
        <v>5.4778417900139296</v>
      </c>
      <c r="BC82">
        <f>ABS(100*(AG82-AG83)/(AVERAGE(AG82:AG83)))</f>
        <v>0.35864795320566017</v>
      </c>
      <c r="BG82" s="3">
        <f>AVERAGE(AD82:AD83)</f>
        <v>5.2702318967799382</v>
      </c>
      <c r="BH82" s="3">
        <f>AVERAGE(AE82:AE83)</f>
        <v>8.7433967050096975</v>
      </c>
      <c r="BI82" s="3">
        <f>AVERAGE(AF82:AF83)</f>
        <v>3.4731648082297606</v>
      </c>
      <c r="BJ82" s="3">
        <f>AVERAGE(AG82:AG83)</f>
        <v>0.44127017209938191</v>
      </c>
      <c r="BK82" t="s">
        <v>363</v>
      </c>
    </row>
    <row r="83" spans="1:63" x14ac:dyDescent="0.3">
      <c r="A83">
        <v>59</v>
      </c>
      <c r="B83">
        <v>17</v>
      </c>
      <c r="C83" t="s">
        <v>227</v>
      </c>
      <c r="D83" t="s">
        <v>27</v>
      </c>
      <c r="G83">
        <v>0.5</v>
      </c>
      <c r="H83">
        <v>0.5</v>
      </c>
      <c r="I83">
        <v>5335</v>
      </c>
      <c r="J83">
        <v>8480</v>
      </c>
      <c r="L83">
        <v>3935</v>
      </c>
      <c r="M83">
        <v>4.508</v>
      </c>
      <c r="N83">
        <v>7.4630000000000001</v>
      </c>
      <c r="O83">
        <v>2.9550000000000001</v>
      </c>
      <c r="Q83">
        <v>0.29599999999999999</v>
      </c>
      <c r="R83">
        <v>1</v>
      </c>
      <c r="S83">
        <v>0</v>
      </c>
      <c r="T83">
        <v>0</v>
      </c>
      <c r="V83">
        <v>0</v>
      </c>
      <c r="Y83" s="1">
        <v>45324</v>
      </c>
      <c r="Z83" s="6">
        <v>0.17829861111111112</v>
      </c>
      <c r="AB83">
        <v>1</v>
      </c>
      <c r="AD83" s="3">
        <f t="shared" si="4"/>
        <v>5.4013556266234888</v>
      </c>
      <c r="AE83" s="3">
        <f t="shared" si="5"/>
        <v>8.7793931982026159</v>
      </c>
      <c r="AF83" s="3">
        <f t="shared" si="6"/>
        <v>3.3780375715791271</v>
      </c>
      <c r="AG83" s="3">
        <f t="shared" si="7"/>
        <v>0.4420614753195527</v>
      </c>
      <c r="AH83" s="3"/>
      <c r="BG83" s="3"/>
      <c r="BH83" s="3"/>
      <c r="BI83" s="3"/>
      <c r="BJ83" s="3"/>
      <c r="BK83" t="s">
        <v>227</v>
      </c>
    </row>
    <row r="84" spans="1:63" x14ac:dyDescent="0.3">
      <c r="A84">
        <v>60</v>
      </c>
      <c r="B84">
        <v>18</v>
      </c>
      <c r="C84" t="s">
        <v>228</v>
      </c>
      <c r="D84" t="s">
        <v>27</v>
      </c>
      <c r="G84">
        <v>0.5</v>
      </c>
      <c r="H84">
        <v>0.5</v>
      </c>
      <c r="I84">
        <v>5145</v>
      </c>
      <c r="J84">
        <v>8569</v>
      </c>
      <c r="L84">
        <v>2760</v>
      </c>
      <c r="M84">
        <v>4.3620000000000001</v>
      </c>
      <c r="N84">
        <v>7.5380000000000003</v>
      </c>
      <c r="O84">
        <v>3.177</v>
      </c>
      <c r="Q84">
        <v>0.17299999999999999</v>
      </c>
      <c r="R84">
        <v>1</v>
      </c>
      <c r="S84">
        <v>0</v>
      </c>
      <c r="T84">
        <v>0</v>
      </c>
      <c r="V84">
        <v>0</v>
      </c>
      <c r="Y84" s="1">
        <v>45324</v>
      </c>
      <c r="Z84" s="6">
        <v>0.19177083333333333</v>
      </c>
      <c r="AB84">
        <v>1</v>
      </c>
      <c r="AD84" s="3">
        <f t="shared" si="4"/>
        <v>5.2051862670150264</v>
      </c>
      <c r="AE84" s="3">
        <f t="shared" si="5"/>
        <v>8.8709271380360359</v>
      </c>
      <c r="AF84" s="3">
        <f t="shared" si="6"/>
        <v>3.6657408710210095</v>
      </c>
      <c r="AG84" s="3">
        <f t="shared" si="7"/>
        <v>0.30923557764803183</v>
      </c>
      <c r="AH84" s="3"/>
      <c r="BG84" s="3"/>
      <c r="BH84" s="3"/>
      <c r="BI84" s="3"/>
      <c r="BJ84" s="3"/>
      <c r="BK84" t="s">
        <v>228</v>
      </c>
    </row>
    <row r="85" spans="1:63" x14ac:dyDescent="0.3">
      <c r="A85">
        <v>61</v>
      </c>
      <c r="B85">
        <v>18</v>
      </c>
      <c r="C85" t="s">
        <v>228</v>
      </c>
      <c r="D85" t="s">
        <v>27</v>
      </c>
      <c r="G85">
        <v>0.5</v>
      </c>
      <c r="H85">
        <v>0.5</v>
      </c>
      <c r="I85">
        <v>5156</v>
      </c>
      <c r="J85">
        <v>8561</v>
      </c>
      <c r="L85">
        <v>2795</v>
      </c>
      <c r="M85">
        <v>4.3710000000000004</v>
      </c>
      <c r="N85">
        <v>7.5309999999999997</v>
      </c>
      <c r="O85">
        <v>3.16</v>
      </c>
      <c r="Q85">
        <v>0.17599999999999999</v>
      </c>
      <c r="R85">
        <v>1</v>
      </c>
      <c r="S85">
        <v>0</v>
      </c>
      <c r="T85">
        <v>0</v>
      </c>
      <c r="V85">
        <v>0</v>
      </c>
      <c r="Y85" s="1">
        <v>45324</v>
      </c>
      <c r="Z85" s="6">
        <v>0.19901620370370368</v>
      </c>
      <c r="AB85">
        <v>1</v>
      </c>
      <c r="AD85" s="3">
        <f t="shared" si="4"/>
        <v>5.2165434404660429</v>
      </c>
      <c r="AE85" s="3">
        <f t="shared" si="5"/>
        <v>8.8626993681633692</v>
      </c>
      <c r="AF85" s="3">
        <f t="shared" si="6"/>
        <v>3.6461559276973263</v>
      </c>
      <c r="AG85" s="3">
        <f t="shared" si="7"/>
        <v>0.31319209374888562</v>
      </c>
      <c r="AH85" s="3"/>
      <c r="AK85">
        <f>ABS(100*(AD85-AD86)/(AVERAGE(AD85:AD86)))</f>
        <v>1.9015925526540978</v>
      </c>
      <c r="AQ85">
        <f>ABS(100*(AE85-AE86)/(AVERAGE(AE85:AE86)))</f>
        <v>0.13915701252644985</v>
      </c>
      <c r="AW85">
        <f>ABS(100*(AF85-AF86)/(AVERAGE(AF85:AF86)))</f>
        <v>2.4375853484469867</v>
      </c>
      <c r="BC85">
        <f>ABS(100*(AG85-AG86)/(AVERAGE(AG85:AG86)))</f>
        <v>1.6375251520696834</v>
      </c>
      <c r="BG85" s="3">
        <f>AVERAGE(AD85:AD86)</f>
        <v>5.266618250681887</v>
      </c>
      <c r="BH85" s="3">
        <f>AVERAGE(AE85:AE86)</f>
        <v>8.8688701955678688</v>
      </c>
      <c r="BI85" s="3">
        <f>AVERAGE(AF85:AF86)</f>
        <v>3.6022519448859827</v>
      </c>
      <c r="BJ85" s="3">
        <f>AVERAGE(AG85:AG86)</f>
        <v>0.31064861911262243</v>
      </c>
      <c r="BK85" t="s">
        <v>364</v>
      </c>
    </row>
    <row r="86" spans="1:63" x14ac:dyDescent="0.3">
      <c r="A86">
        <v>62</v>
      </c>
      <c r="B86">
        <v>18</v>
      </c>
      <c r="C86" t="s">
        <v>228</v>
      </c>
      <c r="D86" t="s">
        <v>27</v>
      </c>
      <c r="G86">
        <v>0.5</v>
      </c>
      <c r="H86">
        <v>0.5</v>
      </c>
      <c r="I86">
        <v>5253</v>
      </c>
      <c r="J86">
        <v>8573</v>
      </c>
      <c r="L86">
        <v>2750</v>
      </c>
      <c r="M86">
        <v>4.4450000000000003</v>
      </c>
      <c r="N86">
        <v>7.5410000000000004</v>
      </c>
      <c r="O86">
        <v>3.097</v>
      </c>
      <c r="Q86">
        <v>0.17199999999999999</v>
      </c>
      <c r="R86">
        <v>1</v>
      </c>
      <c r="S86">
        <v>0</v>
      </c>
      <c r="T86">
        <v>0</v>
      </c>
      <c r="V86">
        <v>0</v>
      </c>
      <c r="Y86" s="1">
        <v>45324</v>
      </c>
      <c r="Z86" s="6">
        <v>0.20674768518518519</v>
      </c>
      <c r="AB86">
        <v>1</v>
      </c>
      <c r="AD86" s="3">
        <f t="shared" si="4"/>
        <v>5.3166930608977312</v>
      </c>
      <c r="AE86" s="3">
        <f t="shared" si="5"/>
        <v>8.8750410229723702</v>
      </c>
      <c r="AF86" s="3">
        <f t="shared" si="6"/>
        <v>3.558347962074639</v>
      </c>
      <c r="AG86" s="3">
        <f t="shared" si="7"/>
        <v>0.30810514447635928</v>
      </c>
      <c r="AH86" s="3"/>
      <c r="BK86" t="s">
        <v>228</v>
      </c>
    </row>
    <row r="87" spans="1:63" x14ac:dyDescent="0.3">
      <c r="A87">
        <v>63</v>
      </c>
      <c r="B87">
        <v>19</v>
      </c>
      <c r="C87" t="s">
        <v>177</v>
      </c>
      <c r="D87" t="s">
        <v>27</v>
      </c>
      <c r="G87">
        <v>0.5</v>
      </c>
      <c r="H87">
        <v>0.5</v>
      </c>
      <c r="I87">
        <v>8351</v>
      </c>
      <c r="J87">
        <v>15023</v>
      </c>
      <c r="L87">
        <v>6106</v>
      </c>
      <c r="M87">
        <v>6.8220000000000001</v>
      </c>
      <c r="N87">
        <v>13.006</v>
      </c>
      <c r="O87">
        <v>6.1840000000000002</v>
      </c>
      <c r="Q87">
        <v>0.52300000000000002</v>
      </c>
      <c r="R87">
        <v>1</v>
      </c>
      <c r="S87">
        <v>0</v>
      </c>
      <c r="T87">
        <v>0</v>
      </c>
      <c r="V87">
        <v>0</v>
      </c>
      <c r="Y87" s="1">
        <v>45324</v>
      </c>
      <c r="Z87" s="6">
        <v>0.22059027777777776</v>
      </c>
      <c r="AB87">
        <v>1</v>
      </c>
      <c r="AD87" s="3">
        <f t="shared" si="4"/>
        <v>8.515286092829383</v>
      </c>
      <c r="AE87" s="3">
        <f t="shared" si="5"/>
        <v>15.50868048281014</v>
      </c>
      <c r="AF87" s="3">
        <f t="shared" si="6"/>
        <v>6.9933943899807574</v>
      </c>
      <c r="AG87" s="3">
        <f t="shared" si="7"/>
        <v>0.68747851688965644</v>
      </c>
      <c r="AH87" s="3"/>
      <c r="BG87" s="3"/>
      <c r="BH87" s="3"/>
      <c r="BI87" s="3"/>
      <c r="BJ87" s="3"/>
      <c r="BK87" t="s">
        <v>177</v>
      </c>
    </row>
    <row r="88" spans="1:63" x14ac:dyDescent="0.3">
      <c r="A88">
        <v>64</v>
      </c>
      <c r="B88">
        <v>19</v>
      </c>
      <c r="C88" t="s">
        <v>177</v>
      </c>
      <c r="D88" t="s">
        <v>27</v>
      </c>
      <c r="G88">
        <v>0.5</v>
      </c>
      <c r="H88">
        <v>0.5</v>
      </c>
      <c r="I88">
        <v>9416</v>
      </c>
      <c r="J88">
        <v>15265</v>
      </c>
      <c r="L88">
        <v>6129</v>
      </c>
      <c r="M88">
        <v>7.6390000000000002</v>
      </c>
      <c r="N88">
        <v>13.21</v>
      </c>
      <c r="O88">
        <v>5.5720000000000001</v>
      </c>
      <c r="Q88">
        <v>0.52500000000000002</v>
      </c>
      <c r="R88">
        <v>1</v>
      </c>
      <c r="S88">
        <v>0</v>
      </c>
      <c r="T88">
        <v>0</v>
      </c>
      <c r="V88">
        <v>0</v>
      </c>
      <c r="Y88" s="1">
        <v>45324</v>
      </c>
      <c r="Z88" s="6">
        <v>0.22881944444444444</v>
      </c>
      <c r="AB88">
        <v>1</v>
      </c>
      <c r="AD88" s="3">
        <f t="shared" si="4"/>
        <v>9.6148669769504966</v>
      </c>
      <c r="AE88" s="3">
        <f t="shared" si="5"/>
        <v>15.757570521458319</v>
      </c>
      <c r="AF88" s="3">
        <f t="shared" si="6"/>
        <v>6.1427035445078229</v>
      </c>
      <c r="AG88" s="3">
        <f t="shared" si="7"/>
        <v>0.69007851318450319</v>
      </c>
      <c r="AH88" s="3"/>
      <c r="AK88">
        <f>ABS(100*(AD88-AD89)/(AVERAGE(AD88:AD89)))</f>
        <v>1.7879021124305059</v>
      </c>
      <c r="AM88">
        <f>100*((AVERAGE(AD88:AD89)*25.24)-(AVERAGE(AD70:AD71)*25))/(1000*0.08)</f>
        <v>140.16450067630615</v>
      </c>
      <c r="AQ88">
        <f>ABS(100*(AE88-AE89)/(AVERAGE(AE88:AE89)))</f>
        <v>0.62854568916079334</v>
      </c>
      <c r="AS88">
        <f>100*((AVERAGE(AE88:AE89)*25.24)-(AVERAGE(AE70:AE71)*25))/(2000*0.08)</f>
        <v>107.22012180425627</v>
      </c>
      <c r="AW88">
        <f>ABS(100*(AF88-AF89)/(AVERAGE(AF88:AF89)))</f>
        <v>4.5314791123448401</v>
      </c>
      <c r="AY88">
        <f>100*((AVERAGE(AF88:AF89)*25.24)-(AVERAGE(AF70:AF71)*25))/(1000*0.08)</f>
        <v>74.27574293220637</v>
      </c>
      <c r="BC88">
        <f>ABS(100*(AG88-AG89)/(AVERAGE(AG88:AG89)))</f>
        <v>2.1859554573694497</v>
      </c>
      <c r="BE88">
        <f>100*((AVERAGE(AG88:AG89)*25.24)-(AVERAGE(AG70:AG71)*25))/(100*0.08)</f>
        <v>72.487969972598194</v>
      </c>
      <c r="BG88" s="3">
        <f>AVERAGE(AD88:AD89)</f>
        <v>9.7015944833037118</v>
      </c>
      <c r="BH88" s="3">
        <f>AVERAGE(AE88:AE89)</f>
        <v>15.708203902222316</v>
      </c>
      <c r="BI88" s="3">
        <f>AVERAGE(AF88:AF89)</f>
        <v>6.0066094189186057</v>
      </c>
      <c r="BJ88" s="3">
        <f>AVERAGE(AG88:AG89)</f>
        <v>0.68261765425146459</v>
      </c>
      <c r="BK88" t="s">
        <v>177</v>
      </c>
    </row>
    <row r="89" spans="1:63" x14ac:dyDescent="0.3">
      <c r="A89">
        <v>65</v>
      </c>
      <c r="B89">
        <v>19</v>
      </c>
      <c r="C89" t="s">
        <v>177</v>
      </c>
      <c r="D89" t="s">
        <v>27</v>
      </c>
      <c r="G89">
        <v>0.5</v>
      </c>
      <c r="H89">
        <v>0.5</v>
      </c>
      <c r="I89">
        <v>9584</v>
      </c>
      <c r="J89">
        <v>15169</v>
      </c>
      <c r="L89">
        <v>5997</v>
      </c>
      <c r="M89">
        <v>7.7679999999999998</v>
      </c>
      <c r="N89">
        <v>13.129</v>
      </c>
      <c r="O89">
        <v>5.3620000000000001</v>
      </c>
      <c r="Q89">
        <v>0.51100000000000001</v>
      </c>
      <c r="R89">
        <v>1</v>
      </c>
      <c r="S89">
        <v>0</v>
      </c>
      <c r="T89">
        <v>0</v>
      </c>
      <c r="V89">
        <v>0</v>
      </c>
      <c r="Y89" s="1">
        <v>45324</v>
      </c>
      <c r="Z89" s="6">
        <v>0.23687500000000003</v>
      </c>
      <c r="AB89">
        <v>1</v>
      </c>
      <c r="AD89" s="3">
        <f t="shared" si="4"/>
        <v>9.7883219896569251</v>
      </c>
      <c r="AE89" s="3">
        <f t="shared" si="5"/>
        <v>15.658837282986314</v>
      </c>
      <c r="AF89" s="3">
        <f t="shared" si="6"/>
        <v>5.8705152933293885</v>
      </c>
      <c r="AG89" s="3">
        <f t="shared" si="7"/>
        <v>0.67515679531842598</v>
      </c>
      <c r="AH89" s="3"/>
      <c r="BK89" t="s">
        <v>177</v>
      </c>
    </row>
    <row r="90" spans="1:63" x14ac:dyDescent="0.3">
      <c r="A90">
        <v>66</v>
      </c>
      <c r="B90">
        <v>20</v>
      </c>
      <c r="C90" t="s">
        <v>178</v>
      </c>
      <c r="D90" t="s">
        <v>27</v>
      </c>
      <c r="G90">
        <v>0.5</v>
      </c>
      <c r="H90">
        <v>0.5</v>
      </c>
      <c r="I90">
        <v>6304</v>
      </c>
      <c r="J90">
        <v>8794</v>
      </c>
      <c r="L90">
        <v>2689</v>
      </c>
      <c r="M90">
        <v>5.2510000000000003</v>
      </c>
      <c r="N90">
        <v>7.7290000000000001</v>
      </c>
      <c r="O90">
        <v>2.4780000000000002</v>
      </c>
      <c r="Q90">
        <v>0.16500000000000001</v>
      </c>
      <c r="R90">
        <v>1</v>
      </c>
      <c r="S90">
        <v>0</v>
      </c>
      <c r="T90">
        <v>0</v>
      </c>
      <c r="V90">
        <v>0</v>
      </c>
      <c r="Y90" s="1">
        <v>45324</v>
      </c>
      <c r="Z90" s="6">
        <v>0.24958333333333335</v>
      </c>
      <c r="AB90">
        <v>1</v>
      </c>
      <c r="AD90" s="3">
        <f t="shared" ref="AD90:AD135" si="8">((I90*$F$21)+$F$22)*1000/G90</f>
        <v>6.401819360626642</v>
      </c>
      <c r="AE90" s="3">
        <f t="shared" ref="AE90:AE135" si="9">((J90*$H$21)+$H$22)*1000/H90</f>
        <v>9.1023331657047954</v>
      </c>
      <c r="AF90" s="3">
        <f t="shared" ref="AF90:AF135" si="10">AE90-AD90</f>
        <v>2.7005138050781534</v>
      </c>
      <c r="AG90" s="3">
        <f t="shared" ref="AG90:AG135" si="11">((L90*$J$21)+$J$22)*1000/H90</f>
        <v>0.30120950212915693</v>
      </c>
      <c r="AH90" s="3"/>
      <c r="BG90" s="3"/>
      <c r="BH90" s="3"/>
      <c r="BI90" s="3"/>
      <c r="BJ90" s="3"/>
      <c r="BK90" t="s">
        <v>178</v>
      </c>
    </row>
    <row r="91" spans="1:63" x14ac:dyDescent="0.3">
      <c r="A91">
        <v>67</v>
      </c>
      <c r="B91">
        <v>20</v>
      </c>
      <c r="C91" t="s">
        <v>178</v>
      </c>
      <c r="D91" t="s">
        <v>27</v>
      </c>
      <c r="G91">
        <v>0.5</v>
      </c>
      <c r="H91">
        <v>0.5</v>
      </c>
      <c r="I91">
        <v>5251</v>
      </c>
      <c r="J91">
        <v>8771</v>
      </c>
      <c r="L91">
        <v>2878</v>
      </c>
      <c r="M91">
        <v>4.4429999999999996</v>
      </c>
      <c r="N91">
        <v>7.71</v>
      </c>
      <c r="O91">
        <v>3.266</v>
      </c>
      <c r="Q91">
        <v>0.185</v>
      </c>
      <c r="R91">
        <v>1</v>
      </c>
      <c r="S91">
        <v>0</v>
      </c>
      <c r="T91">
        <v>0</v>
      </c>
      <c r="V91">
        <v>0</v>
      </c>
      <c r="Y91" s="1">
        <v>45324</v>
      </c>
      <c r="Z91" s="6">
        <v>0.25680555555555556</v>
      </c>
      <c r="AB91">
        <v>1</v>
      </c>
      <c r="AD91" s="3">
        <f t="shared" si="8"/>
        <v>5.3146281202702736</v>
      </c>
      <c r="AE91" s="3">
        <f t="shared" si="9"/>
        <v>9.078678327320878</v>
      </c>
      <c r="AF91" s="3">
        <f t="shared" si="10"/>
        <v>3.7640502070506043</v>
      </c>
      <c r="AG91" s="3">
        <f t="shared" si="11"/>
        <v>0.32257468907376752</v>
      </c>
      <c r="AH91" s="3"/>
      <c r="AK91">
        <f>ABS(100*(AD91-AD92)/(AVERAGE(AD91:AD92)))</f>
        <v>5.3875362749043312</v>
      </c>
      <c r="AL91">
        <f>ABS(100*((AVERAGE(AD91:AD92)-AVERAGE(AD85:AD86))/(AVERAGE(AD85:AD86,AD91:AD92))))</f>
        <v>3.6377721428794385</v>
      </c>
      <c r="AQ91">
        <f>ABS(100*(AE91-AE92)/(AVERAGE(AE91:AE92)))</f>
        <v>0.3279855588725783</v>
      </c>
      <c r="AR91">
        <f>ABS(100*((AVERAGE(AE91:AE92)-AVERAGE(AE85:AE86))/(AVERAGE(AE85:AE86,AE91:AE92))))</f>
        <v>2.5021177242490813</v>
      </c>
      <c r="AW91">
        <f>ABS(100*(AF91-AF92)/(AVERAGE(AF91:AF92)))</f>
        <v>7.2808456150206622</v>
      </c>
      <c r="AX91">
        <f>ABS(100*((AVERAGE(AF91:AF92)-AVERAGE(AF85:AF86))/(AVERAGE(AF85:AF86,AF91:AF92))))</f>
        <v>0.81790753706921582</v>
      </c>
      <c r="BC91">
        <f>ABS(100*(AG91-AG92)/(AVERAGE(AG91:AG92)))</f>
        <v>1.1986394485190213</v>
      </c>
      <c r="BD91">
        <f>ABS(100*((AVERAGE(AG91:AG92)-AVERAGE(AG85:AG86))/(AVERAGE(AG85:AG86,AG91:AG92))))</f>
        <v>3.1694309079140561</v>
      </c>
      <c r="BG91" s="3">
        <f>AVERAGE(AD91:AD92)</f>
        <v>5.4617551399766198</v>
      </c>
      <c r="BH91" s="3">
        <f>AVERAGE(AE91:AE92)</f>
        <v>9.0935911602150874</v>
      </c>
      <c r="BI91" s="3">
        <f>AVERAGE(AF91:AF92)</f>
        <v>3.6318360202384676</v>
      </c>
      <c r="BJ91" s="3">
        <f>AVERAGE(AG91:AG92)</f>
        <v>0.32065295268192423</v>
      </c>
      <c r="BK91" t="s">
        <v>178</v>
      </c>
    </row>
    <row r="92" spans="1:63" x14ac:dyDescent="0.3">
      <c r="A92">
        <v>68</v>
      </c>
      <c r="B92">
        <v>20</v>
      </c>
      <c r="C92" t="s">
        <v>178</v>
      </c>
      <c r="D92" t="s">
        <v>27</v>
      </c>
      <c r="G92">
        <v>0.5</v>
      </c>
      <c r="H92">
        <v>0.5</v>
      </c>
      <c r="I92">
        <v>5536</v>
      </c>
      <c r="J92">
        <v>8800</v>
      </c>
      <c r="L92">
        <v>2844</v>
      </c>
      <c r="M92">
        <v>4.6619999999999999</v>
      </c>
      <c r="N92">
        <v>7.734</v>
      </c>
      <c r="O92">
        <v>3.0720000000000001</v>
      </c>
      <c r="Q92">
        <v>0.18099999999999999</v>
      </c>
      <c r="R92">
        <v>1</v>
      </c>
      <c r="S92">
        <v>0</v>
      </c>
      <c r="T92">
        <v>0</v>
      </c>
      <c r="V92">
        <v>0</v>
      </c>
      <c r="Y92" s="1">
        <v>45324</v>
      </c>
      <c r="Z92" s="6">
        <v>0.26468750000000002</v>
      </c>
      <c r="AB92">
        <v>1</v>
      </c>
      <c r="AD92" s="3">
        <f t="shared" si="8"/>
        <v>5.6088821596829659</v>
      </c>
      <c r="AE92" s="3">
        <f t="shared" si="9"/>
        <v>9.1085039931092968</v>
      </c>
      <c r="AF92" s="3">
        <f t="shared" si="10"/>
        <v>3.4996218334263309</v>
      </c>
      <c r="AG92" s="3">
        <f t="shared" si="11"/>
        <v>0.31873121629008094</v>
      </c>
      <c r="AH92" s="3"/>
      <c r="BG92" s="3"/>
      <c r="BH92" s="3"/>
      <c r="BI92" s="3"/>
      <c r="BJ92" s="3"/>
      <c r="BK92" t="s">
        <v>178</v>
      </c>
    </row>
    <row r="93" spans="1:63" x14ac:dyDescent="0.3">
      <c r="A93">
        <v>69</v>
      </c>
      <c r="B93">
        <v>3</v>
      </c>
      <c r="C93" t="s">
        <v>28</v>
      </c>
      <c r="D93" t="s">
        <v>27</v>
      </c>
      <c r="G93">
        <v>0.5</v>
      </c>
      <c r="H93">
        <v>0.5</v>
      </c>
      <c r="I93">
        <v>1415</v>
      </c>
      <c r="J93">
        <v>620</v>
      </c>
      <c r="L93">
        <v>412</v>
      </c>
      <c r="M93">
        <v>1.5</v>
      </c>
      <c r="N93">
        <v>0.80300000000000005</v>
      </c>
      <c r="O93">
        <v>0</v>
      </c>
      <c r="Q93">
        <v>0</v>
      </c>
      <c r="R93">
        <v>1</v>
      </c>
      <c r="S93">
        <v>0</v>
      </c>
      <c r="T93">
        <v>0</v>
      </c>
      <c r="V93">
        <v>0</v>
      </c>
      <c r="Y93" s="1">
        <v>45324</v>
      </c>
      <c r="Z93" s="6">
        <v>0.27680555555555558</v>
      </c>
      <c r="AB93">
        <v>1</v>
      </c>
      <c r="AD93" s="3">
        <f t="shared" si="8"/>
        <v>1.3540719968068073</v>
      </c>
      <c r="AE93" s="3">
        <f t="shared" si="9"/>
        <v>0.69560929830728735</v>
      </c>
      <c r="AF93" s="3">
        <f t="shared" si="10"/>
        <v>-0.65846269849951999</v>
      </c>
      <c r="AG93" s="3">
        <f t="shared" si="11"/>
        <v>4.3809868939324502E-2</v>
      </c>
      <c r="AH93" s="3"/>
      <c r="BK93" t="s">
        <v>28</v>
      </c>
    </row>
    <row r="94" spans="1:63" x14ac:dyDescent="0.3">
      <c r="A94">
        <v>70</v>
      </c>
      <c r="B94">
        <v>3</v>
      </c>
      <c r="C94" t="s">
        <v>28</v>
      </c>
      <c r="D94" t="s">
        <v>27</v>
      </c>
      <c r="G94">
        <v>0.5</v>
      </c>
      <c r="H94">
        <v>0.5</v>
      </c>
      <c r="I94">
        <v>382</v>
      </c>
      <c r="J94">
        <v>595</v>
      </c>
      <c r="L94">
        <v>422</v>
      </c>
      <c r="M94">
        <v>0.70799999999999996</v>
      </c>
      <c r="N94">
        <v>0.78300000000000003</v>
      </c>
      <c r="O94">
        <v>7.4999999999999997E-2</v>
      </c>
      <c r="Q94">
        <v>0</v>
      </c>
      <c r="R94">
        <v>1</v>
      </c>
      <c r="S94">
        <v>0</v>
      </c>
      <c r="T94">
        <v>0</v>
      </c>
      <c r="V94">
        <v>0</v>
      </c>
      <c r="Y94" s="1">
        <v>45324</v>
      </c>
      <c r="Z94" s="6">
        <v>0.28302083333333333</v>
      </c>
      <c r="AB94">
        <v>1</v>
      </c>
      <c r="AD94" s="3">
        <f t="shared" si="8"/>
        <v>0.28753016272501375</v>
      </c>
      <c r="AE94" s="3">
        <f t="shared" si="9"/>
        <v>0.66989751745520287</v>
      </c>
      <c r="AF94" s="3">
        <f t="shared" si="10"/>
        <v>0.38236735473018912</v>
      </c>
      <c r="AG94" s="3">
        <f t="shared" si="11"/>
        <v>4.4940302110997019E-2</v>
      </c>
      <c r="AH94" s="3"/>
      <c r="AK94">
        <f>ABS(100*(AD94-AD95)/(AVERAGE(AD94:AD95)))</f>
        <v>21.47223304008774</v>
      </c>
      <c r="AQ94">
        <f>ABS(100*(AE94-AE95)/(AVERAGE(AE94:AE95)))</f>
        <v>8.9462137208198929</v>
      </c>
      <c r="AW94">
        <f>ABS(100*(AF94-AF95)/(AVERAGE(AF94:AF95)))</f>
        <v>26.831251859579389</v>
      </c>
      <c r="BC94">
        <f>ABS(100*(AG94-AG95)/(AVERAGE(AG94:AG95)))</f>
        <v>1.0011277882289145</v>
      </c>
      <c r="BG94" s="3">
        <f>AVERAGE(AD94:AD95)</f>
        <v>0.25965346425433761</v>
      </c>
      <c r="BH94" s="3">
        <f>AVERAGE(AE94:AE95)</f>
        <v>0.70126589009474583</v>
      </c>
      <c r="BI94" s="3">
        <f>AVERAGE(AF94:AF95)</f>
        <v>0.44161242584040822</v>
      </c>
      <c r="BJ94" s="3">
        <f>AVERAGE(AG94:AG95)</f>
        <v>4.516638874533152E-2</v>
      </c>
      <c r="BK94" t="s">
        <v>28</v>
      </c>
    </row>
    <row r="95" spans="1:63" x14ac:dyDescent="0.3">
      <c r="A95">
        <v>71</v>
      </c>
      <c r="B95">
        <v>3</v>
      </c>
      <c r="C95" t="s">
        <v>28</v>
      </c>
      <c r="D95" t="s">
        <v>27</v>
      </c>
      <c r="G95">
        <v>0.5</v>
      </c>
      <c r="H95">
        <v>0.5</v>
      </c>
      <c r="I95">
        <v>328</v>
      </c>
      <c r="J95">
        <v>656</v>
      </c>
      <c r="L95">
        <v>426</v>
      </c>
      <c r="M95">
        <v>0.66700000000000004</v>
      </c>
      <c r="N95">
        <v>0.83399999999999996</v>
      </c>
      <c r="O95">
        <v>0.16700000000000001</v>
      </c>
      <c r="Q95">
        <v>0</v>
      </c>
      <c r="R95">
        <v>1</v>
      </c>
      <c r="S95">
        <v>0</v>
      </c>
      <c r="T95">
        <v>0</v>
      </c>
      <c r="V95">
        <v>0</v>
      </c>
      <c r="Y95" s="1">
        <v>45324</v>
      </c>
      <c r="Z95" s="6">
        <v>0.28969907407407408</v>
      </c>
      <c r="AB95">
        <v>1</v>
      </c>
      <c r="AD95" s="3">
        <f t="shared" si="8"/>
        <v>0.23177676578366146</v>
      </c>
      <c r="AE95" s="3">
        <f t="shared" si="9"/>
        <v>0.73263426273428878</v>
      </c>
      <c r="AF95" s="3">
        <f t="shared" si="10"/>
        <v>0.50085749695062731</v>
      </c>
      <c r="AG95" s="3">
        <f t="shared" si="11"/>
        <v>4.5392475379666029E-2</v>
      </c>
      <c r="AH95" s="3"/>
      <c r="BG95" s="3"/>
      <c r="BH95" s="3"/>
      <c r="BI95" s="3"/>
      <c r="BJ95" s="3"/>
      <c r="BK95" t="s">
        <v>28</v>
      </c>
    </row>
    <row r="96" spans="1:63" x14ac:dyDescent="0.3">
      <c r="A96">
        <v>72</v>
      </c>
      <c r="B96">
        <v>1</v>
      </c>
      <c r="C96" t="s">
        <v>69</v>
      </c>
      <c r="D96" t="s">
        <v>27</v>
      </c>
      <c r="G96">
        <v>0.3</v>
      </c>
      <c r="H96">
        <v>0.3</v>
      </c>
      <c r="I96">
        <v>2413</v>
      </c>
      <c r="J96">
        <v>9203</v>
      </c>
      <c r="L96">
        <v>5735</v>
      </c>
      <c r="M96">
        <v>3.7770000000000001</v>
      </c>
      <c r="N96">
        <v>13.459</v>
      </c>
      <c r="O96">
        <v>9.6820000000000004</v>
      </c>
      <c r="Q96">
        <v>0.80600000000000005</v>
      </c>
      <c r="R96">
        <v>1</v>
      </c>
      <c r="S96">
        <v>0</v>
      </c>
      <c r="T96">
        <v>0</v>
      </c>
      <c r="V96">
        <v>0</v>
      </c>
      <c r="Y96" s="1">
        <v>45324</v>
      </c>
      <c r="Z96" s="6">
        <v>0.30178240740740742</v>
      </c>
      <c r="AB96">
        <v>1</v>
      </c>
      <c r="AD96" s="3">
        <f t="shared" si="8"/>
        <v>3.9741289498468246</v>
      </c>
      <c r="AE96" s="3">
        <f t="shared" si="9"/>
        <v>15.871629834074827</v>
      </c>
      <c r="AF96" s="3">
        <f t="shared" si="10"/>
        <v>11.897500884228002</v>
      </c>
      <c r="AG96" s="3">
        <f t="shared" si="11"/>
        <v>1.0758990770343433</v>
      </c>
      <c r="AH96" s="3"/>
      <c r="BK96" t="s">
        <v>69</v>
      </c>
    </row>
    <row r="97" spans="1:63" x14ac:dyDescent="0.3">
      <c r="A97">
        <v>73</v>
      </c>
      <c r="B97">
        <v>1</v>
      </c>
      <c r="C97" t="s">
        <v>69</v>
      </c>
      <c r="D97" t="s">
        <v>27</v>
      </c>
      <c r="G97">
        <v>0.3</v>
      </c>
      <c r="H97">
        <v>0.3</v>
      </c>
      <c r="I97">
        <v>3417</v>
      </c>
      <c r="J97">
        <v>9378</v>
      </c>
      <c r="L97">
        <v>5756</v>
      </c>
      <c r="M97">
        <v>5.0609999999999999</v>
      </c>
      <c r="N97">
        <v>13.706</v>
      </c>
      <c r="O97">
        <v>8.6449999999999996</v>
      </c>
      <c r="Q97">
        <v>0.81</v>
      </c>
      <c r="R97">
        <v>1</v>
      </c>
      <c r="S97">
        <v>0</v>
      </c>
      <c r="T97">
        <v>0</v>
      </c>
      <c r="V97">
        <v>0</v>
      </c>
      <c r="Y97" s="1">
        <v>45324</v>
      </c>
      <c r="Z97" s="6">
        <v>0.30861111111111111</v>
      </c>
      <c r="AB97">
        <v>1</v>
      </c>
      <c r="AD97" s="3">
        <f t="shared" si="8"/>
        <v>5.7017959414862585</v>
      </c>
      <c r="AE97" s="3">
        <f t="shared" si="9"/>
        <v>16.171600610682482</v>
      </c>
      <c r="AF97" s="3">
        <f t="shared" si="10"/>
        <v>10.469804669196224</v>
      </c>
      <c r="AG97" s="3">
        <f t="shared" si="11"/>
        <v>1.0798555931351972</v>
      </c>
      <c r="AH97" s="3"/>
      <c r="AI97">
        <f>100*(AVERAGE(I97:I98))/(AVERAGE(I$51:I$52))</f>
        <v>90.859185497255197</v>
      </c>
      <c r="AK97">
        <f>ABS(100*(AD97-AD98)/(AVERAGE(AD97:AD98)))</f>
        <v>8.1910569331710672</v>
      </c>
      <c r="AO97">
        <f>100*(AVERAGE(J97:J98))/(AVERAGE(J$51:J$52))</f>
        <v>91.783842045955609</v>
      </c>
      <c r="AQ97">
        <f>ABS(100*(AE97-AE98)/(AVERAGE(AE97:AE98)))</f>
        <v>0.23346255515687775</v>
      </c>
      <c r="AU97">
        <f>100*(((AVERAGE(J97:J98))-(AVERAGE(I97:I98)))/((AVERAGE(J$51:J$52))-(AVERAGE($I$51:I52))))</f>
        <v>92.359675624105591</v>
      </c>
      <c r="AW97">
        <f>ABS(100*(AF97-AF98)/(AVERAGE(AF97:AF98)))</f>
        <v>5.1402848801145353</v>
      </c>
      <c r="BA97">
        <f>100*(AVERAGE(L97:L98))/(AVERAGE(L$51:L$52))</f>
        <v>100.73761854583772</v>
      </c>
      <c r="BC97">
        <f>ABS(100*(AG97-AG98)/(AVERAGE(AG97:AG98)))</f>
        <v>0.70033535995921958</v>
      </c>
      <c r="BG97" s="3">
        <f>AVERAGE(AD97:AD98)</f>
        <v>5.945286857140621</v>
      </c>
      <c r="BH97" s="3">
        <f>AVERAGE(AE97:AE98)</f>
        <v>16.152745304724284</v>
      </c>
      <c r="BI97" s="3">
        <f>AVERAGE(AF97:AF98)</f>
        <v>10.207458447583665</v>
      </c>
      <c r="BJ97" s="3">
        <f>AVERAGE(AG97:AG98)</f>
        <v>1.0760874825629556</v>
      </c>
      <c r="BK97" t="s">
        <v>69</v>
      </c>
    </row>
    <row r="98" spans="1:63" x14ac:dyDescent="0.3">
      <c r="A98">
        <v>74</v>
      </c>
      <c r="B98">
        <v>1</v>
      </c>
      <c r="C98" t="s">
        <v>69</v>
      </c>
      <c r="D98" t="s">
        <v>27</v>
      </c>
      <c r="G98">
        <v>0.3</v>
      </c>
      <c r="H98">
        <v>0.3</v>
      </c>
      <c r="I98">
        <v>3700</v>
      </c>
      <c r="J98">
        <v>9356</v>
      </c>
      <c r="L98">
        <v>5716</v>
      </c>
      <c r="M98">
        <v>5.4219999999999997</v>
      </c>
      <c r="N98">
        <v>13.675000000000001</v>
      </c>
      <c r="O98">
        <v>8.2530000000000001</v>
      </c>
      <c r="Q98">
        <v>0.80300000000000005</v>
      </c>
      <c r="R98">
        <v>1</v>
      </c>
      <c r="S98">
        <v>0</v>
      </c>
      <c r="T98">
        <v>0</v>
      </c>
      <c r="V98">
        <v>0</v>
      </c>
      <c r="Y98" s="1">
        <v>45324</v>
      </c>
      <c r="Z98" s="6">
        <v>0.31609953703703703</v>
      </c>
      <c r="AB98">
        <v>1</v>
      </c>
      <c r="AD98" s="3">
        <f t="shared" si="8"/>
        <v>6.1887777727949835</v>
      </c>
      <c r="AE98" s="3">
        <f t="shared" si="9"/>
        <v>16.13388999876609</v>
      </c>
      <c r="AF98" s="3">
        <f t="shared" si="10"/>
        <v>9.9451122259711067</v>
      </c>
      <c r="AG98" s="3">
        <f t="shared" si="11"/>
        <v>1.0723193719907138</v>
      </c>
      <c r="AH98" s="3"/>
      <c r="BK98" t="s">
        <v>69</v>
      </c>
    </row>
    <row r="99" spans="1:63" x14ac:dyDescent="0.3">
      <c r="A99">
        <v>75</v>
      </c>
      <c r="B99">
        <v>3</v>
      </c>
      <c r="C99" t="s">
        <v>83</v>
      </c>
      <c r="D99" t="s">
        <v>27</v>
      </c>
      <c r="G99">
        <v>0.5</v>
      </c>
      <c r="H99">
        <v>0.5</v>
      </c>
      <c r="I99">
        <v>1779</v>
      </c>
      <c r="J99">
        <v>1480</v>
      </c>
      <c r="L99">
        <v>851</v>
      </c>
      <c r="M99">
        <v>1.78</v>
      </c>
      <c r="N99">
        <v>1.5329999999999999</v>
      </c>
      <c r="O99">
        <v>0</v>
      </c>
      <c r="Q99">
        <v>0</v>
      </c>
      <c r="R99">
        <v>1</v>
      </c>
      <c r="S99">
        <v>0</v>
      </c>
      <c r="T99">
        <v>0</v>
      </c>
      <c r="V99">
        <v>0</v>
      </c>
      <c r="Y99" s="1">
        <v>45324</v>
      </c>
      <c r="Z99" s="6">
        <v>0.32893518518518516</v>
      </c>
      <c r="AB99">
        <v>1</v>
      </c>
      <c r="AD99" s="3"/>
      <c r="AE99" s="3"/>
      <c r="AF99" s="3"/>
      <c r="AG99" s="3"/>
      <c r="AH99" s="3"/>
      <c r="BK99" t="s">
        <v>83</v>
      </c>
    </row>
    <row r="100" spans="1:63" x14ac:dyDescent="0.3">
      <c r="A100">
        <v>76</v>
      </c>
      <c r="B100">
        <v>21</v>
      </c>
      <c r="C100" t="s">
        <v>229</v>
      </c>
      <c r="D100" t="s">
        <v>27</v>
      </c>
      <c r="G100">
        <v>0.5</v>
      </c>
      <c r="H100">
        <v>0.5</v>
      </c>
      <c r="I100">
        <v>4229</v>
      </c>
      <c r="J100">
        <v>8147</v>
      </c>
      <c r="L100">
        <v>2599</v>
      </c>
      <c r="M100">
        <v>3.6589999999999998</v>
      </c>
      <c r="N100">
        <v>7.18</v>
      </c>
      <c r="O100">
        <v>3.5209999999999999</v>
      </c>
      <c r="Q100">
        <v>0.156</v>
      </c>
      <c r="R100">
        <v>1</v>
      </c>
      <c r="S100">
        <v>0</v>
      </c>
      <c r="T100">
        <v>0</v>
      </c>
      <c r="V100">
        <v>0</v>
      </c>
      <c r="Y100" s="1">
        <v>45324</v>
      </c>
      <c r="Z100" s="6">
        <v>0.34162037037037035</v>
      </c>
      <c r="AB100">
        <v>1</v>
      </c>
      <c r="AD100" s="3">
        <f t="shared" si="8"/>
        <v>4.2594434596394954</v>
      </c>
      <c r="AE100" s="3">
        <f t="shared" si="9"/>
        <v>8.4369122772528513</v>
      </c>
      <c r="AF100" s="3">
        <f t="shared" si="10"/>
        <v>4.1774688176133559</v>
      </c>
      <c r="AG100" s="3">
        <f t="shared" si="11"/>
        <v>0.2910356035841043</v>
      </c>
      <c r="AH100" s="3"/>
      <c r="BK100" t="s">
        <v>229</v>
      </c>
    </row>
    <row r="101" spans="1:63" x14ac:dyDescent="0.3">
      <c r="A101">
        <v>77</v>
      </c>
      <c r="B101">
        <v>21</v>
      </c>
      <c r="C101" t="s">
        <v>229</v>
      </c>
      <c r="D101" t="s">
        <v>27</v>
      </c>
      <c r="G101">
        <v>0.5</v>
      </c>
      <c r="H101">
        <v>0.5</v>
      </c>
      <c r="I101">
        <v>5278</v>
      </c>
      <c r="J101">
        <v>8259</v>
      </c>
      <c r="L101">
        <v>2636</v>
      </c>
      <c r="M101">
        <v>4.4640000000000004</v>
      </c>
      <c r="N101">
        <v>7.2759999999999998</v>
      </c>
      <c r="O101">
        <v>2.8119999999999998</v>
      </c>
      <c r="Q101">
        <v>0.16</v>
      </c>
      <c r="R101">
        <v>1</v>
      </c>
      <c r="S101">
        <v>0</v>
      </c>
      <c r="T101">
        <v>0</v>
      </c>
      <c r="V101">
        <v>0</v>
      </c>
      <c r="Y101" s="1">
        <v>45324</v>
      </c>
      <c r="Z101" s="6">
        <v>0.34900462962962964</v>
      </c>
      <c r="AB101">
        <v>1</v>
      </c>
      <c r="AD101" s="3">
        <f t="shared" si="8"/>
        <v>5.3425048187409496</v>
      </c>
      <c r="AE101" s="3">
        <f t="shared" si="9"/>
        <v>8.5521010554701906</v>
      </c>
      <c r="AF101" s="3">
        <f t="shared" si="10"/>
        <v>3.209596236729241</v>
      </c>
      <c r="AG101" s="3">
        <f t="shared" si="11"/>
        <v>0.29521820631929258</v>
      </c>
      <c r="AH101" s="3"/>
      <c r="AK101">
        <f>ABS(100*(AD101-AD102)/(AVERAGE(AD101:AD102)))</f>
        <v>1.6863123384240211</v>
      </c>
      <c r="AQ101">
        <f>ABS(100*(AE101-AE102)/(AVERAGE(AE101:AE102)))</f>
        <v>1.2310483244543924</v>
      </c>
      <c r="AW101">
        <f>ABS(100*(AF101-AF102)/(AVERAGE(AF101:AF102)))</f>
        <v>0.4685894459429239</v>
      </c>
      <c r="BC101">
        <f>ABS(100*(AG101-AG102)/(AVERAGE(AG101:AG102)))</f>
        <v>1.3690558579060255</v>
      </c>
      <c r="BG101" s="3">
        <f>AVERAGE(AD101:AD102)</f>
        <v>5.3879335125450147</v>
      </c>
      <c r="BH101" s="3">
        <f>AVERAGE(AE101:AE102)</f>
        <v>8.6050673240254838</v>
      </c>
      <c r="BI101" s="3">
        <f>AVERAGE(AF101:AF102)</f>
        <v>3.2171338114804704</v>
      </c>
      <c r="BJ101" s="3">
        <f>AVERAGE(AG101:AG102)</f>
        <v>0.29725298602830308</v>
      </c>
      <c r="BK101" t="s">
        <v>365</v>
      </c>
    </row>
    <row r="102" spans="1:63" x14ac:dyDescent="0.3">
      <c r="A102">
        <v>78</v>
      </c>
      <c r="B102">
        <v>21</v>
      </c>
      <c r="C102" t="s">
        <v>229</v>
      </c>
      <c r="D102" t="s">
        <v>27</v>
      </c>
      <c r="G102">
        <v>0.5</v>
      </c>
      <c r="H102">
        <v>0.5</v>
      </c>
      <c r="I102">
        <v>5366</v>
      </c>
      <c r="J102">
        <v>8362</v>
      </c>
      <c r="L102">
        <v>2672</v>
      </c>
      <c r="M102">
        <v>4.532</v>
      </c>
      <c r="N102">
        <v>7.3630000000000004</v>
      </c>
      <c r="O102">
        <v>2.831</v>
      </c>
      <c r="Q102">
        <v>0.16300000000000001</v>
      </c>
      <c r="R102">
        <v>1</v>
      </c>
      <c r="S102">
        <v>0</v>
      </c>
      <c r="T102">
        <v>0</v>
      </c>
      <c r="V102">
        <v>0</v>
      </c>
      <c r="Y102" s="1">
        <v>45324</v>
      </c>
      <c r="Z102" s="6">
        <v>0.35674768518518518</v>
      </c>
      <c r="AB102">
        <v>1</v>
      </c>
      <c r="AD102" s="3">
        <f t="shared" si="8"/>
        <v>5.433362206349079</v>
      </c>
      <c r="AE102" s="3">
        <f t="shared" si="9"/>
        <v>8.6580335925807788</v>
      </c>
      <c r="AF102" s="3">
        <f t="shared" si="10"/>
        <v>3.2246713862316998</v>
      </c>
      <c r="AG102" s="3">
        <f t="shared" si="11"/>
        <v>0.29928776573731364</v>
      </c>
      <c r="AH102" s="3"/>
      <c r="BG102" s="3"/>
      <c r="BH102" s="3"/>
      <c r="BI102" s="3"/>
      <c r="BJ102" s="3"/>
      <c r="BK102" t="s">
        <v>229</v>
      </c>
    </row>
    <row r="103" spans="1:63" x14ac:dyDescent="0.3">
      <c r="A103">
        <v>79</v>
      </c>
      <c r="B103">
        <v>22</v>
      </c>
      <c r="C103" t="s">
        <v>230</v>
      </c>
      <c r="D103" t="s">
        <v>27</v>
      </c>
      <c r="G103">
        <v>0.5</v>
      </c>
      <c r="H103">
        <v>0.5</v>
      </c>
      <c r="I103">
        <v>4032</v>
      </c>
      <c r="J103">
        <v>7613</v>
      </c>
      <c r="L103">
        <v>2643</v>
      </c>
      <c r="M103">
        <v>3.508</v>
      </c>
      <c r="N103">
        <v>6.7279999999999998</v>
      </c>
      <c r="O103">
        <v>3.22</v>
      </c>
      <c r="Q103">
        <v>0.16</v>
      </c>
      <c r="R103">
        <v>1</v>
      </c>
      <c r="S103">
        <v>0</v>
      </c>
      <c r="T103">
        <v>0</v>
      </c>
      <c r="V103">
        <v>0</v>
      </c>
      <c r="Y103" s="1">
        <v>45324</v>
      </c>
      <c r="Z103" s="6">
        <v>0.36994212962962963</v>
      </c>
      <c r="AB103">
        <v>1</v>
      </c>
      <c r="AD103" s="3">
        <f t="shared" si="8"/>
        <v>4.0560468078349334</v>
      </c>
      <c r="AE103" s="3">
        <f t="shared" si="9"/>
        <v>7.88770863825233</v>
      </c>
      <c r="AF103" s="3">
        <f t="shared" si="10"/>
        <v>3.8316618304173966</v>
      </c>
      <c r="AG103" s="3">
        <f t="shared" si="11"/>
        <v>0.29600950953946331</v>
      </c>
      <c r="AH103" s="3"/>
      <c r="BG103" s="3"/>
      <c r="BH103" s="3"/>
      <c r="BI103" s="3"/>
      <c r="BJ103" s="3"/>
      <c r="BK103" t="s">
        <v>230</v>
      </c>
    </row>
    <row r="104" spans="1:63" x14ac:dyDescent="0.3">
      <c r="A104">
        <v>80</v>
      </c>
      <c r="B104">
        <v>22</v>
      </c>
      <c r="C104" t="s">
        <v>230</v>
      </c>
      <c r="D104" t="s">
        <v>27</v>
      </c>
      <c r="G104">
        <v>0.5</v>
      </c>
      <c r="H104">
        <v>0.5</v>
      </c>
      <c r="I104">
        <v>3695</v>
      </c>
      <c r="J104">
        <v>7487</v>
      </c>
      <c r="L104">
        <v>2831</v>
      </c>
      <c r="M104">
        <v>3.25</v>
      </c>
      <c r="N104">
        <v>6.6210000000000004</v>
      </c>
      <c r="O104">
        <v>3.3719999999999999</v>
      </c>
      <c r="Q104">
        <v>0.18</v>
      </c>
      <c r="R104">
        <v>1</v>
      </c>
      <c r="S104">
        <v>0</v>
      </c>
      <c r="T104">
        <v>0</v>
      </c>
      <c r="V104">
        <v>0</v>
      </c>
      <c r="Y104" s="1">
        <v>45324</v>
      </c>
      <c r="Z104" s="6">
        <v>0.37694444444444447</v>
      </c>
      <c r="AB104">
        <v>1</v>
      </c>
      <c r="AD104" s="3">
        <f t="shared" si="8"/>
        <v>3.7081043121083459</v>
      </c>
      <c r="AE104" s="3">
        <f t="shared" si="9"/>
        <v>7.7581212627578244</v>
      </c>
      <c r="AF104" s="3">
        <f t="shared" si="10"/>
        <v>4.0500169506494785</v>
      </c>
      <c r="AG104" s="3">
        <f t="shared" si="11"/>
        <v>0.31726165316690669</v>
      </c>
      <c r="AH104" s="3"/>
      <c r="AK104">
        <f>ABS(100*(AD104-AD105)/(AVERAGE(AD104:AD105)))</f>
        <v>2.8544079708257244</v>
      </c>
      <c r="AQ104">
        <f>ABS(100*(AE104-AE105)/(AVERAGE(AE104:AE105)))</f>
        <v>1.6043443114455285</v>
      </c>
      <c r="AW104">
        <f>ABS(100*(AF104-AF105)/(AVERAGE(AF104:AF105)))</f>
        <v>0.44583116708172132</v>
      </c>
      <c r="BC104">
        <f>ABS(100*(AG104-AG105)/(AVERAGE(AG104:AG105)))</f>
        <v>3.0017546960712469</v>
      </c>
      <c r="BG104" s="3">
        <f>AVERAGE(AD104:AD105)</f>
        <v>3.7617927684222412</v>
      </c>
      <c r="BH104" s="3">
        <f>AVERAGE(AE104:AE105)</f>
        <v>7.820858008036911</v>
      </c>
      <c r="BI104" s="3">
        <f>AVERAGE(AF104:AF105)</f>
        <v>4.0590652396146698</v>
      </c>
      <c r="BJ104" s="3">
        <f>AVERAGE(AG104:AG105)</f>
        <v>0.31257035550446577</v>
      </c>
      <c r="BK104" t="s">
        <v>366</v>
      </c>
    </row>
    <row r="105" spans="1:63" x14ac:dyDescent="0.3">
      <c r="A105">
        <v>81</v>
      </c>
      <c r="B105">
        <v>22</v>
      </c>
      <c r="C105" t="s">
        <v>230</v>
      </c>
      <c r="D105" t="s">
        <v>27</v>
      </c>
      <c r="G105">
        <v>0.5</v>
      </c>
      <c r="H105">
        <v>0.5</v>
      </c>
      <c r="I105">
        <v>3799</v>
      </c>
      <c r="J105">
        <v>7609</v>
      </c>
      <c r="L105">
        <v>2748</v>
      </c>
      <c r="M105">
        <v>3.3290000000000002</v>
      </c>
      <c r="N105">
        <v>6.7249999999999996</v>
      </c>
      <c r="O105">
        <v>3.3959999999999999</v>
      </c>
      <c r="Q105">
        <v>0.17100000000000001</v>
      </c>
      <c r="R105">
        <v>1</v>
      </c>
      <c r="S105">
        <v>0</v>
      </c>
      <c r="T105">
        <v>0</v>
      </c>
      <c r="V105">
        <v>0</v>
      </c>
      <c r="Y105" s="1">
        <v>45324</v>
      </c>
      <c r="Z105" s="6">
        <v>0.38481481481481478</v>
      </c>
      <c r="AB105">
        <v>1</v>
      </c>
      <c r="AD105" s="3">
        <f t="shared" si="8"/>
        <v>3.815481224736136</v>
      </c>
      <c r="AE105" s="3">
        <f t="shared" si="9"/>
        <v>7.8835947533159967</v>
      </c>
      <c r="AF105" s="3">
        <f t="shared" si="10"/>
        <v>4.0681135285798611</v>
      </c>
      <c r="AG105" s="3">
        <f t="shared" si="11"/>
        <v>0.30787905784202479</v>
      </c>
      <c r="AH105" s="3"/>
      <c r="BG105" s="3"/>
      <c r="BH105" s="3"/>
      <c r="BI105" s="3"/>
      <c r="BJ105" s="3"/>
      <c r="BK105" t="s">
        <v>230</v>
      </c>
    </row>
    <row r="106" spans="1:63" x14ac:dyDescent="0.3">
      <c r="A106">
        <v>82</v>
      </c>
      <c r="B106">
        <v>23</v>
      </c>
      <c r="C106" t="s">
        <v>231</v>
      </c>
      <c r="D106" t="s">
        <v>27</v>
      </c>
      <c r="G106">
        <v>0.5</v>
      </c>
      <c r="H106">
        <v>0.5</v>
      </c>
      <c r="I106">
        <v>4777</v>
      </c>
      <c r="J106">
        <v>8448</v>
      </c>
      <c r="L106">
        <v>2782</v>
      </c>
      <c r="M106">
        <v>4.08</v>
      </c>
      <c r="N106">
        <v>7.4359999999999999</v>
      </c>
      <c r="O106">
        <v>3.3559999999999999</v>
      </c>
      <c r="Q106">
        <v>0.17499999999999999</v>
      </c>
      <c r="R106">
        <v>1</v>
      </c>
      <c r="S106">
        <v>0</v>
      </c>
      <c r="T106">
        <v>0</v>
      </c>
      <c r="V106">
        <v>0</v>
      </c>
      <c r="Y106" s="1">
        <v>45324</v>
      </c>
      <c r="Z106" s="6">
        <v>0.3981365740740741</v>
      </c>
      <c r="AB106">
        <v>1</v>
      </c>
      <c r="AD106" s="3">
        <f t="shared" si="8"/>
        <v>4.8252371915628487</v>
      </c>
      <c r="AE106" s="3">
        <f t="shared" si="9"/>
        <v>8.7464821187119473</v>
      </c>
      <c r="AF106" s="3">
        <f t="shared" si="10"/>
        <v>3.9212449271490986</v>
      </c>
      <c r="AG106" s="3">
        <f t="shared" si="11"/>
        <v>0.31172253062571137</v>
      </c>
      <c r="AH106" s="3"/>
      <c r="BG106" s="3"/>
      <c r="BH106" s="3"/>
      <c r="BI106" s="3"/>
      <c r="BJ106" s="3"/>
      <c r="BK106" t="s">
        <v>231</v>
      </c>
    </row>
    <row r="107" spans="1:63" x14ac:dyDescent="0.3">
      <c r="A107">
        <v>83</v>
      </c>
      <c r="B107">
        <v>23</v>
      </c>
      <c r="C107" t="s">
        <v>231</v>
      </c>
      <c r="D107" t="s">
        <v>27</v>
      </c>
      <c r="G107">
        <v>0.5</v>
      </c>
      <c r="H107">
        <v>0.5</v>
      </c>
      <c r="I107">
        <v>5113</v>
      </c>
      <c r="J107">
        <v>8462</v>
      </c>
      <c r="L107">
        <v>2788</v>
      </c>
      <c r="M107">
        <v>4.3369999999999997</v>
      </c>
      <c r="N107">
        <v>7.4470000000000001</v>
      </c>
      <c r="O107">
        <v>3.11</v>
      </c>
      <c r="Q107">
        <v>0.17599999999999999</v>
      </c>
      <c r="R107">
        <v>1</v>
      </c>
      <c r="S107">
        <v>0</v>
      </c>
      <c r="T107">
        <v>0</v>
      </c>
      <c r="V107">
        <v>0</v>
      </c>
      <c r="Y107" s="1">
        <v>45324</v>
      </c>
      <c r="Z107" s="6">
        <v>0.40535879629629629</v>
      </c>
      <c r="AB107">
        <v>1</v>
      </c>
      <c r="AD107" s="3">
        <f t="shared" si="8"/>
        <v>5.1721472169757066</v>
      </c>
      <c r="AE107" s="3">
        <f t="shared" si="9"/>
        <v>8.7608807159891153</v>
      </c>
      <c r="AF107" s="3">
        <f t="shared" si="10"/>
        <v>3.5887334990134088</v>
      </c>
      <c r="AG107" s="3">
        <f t="shared" si="11"/>
        <v>0.31240079052871489</v>
      </c>
      <c r="AH107" s="3"/>
      <c r="AK107">
        <f>ABS(100*(AD107-AD108)/(AVERAGE(AD107:AD108)))</f>
        <v>1.4073374577164279</v>
      </c>
      <c r="AQ107">
        <f>ABS(100*(AE107-AE108)/(AVERAGE(AE107:AE108)))</f>
        <v>0.63192242475956473</v>
      </c>
      <c r="AW107">
        <f>ABS(100*(AF107-AF108)/(AVERAGE(AF107:AF108)))</f>
        <v>0.49633219229520209</v>
      </c>
      <c r="BC107">
        <f>ABS(100*(AG107-AG108)/(AVERAGE(AG107:AG108)))</f>
        <v>0.83574081407680834</v>
      </c>
      <c r="BG107" s="3">
        <f>AVERAGE(AD107:AD108)</f>
        <v>5.2087999131130776</v>
      </c>
      <c r="BH107" s="3">
        <f>AVERAGE(AE107:AE108)</f>
        <v>8.788649439309367</v>
      </c>
      <c r="BI107" s="3">
        <f>AVERAGE(AF107:AF108)</f>
        <v>3.579849526196289</v>
      </c>
      <c r="BJ107" s="3">
        <f>AVERAGE(AG107:AG108)</f>
        <v>0.31110079238129151</v>
      </c>
      <c r="BK107" t="s">
        <v>367</v>
      </c>
    </row>
    <row r="108" spans="1:63" x14ac:dyDescent="0.3">
      <c r="A108">
        <v>84</v>
      </c>
      <c r="B108">
        <v>23</v>
      </c>
      <c r="C108" t="s">
        <v>231</v>
      </c>
      <c r="D108" t="s">
        <v>27</v>
      </c>
      <c r="G108">
        <v>0.5</v>
      </c>
      <c r="H108">
        <v>0.5</v>
      </c>
      <c r="I108">
        <v>5184</v>
      </c>
      <c r="J108">
        <v>8516</v>
      </c>
      <c r="L108">
        <v>2765</v>
      </c>
      <c r="M108">
        <v>4.3920000000000003</v>
      </c>
      <c r="N108">
        <v>7.4930000000000003</v>
      </c>
      <c r="O108">
        <v>3.101</v>
      </c>
      <c r="Q108">
        <v>0.17299999999999999</v>
      </c>
      <c r="R108">
        <v>1</v>
      </c>
      <c r="S108">
        <v>0</v>
      </c>
      <c r="T108">
        <v>0</v>
      </c>
      <c r="V108">
        <v>0</v>
      </c>
      <c r="Y108" s="1">
        <v>45324</v>
      </c>
      <c r="Z108" s="6">
        <v>0.41313657407407406</v>
      </c>
      <c r="AB108">
        <v>1</v>
      </c>
      <c r="AD108" s="3">
        <f t="shared" si="8"/>
        <v>5.2454526092504477</v>
      </c>
      <c r="AE108" s="3">
        <f t="shared" si="9"/>
        <v>8.816418162629617</v>
      </c>
      <c r="AF108" s="3">
        <f t="shared" si="10"/>
        <v>3.5709655533791693</v>
      </c>
      <c r="AG108" s="3">
        <f t="shared" si="11"/>
        <v>0.30980079423386808</v>
      </c>
      <c r="AH108" s="3"/>
      <c r="BG108" s="3"/>
      <c r="BH108" s="3"/>
      <c r="BI108" s="3"/>
      <c r="BJ108" s="3"/>
      <c r="BK108" t="s">
        <v>231</v>
      </c>
    </row>
    <row r="109" spans="1:63" x14ac:dyDescent="0.3">
      <c r="A109">
        <v>85</v>
      </c>
      <c r="B109">
        <v>24</v>
      </c>
      <c r="C109" t="s">
        <v>232</v>
      </c>
      <c r="D109" t="s">
        <v>27</v>
      </c>
      <c r="G109">
        <v>0.5</v>
      </c>
      <c r="H109">
        <v>0.5</v>
      </c>
      <c r="I109">
        <v>5159</v>
      </c>
      <c r="J109">
        <v>8315</v>
      </c>
      <c r="L109">
        <v>2811</v>
      </c>
      <c r="M109">
        <v>4.3730000000000002</v>
      </c>
      <c r="N109">
        <v>7.3230000000000004</v>
      </c>
      <c r="O109">
        <v>2.95</v>
      </c>
      <c r="Q109">
        <v>0.17799999999999999</v>
      </c>
      <c r="R109">
        <v>1</v>
      </c>
      <c r="S109">
        <v>0</v>
      </c>
      <c r="T109">
        <v>0</v>
      </c>
      <c r="V109">
        <v>0</v>
      </c>
      <c r="Y109" s="1">
        <v>45324</v>
      </c>
      <c r="Z109" s="6">
        <v>0.4263657407407408</v>
      </c>
      <c r="AB109">
        <v>1</v>
      </c>
      <c r="AD109" s="3">
        <f t="shared" si="8"/>
        <v>5.2196408514072292</v>
      </c>
      <c r="AE109" s="3">
        <f t="shared" si="9"/>
        <v>8.6096954445788594</v>
      </c>
      <c r="AF109" s="3">
        <f t="shared" si="10"/>
        <v>3.3900545931716302</v>
      </c>
      <c r="AG109" s="3">
        <f t="shared" si="11"/>
        <v>0.31500078682356164</v>
      </c>
      <c r="AH109" s="3"/>
      <c r="BG109" s="3"/>
      <c r="BH109" s="3"/>
      <c r="BI109" s="3"/>
      <c r="BJ109" s="3"/>
      <c r="BK109" t="s">
        <v>232</v>
      </c>
    </row>
    <row r="110" spans="1:63" x14ac:dyDescent="0.3">
      <c r="A110">
        <v>86</v>
      </c>
      <c r="B110">
        <v>24</v>
      </c>
      <c r="C110" t="s">
        <v>232</v>
      </c>
      <c r="D110" t="s">
        <v>27</v>
      </c>
      <c r="G110">
        <v>0.5</v>
      </c>
      <c r="H110">
        <v>0.5</v>
      </c>
      <c r="I110">
        <v>5211</v>
      </c>
      <c r="J110">
        <v>8477</v>
      </c>
      <c r="L110">
        <v>2773</v>
      </c>
      <c r="M110">
        <v>4.4130000000000003</v>
      </c>
      <c r="N110">
        <v>7.46</v>
      </c>
      <c r="O110">
        <v>3.048</v>
      </c>
      <c r="Q110">
        <v>0.17399999999999999</v>
      </c>
      <c r="R110">
        <v>1</v>
      </c>
      <c r="S110">
        <v>0</v>
      </c>
      <c r="T110">
        <v>0</v>
      </c>
      <c r="V110">
        <v>0</v>
      </c>
      <c r="Y110" s="1">
        <v>45324</v>
      </c>
      <c r="Z110" s="6">
        <v>0.43386574074074075</v>
      </c>
      <c r="AB110">
        <v>1</v>
      </c>
      <c r="AD110" s="3">
        <f t="shared" si="8"/>
        <v>5.2733293077211236</v>
      </c>
      <c r="AE110" s="3">
        <f t="shared" si="9"/>
        <v>8.7763077845003661</v>
      </c>
      <c r="AF110" s="3">
        <f t="shared" si="10"/>
        <v>3.5029784767792425</v>
      </c>
      <c r="AG110" s="3">
        <f t="shared" si="11"/>
        <v>0.31070514077120609</v>
      </c>
      <c r="AH110" s="3"/>
      <c r="AK110">
        <f>ABS(100*(AD110-AD111)/(AVERAGE(AD110:AD111)))</f>
        <v>0.97418647753886722</v>
      </c>
      <c r="AQ110">
        <f>ABS(100*(AE110-AE111)/(AVERAGE(AE110:AE111)))</f>
        <v>0.81187428959838392</v>
      </c>
      <c r="AW110">
        <f>ABS(100*(AF110-AF111)/(AVERAGE(AF110:AF111)))</f>
        <v>3.5618614145046483</v>
      </c>
      <c r="BC110">
        <f>ABS(100*(AG110-AG111)/(AVERAGE(AG110:AG111)))</f>
        <v>5.6874533508691485</v>
      </c>
      <c r="BG110" s="3">
        <f>AVERAGE(AD110:AD111)</f>
        <v>5.2991410655643421</v>
      </c>
      <c r="BH110" s="3">
        <f>AVERAGE(AE110:AE111)</f>
        <v>8.740825526924489</v>
      </c>
      <c r="BI110" s="3">
        <f>AVERAGE(AF110:AF111)</f>
        <v>3.4416844613601478</v>
      </c>
      <c r="BJ110" s="3">
        <f>AVERAGE(AG110:AG111)</f>
        <v>0.30211384866649493</v>
      </c>
      <c r="BK110" t="s">
        <v>368</v>
      </c>
    </row>
    <row r="111" spans="1:63" x14ac:dyDescent="0.3">
      <c r="A111">
        <v>87</v>
      </c>
      <c r="B111">
        <v>24</v>
      </c>
      <c r="C111" t="s">
        <v>232</v>
      </c>
      <c r="D111" t="s">
        <v>27</v>
      </c>
      <c r="G111">
        <v>0.5</v>
      </c>
      <c r="H111">
        <v>0.5</v>
      </c>
      <c r="I111">
        <v>5261</v>
      </c>
      <c r="J111">
        <v>8408</v>
      </c>
      <c r="L111">
        <v>2621</v>
      </c>
      <c r="M111">
        <v>4.4509999999999996</v>
      </c>
      <c r="N111">
        <v>7.4020000000000001</v>
      </c>
      <c r="O111">
        <v>2.9510000000000001</v>
      </c>
      <c r="Q111">
        <v>0.158</v>
      </c>
      <c r="R111">
        <v>1</v>
      </c>
      <c r="S111">
        <v>0</v>
      </c>
      <c r="T111">
        <v>0</v>
      </c>
      <c r="V111">
        <v>0</v>
      </c>
      <c r="Y111" s="1">
        <v>45324</v>
      </c>
      <c r="Z111" s="6">
        <v>0.44170138888888894</v>
      </c>
      <c r="AB111">
        <v>1</v>
      </c>
      <c r="AD111" s="3">
        <f t="shared" si="8"/>
        <v>5.3249528234075605</v>
      </c>
      <c r="AE111" s="3">
        <f t="shared" si="9"/>
        <v>8.7053432693486137</v>
      </c>
      <c r="AF111" s="3">
        <f t="shared" si="10"/>
        <v>3.3803904459410532</v>
      </c>
      <c r="AG111" s="3">
        <f t="shared" si="11"/>
        <v>0.29352255656178378</v>
      </c>
      <c r="AH111" s="3"/>
      <c r="BG111" s="3"/>
      <c r="BH111" s="3"/>
      <c r="BI111" s="3"/>
      <c r="BJ111" s="3"/>
      <c r="BK111" t="s">
        <v>232</v>
      </c>
    </row>
    <row r="112" spans="1:63" x14ac:dyDescent="0.3">
      <c r="A112">
        <v>88</v>
      </c>
      <c r="B112">
        <v>25</v>
      </c>
      <c r="C112" t="s">
        <v>233</v>
      </c>
      <c r="D112" t="s">
        <v>27</v>
      </c>
      <c r="G112">
        <v>0.5</v>
      </c>
      <c r="H112">
        <v>0.5</v>
      </c>
      <c r="I112">
        <v>4168</v>
      </c>
      <c r="J112">
        <v>7434</v>
      </c>
      <c r="L112">
        <v>2605</v>
      </c>
      <c r="M112">
        <v>3.613</v>
      </c>
      <c r="N112">
        <v>6.577</v>
      </c>
      <c r="O112">
        <v>2.964</v>
      </c>
      <c r="Q112">
        <v>0.156</v>
      </c>
      <c r="R112">
        <v>1</v>
      </c>
      <c r="S112">
        <v>0</v>
      </c>
      <c r="T112">
        <v>0</v>
      </c>
      <c r="V112">
        <v>0</v>
      </c>
      <c r="Y112" s="1">
        <v>45324</v>
      </c>
      <c r="Z112" s="6">
        <v>0.4550925925925926</v>
      </c>
      <c r="AB112">
        <v>1</v>
      </c>
      <c r="AD112" s="3">
        <f t="shared" si="8"/>
        <v>4.1964627705020421</v>
      </c>
      <c r="AE112" s="3">
        <f t="shared" si="9"/>
        <v>7.7036122873514064</v>
      </c>
      <c r="AF112" s="3">
        <f t="shared" si="10"/>
        <v>3.5071495168493643</v>
      </c>
      <c r="AG112" s="3">
        <f t="shared" si="11"/>
        <v>0.29171386348710776</v>
      </c>
      <c r="BK112" t="s">
        <v>233</v>
      </c>
    </row>
    <row r="113" spans="1:63" x14ac:dyDescent="0.3">
      <c r="A113">
        <v>89</v>
      </c>
      <c r="B113">
        <v>25</v>
      </c>
      <c r="C113" t="s">
        <v>233</v>
      </c>
      <c r="D113" t="s">
        <v>27</v>
      </c>
      <c r="G113">
        <v>0.5</v>
      </c>
      <c r="H113">
        <v>0.5</v>
      </c>
      <c r="I113">
        <v>4011</v>
      </c>
      <c r="J113">
        <v>7549</v>
      </c>
      <c r="L113">
        <v>2672</v>
      </c>
      <c r="M113">
        <v>3.492</v>
      </c>
      <c r="N113">
        <v>6.6740000000000004</v>
      </c>
      <c r="O113">
        <v>3.1819999999999999</v>
      </c>
      <c r="Q113">
        <v>0.16300000000000001</v>
      </c>
      <c r="R113">
        <v>1</v>
      </c>
      <c r="S113">
        <v>0</v>
      </c>
      <c r="T113">
        <v>0</v>
      </c>
      <c r="V113">
        <v>0</v>
      </c>
      <c r="Y113" s="1">
        <v>45324</v>
      </c>
      <c r="Z113" s="6">
        <v>0.46243055555555551</v>
      </c>
      <c r="AB113">
        <v>1</v>
      </c>
      <c r="AD113" s="3">
        <f t="shared" si="8"/>
        <v>4.0343649312466292</v>
      </c>
      <c r="AE113" s="3">
        <f t="shared" si="9"/>
        <v>7.8218864792709946</v>
      </c>
      <c r="AF113" s="3">
        <f t="shared" si="10"/>
        <v>3.7875215480243654</v>
      </c>
      <c r="AG113" s="3">
        <f t="shared" si="11"/>
        <v>0.29928776573731364</v>
      </c>
      <c r="AH113" s="3"/>
      <c r="AK113">
        <f>ABS(100*(AD113-AD114)/(AVERAGE(AD113:AD114)))</f>
        <v>2.2253920640546228</v>
      </c>
      <c r="AQ113">
        <f>ABS(100*(AE113-AE114)/(AVERAGE(AE113:AE114)))</f>
        <v>1.5784284501745458</v>
      </c>
      <c r="AW113">
        <f>ABS(100*(AF113-AF114)/(AVERAGE(AF113:AF114)))</f>
        <v>5.4758547691641644</v>
      </c>
      <c r="BC113">
        <f>ABS(100*(AG113-AG114)/(AVERAGE(AG113:AG114)))</f>
        <v>3.5614261142065717</v>
      </c>
      <c r="BG113" s="3">
        <f>AVERAGE(AD113:AD114)</f>
        <v>3.9899687077562938</v>
      </c>
      <c r="BH113" s="3">
        <f>AVERAGE(AE113:AE114)</f>
        <v>7.884108988933038</v>
      </c>
      <c r="BI113" s="3">
        <f>AVERAGE(AF113:AF114)</f>
        <v>3.8941402811767452</v>
      </c>
      <c r="BJ113" s="3">
        <f>AVERAGE(AG113:AG114)</f>
        <v>0.30471384496134168</v>
      </c>
      <c r="BK113" t="s">
        <v>369</v>
      </c>
    </row>
    <row r="114" spans="1:63" x14ac:dyDescent="0.3">
      <c r="A114">
        <v>90</v>
      </c>
      <c r="B114">
        <v>25</v>
      </c>
      <c r="C114" t="s">
        <v>233</v>
      </c>
      <c r="D114" t="s">
        <v>27</v>
      </c>
      <c r="G114">
        <v>0.5</v>
      </c>
      <c r="H114">
        <v>0.5</v>
      </c>
      <c r="I114">
        <v>3925</v>
      </c>
      <c r="J114">
        <v>7670</v>
      </c>
      <c r="L114">
        <v>2768</v>
      </c>
      <c r="M114">
        <v>3.4260000000000002</v>
      </c>
      <c r="N114">
        <v>6.7770000000000001</v>
      </c>
      <c r="O114">
        <v>3.351</v>
      </c>
      <c r="Q114">
        <v>0.17399999999999999</v>
      </c>
      <c r="R114">
        <v>1</v>
      </c>
      <c r="S114">
        <v>0</v>
      </c>
      <c r="T114">
        <v>0</v>
      </c>
      <c r="V114">
        <v>0</v>
      </c>
      <c r="Y114" s="1">
        <v>45324</v>
      </c>
      <c r="Z114" s="6">
        <v>0.47024305555555551</v>
      </c>
      <c r="AB114">
        <v>1</v>
      </c>
      <c r="AD114" s="3">
        <f t="shared" si="8"/>
        <v>3.9455724842659579</v>
      </c>
      <c r="AE114" s="3">
        <f t="shared" si="9"/>
        <v>7.9463314985950824</v>
      </c>
      <c r="AF114" s="3">
        <f t="shared" si="10"/>
        <v>4.000759014329125</v>
      </c>
      <c r="AG114" s="3">
        <f t="shared" si="11"/>
        <v>0.31013992418536979</v>
      </c>
      <c r="BK114" t="s">
        <v>233</v>
      </c>
    </row>
    <row r="115" spans="1:63" x14ac:dyDescent="0.3">
      <c r="A115">
        <v>91</v>
      </c>
      <c r="B115">
        <v>26</v>
      </c>
      <c r="C115" t="s">
        <v>234</v>
      </c>
      <c r="D115" t="s">
        <v>27</v>
      </c>
      <c r="G115">
        <v>0.5</v>
      </c>
      <c r="H115">
        <v>0.5</v>
      </c>
      <c r="I115">
        <v>4792</v>
      </c>
      <c r="J115">
        <v>8636</v>
      </c>
      <c r="L115">
        <v>4288</v>
      </c>
      <c r="M115">
        <v>4.0910000000000002</v>
      </c>
      <c r="N115">
        <v>7.5940000000000003</v>
      </c>
      <c r="O115">
        <v>3.504</v>
      </c>
      <c r="Q115">
        <v>0.33200000000000002</v>
      </c>
      <c r="R115">
        <v>1</v>
      </c>
      <c r="S115">
        <v>0</v>
      </c>
      <c r="T115">
        <v>0</v>
      </c>
      <c r="V115">
        <v>0</v>
      </c>
      <c r="Y115" s="1">
        <v>45324</v>
      </c>
      <c r="Z115" s="6">
        <v>0.48347222222222225</v>
      </c>
      <c r="AB115">
        <v>1</v>
      </c>
      <c r="AD115" s="3">
        <f t="shared" si="8"/>
        <v>4.8407242462687794</v>
      </c>
      <c r="AE115" s="3">
        <f t="shared" si="9"/>
        <v>8.939834710719623</v>
      </c>
      <c r="AF115" s="3">
        <f t="shared" si="10"/>
        <v>4.0991104644508436</v>
      </c>
      <c r="AG115" s="3">
        <f t="shared" si="11"/>
        <v>0.48196576627959264</v>
      </c>
      <c r="BK115" t="s">
        <v>234</v>
      </c>
    </row>
    <row r="116" spans="1:63" x14ac:dyDescent="0.3">
      <c r="A116">
        <v>92</v>
      </c>
      <c r="B116">
        <v>26</v>
      </c>
      <c r="C116" t="s">
        <v>234</v>
      </c>
      <c r="D116" t="s">
        <v>27</v>
      </c>
      <c r="G116">
        <v>0.5</v>
      </c>
      <c r="H116">
        <v>0.5</v>
      </c>
      <c r="I116">
        <v>5225</v>
      </c>
      <c r="J116">
        <v>8670</v>
      </c>
      <c r="L116">
        <v>4395</v>
      </c>
      <c r="M116">
        <v>4.423</v>
      </c>
      <c r="N116">
        <v>7.6239999999999997</v>
      </c>
      <c r="O116">
        <v>3.2</v>
      </c>
      <c r="Q116">
        <v>0.34399999999999997</v>
      </c>
      <c r="R116">
        <v>1</v>
      </c>
      <c r="S116">
        <v>0</v>
      </c>
      <c r="T116">
        <v>0</v>
      </c>
      <c r="V116">
        <v>0</v>
      </c>
      <c r="Y116" s="1">
        <v>45324</v>
      </c>
      <c r="Z116" s="6">
        <v>0.49078703703703702</v>
      </c>
      <c r="AB116">
        <v>1</v>
      </c>
      <c r="AD116" s="3">
        <f t="shared" si="8"/>
        <v>5.2877838921133256</v>
      </c>
      <c r="AE116" s="3">
        <f t="shared" si="9"/>
        <v>8.974802732678457</v>
      </c>
      <c r="AF116" s="3">
        <f t="shared" si="10"/>
        <v>3.6870188405651314</v>
      </c>
      <c r="AG116" s="3">
        <f t="shared" si="11"/>
        <v>0.49406140121648862</v>
      </c>
      <c r="AH116" s="3"/>
      <c r="AK116">
        <f>ABS(100*(AD116-AD117)/(AVERAGE(AD116:AD117)))</f>
        <v>2.1441040413807184</v>
      </c>
      <c r="AQ116">
        <f>ABS(100*(AE116-AE117)/(AVERAGE(AE116:AE117)))</f>
        <v>1.0251268139742411</v>
      </c>
      <c r="AW116">
        <f>ABS(100*(AF116-AF117)/(AVERAGE(AF116:AF117)))</f>
        <v>5.7517029531009261</v>
      </c>
      <c r="BC116">
        <f>ABS(100*(AG116-AG117)/(AVERAGE(AG116:AG117)))</f>
        <v>0.5506419185958491</v>
      </c>
      <c r="BG116" s="3">
        <f>AVERAGE(AD116:AD117)</f>
        <v>5.3450859945252711</v>
      </c>
      <c r="BH116" s="3">
        <f>AVERAGE(AE116:AE117)</f>
        <v>8.929035762761746</v>
      </c>
      <c r="BI116" s="3">
        <f>AVERAGE(AF116:AF117)</f>
        <v>3.5839497682364758</v>
      </c>
      <c r="BJ116" s="3">
        <f>AVERAGE(AG116:AG117)</f>
        <v>0.49270488141048158</v>
      </c>
      <c r="BK116" t="s">
        <v>370</v>
      </c>
    </row>
    <row r="117" spans="1:63" x14ac:dyDescent="0.3">
      <c r="A117">
        <v>93</v>
      </c>
      <c r="B117">
        <v>26</v>
      </c>
      <c r="C117" t="s">
        <v>234</v>
      </c>
      <c r="D117" t="s">
        <v>27</v>
      </c>
      <c r="G117">
        <v>0.5</v>
      </c>
      <c r="H117">
        <v>0.5</v>
      </c>
      <c r="I117">
        <v>5336</v>
      </c>
      <c r="J117">
        <v>8581</v>
      </c>
      <c r="L117">
        <v>4371</v>
      </c>
      <c r="M117">
        <v>4.5090000000000003</v>
      </c>
      <c r="N117">
        <v>7.548</v>
      </c>
      <c r="O117">
        <v>3.04</v>
      </c>
      <c r="Q117">
        <v>0.34100000000000003</v>
      </c>
      <c r="R117">
        <v>1</v>
      </c>
      <c r="S117">
        <v>0</v>
      </c>
      <c r="T117">
        <v>0</v>
      </c>
      <c r="V117">
        <v>0</v>
      </c>
      <c r="Y117" s="1">
        <v>45324</v>
      </c>
      <c r="Z117" s="6">
        <v>0.4987037037037037</v>
      </c>
      <c r="AB117">
        <v>1</v>
      </c>
      <c r="AD117" s="3">
        <f t="shared" si="8"/>
        <v>5.4023880969372167</v>
      </c>
      <c r="AE117" s="3">
        <f t="shared" si="9"/>
        <v>8.8832687928450369</v>
      </c>
      <c r="AF117" s="3">
        <f t="shared" si="10"/>
        <v>3.4808806959078202</v>
      </c>
      <c r="AG117" s="3">
        <f t="shared" si="11"/>
        <v>0.49134836160447454</v>
      </c>
      <c r="BK117" t="s">
        <v>234</v>
      </c>
    </row>
    <row r="118" spans="1:63" x14ac:dyDescent="0.3">
      <c r="A118">
        <v>94</v>
      </c>
      <c r="B118">
        <v>27</v>
      </c>
      <c r="C118" t="s">
        <v>235</v>
      </c>
      <c r="D118" t="s">
        <v>27</v>
      </c>
      <c r="G118">
        <v>0.5</v>
      </c>
      <c r="H118">
        <v>0.5</v>
      </c>
      <c r="I118">
        <v>4959</v>
      </c>
      <c r="J118">
        <v>8847</v>
      </c>
      <c r="L118">
        <v>4459</v>
      </c>
      <c r="M118">
        <v>4.2190000000000003</v>
      </c>
      <c r="N118">
        <v>7.7729999999999997</v>
      </c>
      <c r="O118">
        <v>3.5539999999999998</v>
      </c>
      <c r="Q118">
        <v>0.35</v>
      </c>
      <c r="R118">
        <v>1</v>
      </c>
      <c r="S118">
        <v>0</v>
      </c>
      <c r="T118">
        <v>0</v>
      </c>
      <c r="V118">
        <v>0</v>
      </c>
      <c r="Y118" s="1">
        <v>45324</v>
      </c>
      <c r="Z118" s="6">
        <v>0.51173611111111106</v>
      </c>
      <c r="AB118">
        <v>1</v>
      </c>
      <c r="AD118" s="3">
        <f t="shared" si="8"/>
        <v>5.01314678866148</v>
      </c>
      <c r="AE118" s="3">
        <f t="shared" si="9"/>
        <v>9.1568421411112144</v>
      </c>
      <c r="AF118" s="3">
        <f t="shared" si="10"/>
        <v>4.1436953524497344</v>
      </c>
      <c r="AG118" s="3">
        <f t="shared" si="11"/>
        <v>0.50129617351519273</v>
      </c>
      <c r="BK118" t="s">
        <v>235</v>
      </c>
    </row>
    <row r="119" spans="1:63" x14ac:dyDescent="0.3">
      <c r="A119">
        <v>95</v>
      </c>
      <c r="B119">
        <v>27</v>
      </c>
      <c r="C119" t="s">
        <v>235</v>
      </c>
      <c r="D119" t="s">
        <v>27</v>
      </c>
      <c r="G119">
        <v>0.5</v>
      </c>
      <c r="H119">
        <v>0.5</v>
      </c>
      <c r="I119">
        <v>5422</v>
      </c>
      <c r="J119">
        <v>9009</v>
      </c>
      <c r="L119">
        <v>4542</v>
      </c>
      <c r="M119">
        <v>4.5739999999999998</v>
      </c>
      <c r="N119">
        <v>7.9109999999999996</v>
      </c>
      <c r="O119">
        <v>3.3359999999999999</v>
      </c>
      <c r="Q119">
        <v>0.35899999999999999</v>
      </c>
      <c r="R119">
        <v>1</v>
      </c>
      <c r="S119">
        <v>0</v>
      </c>
      <c r="T119">
        <v>0</v>
      </c>
      <c r="V119">
        <v>0</v>
      </c>
      <c r="Y119" s="1">
        <v>45324</v>
      </c>
      <c r="Z119" s="6">
        <v>0.5191203703703704</v>
      </c>
      <c r="AB119">
        <v>1</v>
      </c>
      <c r="AD119" s="3">
        <f t="shared" si="8"/>
        <v>5.4911805439178893</v>
      </c>
      <c r="AE119" s="3">
        <f t="shared" si="9"/>
        <v>9.3234544810327229</v>
      </c>
      <c r="AF119" s="3">
        <f t="shared" si="10"/>
        <v>3.8322739371148336</v>
      </c>
      <c r="AG119" s="3">
        <f t="shared" si="11"/>
        <v>0.51067876884007457</v>
      </c>
      <c r="AH119" s="3"/>
      <c r="AK119">
        <f>ABS(100*(AD119-AD120)/(AVERAGE(AD119:AD120)))</f>
        <v>0.58457613772936468</v>
      </c>
      <c r="AQ119">
        <f>ABS(100*(AE119-AE120)/(AVERAGE(AE119:AE120)))</f>
        <v>0.38534149069180584</v>
      </c>
      <c r="AW119">
        <f>ABS(100*(AF119-AF120)/(AVERAGE(AF119:AF120)))</f>
        <v>1.7588781084873073</v>
      </c>
      <c r="BC119">
        <f>ABS(100*(AG119-AG120)/(AVERAGE(AG119:AG120)))</f>
        <v>0.90347187635652548</v>
      </c>
      <c r="BG119" s="3">
        <f>AVERAGE(AD119:AD120)</f>
        <v>5.4751772540550938</v>
      </c>
      <c r="BH119" s="3">
        <f>AVERAGE(AE119:AE120)</f>
        <v>9.3414527276291821</v>
      </c>
      <c r="BI119" s="3">
        <f>AVERAGE(AF119:AF120)</f>
        <v>3.8662754735740879</v>
      </c>
      <c r="BJ119" s="3">
        <f>AVERAGE(AG119:AG120)</f>
        <v>0.51299615684200317</v>
      </c>
      <c r="BK119" t="s">
        <v>371</v>
      </c>
    </row>
    <row r="120" spans="1:63" x14ac:dyDescent="0.3">
      <c r="A120">
        <v>96</v>
      </c>
      <c r="B120">
        <v>27</v>
      </c>
      <c r="C120" t="s">
        <v>235</v>
      </c>
      <c r="D120" t="s">
        <v>27</v>
      </c>
      <c r="G120">
        <v>0.5</v>
      </c>
      <c r="H120">
        <v>0.5</v>
      </c>
      <c r="I120">
        <v>5391</v>
      </c>
      <c r="J120">
        <v>9044</v>
      </c>
      <c r="L120">
        <v>4583</v>
      </c>
      <c r="M120">
        <v>4.5510000000000002</v>
      </c>
      <c r="N120">
        <v>7.94</v>
      </c>
      <c r="O120">
        <v>3.3889999999999998</v>
      </c>
      <c r="Q120">
        <v>0.36299999999999999</v>
      </c>
      <c r="R120">
        <v>1</v>
      </c>
      <c r="S120">
        <v>0</v>
      </c>
      <c r="T120">
        <v>0</v>
      </c>
      <c r="V120">
        <v>0</v>
      </c>
      <c r="Y120" s="1">
        <v>45324</v>
      </c>
      <c r="Z120" s="6">
        <v>0.52710648148148154</v>
      </c>
      <c r="AB120">
        <v>1</v>
      </c>
      <c r="AD120" s="3">
        <f t="shared" si="8"/>
        <v>5.4591739641922974</v>
      </c>
      <c r="AE120" s="3">
        <f t="shared" si="9"/>
        <v>9.3594509742256395</v>
      </c>
      <c r="AF120" s="3">
        <f t="shared" si="10"/>
        <v>3.9002770100333422</v>
      </c>
      <c r="AG120" s="3">
        <f t="shared" si="11"/>
        <v>0.51531354484393188</v>
      </c>
      <c r="BK120" t="s">
        <v>235</v>
      </c>
    </row>
    <row r="121" spans="1:63" x14ac:dyDescent="0.3">
      <c r="A121">
        <v>97</v>
      </c>
      <c r="B121">
        <v>28</v>
      </c>
      <c r="C121" t="s">
        <v>236</v>
      </c>
      <c r="D121" t="s">
        <v>27</v>
      </c>
      <c r="G121">
        <v>0.5</v>
      </c>
      <c r="H121">
        <v>0.5</v>
      </c>
      <c r="I121">
        <v>5013</v>
      </c>
      <c r="J121">
        <v>8583</v>
      </c>
      <c r="L121">
        <v>2857</v>
      </c>
      <c r="M121">
        <v>4.2610000000000001</v>
      </c>
      <c r="N121">
        <v>7.55</v>
      </c>
      <c r="O121">
        <v>3.29</v>
      </c>
      <c r="Q121">
        <v>0.183</v>
      </c>
      <c r="R121">
        <v>1</v>
      </c>
      <c r="S121">
        <v>0</v>
      </c>
      <c r="T121">
        <v>0</v>
      </c>
      <c r="V121">
        <v>0</v>
      </c>
      <c r="Y121" s="1">
        <v>45324</v>
      </c>
      <c r="Z121" s="6">
        <v>0.54035879629629624</v>
      </c>
      <c r="AB121">
        <v>1</v>
      </c>
      <c r="AD121" s="3">
        <f t="shared" si="8"/>
        <v>5.068900185602832</v>
      </c>
      <c r="AE121" s="3">
        <f t="shared" si="9"/>
        <v>8.885325735313204</v>
      </c>
      <c r="AF121" s="3">
        <f t="shared" si="10"/>
        <v>3.8164255497103721</v>
      </c>
      <c r="AG121" s="3">
        <f t="shared" si="11"/>
        <v>0.3202007794132552</v>
      </c>
      <c r="BK121" t="s">
        <v>236</v>
      </c>
    </row>
    <row r="122" spans="1:63" x14ac:dyDescent="0.3">
      <c r="A122">
        <v>98</v>
      </c>
      <c r="B122">
        <v>28</v>
      </c>
      <c r="C122" t="s">
        <v>236</v>
      </c>
      <c r="D122" t="s">
        <v>27</v>
      </c>
      <c r="G122">
        <v>0.5</v>
      </c>
      <c r="H122">
        <v>0.5</v>
      </c>
      <c r="I122">
        <v>5236</v>
      </c>
      <c r="J122">
        <v>8473</v>
      </c>
      <c r="L122">
        <v>2919</v>
      </c>
      <c r="M122">
        <v>4.4320000000000004</v>
      </c>
      <c r="N122">
        <v>7.4569999999999999</v>
      </c>
      <c r="O122">
        <v>3.0249999999999999</v>
      </c>
      <c r="Q122">
        <v>0.189</v>
      </c>
      <c r="R122">
        <v>1</v>
      </c>
      <c r="S122">
        <v>0</v>
      </c>
      <c r="T122">
        <v>0</v>
      </c>
      <c r="V122">
        <v>0</v>
      </c>
      <c r="Y122" s="1">
        <v>45324</v>
      </c>
      <c r="Z122" s="6">
        <v>0.5478587962962963</v>
      </c>
      <c r="AB122">
        <v>1</v>
      </c>
      <c r="AD122" s="3">
        <f t="shared" si="8"/>
        <v>5.2991410655643421</v>
      </c>
      <c r="AE122" s="3">
        <f t="shared" si="9"/>
        <v>8.7721938995640318</v>
      </c>
      <c r="AF122" s="3">
        <f t="shared" si="10"/>
        <v>3.4730528339996898</v>
      </c>
      <c r="AG122" s="3">
        <f t="shared" si="11"/>
        <v>0.32720946507762488</v>
      </c>
      <c r="AH122" s="3"/>
      <c r="AK122">
        <f>ABS(100*(AD122-AD123)/(AVERAGE(AD122:AD123)))</f>
        <v>1.1364777331350275</v>
      </c>
      <c r="AQ122">
        <f>ABS(100*(AE122-AE123)/(AVERAGE(AE122:AE123)))</f>
        <v>0.61945900478594995</v>
      </c>
      <c r="AW122">
        <f>ABS(100*(AF122-AF123)/(AVERAGE(AF122:AF123)))</f>
        <v>3.2403452241716626</v>
      </c>
      <c r="BC122">
        <f>ABS(100*(AG122-AG123)/(AVERAGE(AG122:AG123)))</f>
        <v>0.79776642247818963</v>
      </c>
      <c r="BG122" s="3">
        <f>AVERAGE(AD122:AD123)</f>
        <v>5.2691994264662085</v>
      </c>
      <c r="BH122" s="3">
        <f>AVERAGE(AE122:AE123)</f>
        <v>8.7994483872672404</v>
      </c>
      <c r="BI122" s="3">
        <f>AVERAGE(AF122:AF123)</f>
        <v>3.5302489608010328</v>
      </c>
      <c r="BJ122" s="3">
        <f>AVERAGE(AG122:AG123)</f>
        <v>0.32590946693020151</v>
      </c>
      <c r="BK122" t="s">
        <v>372</v>
      </c>
    </row>
    <row r="123" spans="1:63" x14ac:dyDescent="0.3">
      <c r="A123">
        <v>99</v>
      </c>
      <c r="B123">
        <v>28</v>
      </c>
      <c r="C123" t="s">
        <v>236</v>
      </c>
      <c r="D123" t="s">
        <v>27</v>
      </c>
      <c r="G123">
        <v>0.5</v>
      </c>
      <c r="H123">
        <v>0.5</v>
      </c>
      <c r="I123">
        <v>5178</v>
      </c>
      <c r="J123">
        <v>8526</v>
      </c>
      <c r="L123">
        <v>2896</v>
      </c>
      <c r="M123">
        <v>4.3879999999999999</v>
      </c>
      <c r="N123">
        <v>7.5019999999999998</v>
      </c>
      <c r="O123">
        <v>3.1139999999999999</v>
      </c>
      <c r="Q123">
        <v>0.187</v>
      </c>
      <c r="R123">
        <v>1</v>
      </c>
      <c r="S123">
        <v>0</v>
      </c>
      <c r="T123">
        <v>0</v>
      </c>
      <c r="V123">
        <v>0</v>
      </c>
      <c r="Y123" s="1">
        <v>45324</v>
      </c>
      <c r="Z123" s="6">
        <v>0.55576388888888884</v>
      </c>
      <c r="AB123">
        <v>1</v>
      </c>
      <c r="AD123" s="3">
        <f t="shared" si="8"/>
        <v>5.239257787368075</v>
      </c>
      <c r="AE123" s="3">
        <f t="shared" si="9"/>
        <v>8.8267028749704508</v>
      </c>
      <c r="AF123" s="3">
        <f t="shared" si="10"/>
        <v>3.5874450876023758</v>
      </c>
      <c r="AG123" s="3">
        <f t="shared" si="11"/>
        <v>0.32460946878277808</v>
      </c>
      <c r="BK123" t="s">
        <v>236</v>
      </c>
    </row>
    <row r="124" spans="1:63" x14ac:dyDescent="0.3">
      <c r="A124">
        <v>100</v>
      </c>
      <c r="B124">
        <v>29</v>
      </c>
      <c r="C124" t="s">
        <v>237</v>
      </c>
      <c r="D124" t="s">
        <v>27</v>
      </c>
      <c r="G124">
        <v>0.5</v>
      </c>
      <c r="H124">
        <v>0.5</v>
      </c>
      <c r="I124">
        <v>5887</v>
      </c>
      <c r="J124">
        <v>8550</v>
      </c>
      <c r="L124">
        <v>9649</v>
      </c>
      <c r="M124">
        <v>4.931</v>
      </c>
      <c r="N124">
        <v>7.5220000000000002</v>
      </c>
      <c r="O124">
        <v>2.59</v>
      </c>
      <c r="Q124">
        <v>0.89300000000000002</v>
      </c>
      <c r="R124">
        <v>1</v>
      </c>
      <c r="S124">
        <v>0</v>
      </c>
      <c r="T124">
        <v>0</v>
      </c>
      <c r="V124">
        <v>0</v>
      </c>
      <c r="Y124" s="1">
        <v>45324</v>
      </c>
      <c r="Z124" s="6">
        <v>0.56892361111111112</v>
      </c>
      <c r="AB124">
        <v>1</v>
      </c>
      <c r="AD124" s="3">
        <f t="shared" si="8"/>
        <v>5.9712792398017553</v>
      </c>
      <c r="AE124" s="3">
        <f t="shared" si="9"/>
        <v>8.8513861845884527</v>
      </c>
      <c r="AF124" s="3">
        <f t="shared" si="10"/>
        <v>2.8801069447866974</v>
      </c>
      <c r="AG124" s="3">
        <f t="shared" si="11"/>
        <v>1.0879909896132296</v>
      </c>
      <c r="BK124" t="s">
        <v>237</v>
      </c>
    </row>
    <row r="125" spans="1:63" x14ac:dyDescent="0.3">
      <c r="A125">
        <v>101</v>
      </c>
      <c r="B125">
        <v>29</v>
      </c>
      <c r="C125" t="s">
        <v>237</v>
      </c>
      <c r="D125" t="s">
        <v>27</v>
      </c>
      <c r="G125">
        <v>0.5</v>
      </c>
      <c r="H125">
        <v>0.5</v>
      </c>
      <c r="I125">
        <v>6362</v>
      </c>
      <c r="J125">
        <v>8666</v>
      </c>
      <c r="L125">
        <v>9824</v>
      </c>
      <c r="M125">
        <v>5.2949999999999999</v>
      </c>
      <c r="N125">
        <v>7.62</v>
      </c>
      <c r="O125">
        <v>2.3250000000000002</v>
      </c>
      <c r="Q125">
        <v>0.91100000000000003</v>
      </c>
      <c r="R125">
        <v>1</v>
      </c>
      <c r="S125">
        <v>0</v>
      </c>
      <c r="T125">
        <v>0</v>
      </c>
      <c r="V125">
        <v>0</v>
      </c>
      <c r="Y125" s="1">
        <v>45324</v>
      </c>
      <c r="Z125" s="6">
        <v>0.57648148148148148</v>
      </c>
      <c r="AB125">
        <v>1</v>
      </c>
      <c r="AD125" s="3">
        <f t="shared" si="8"/>
        <v>6.4617026388229091</v>
      </c>
      <c r="AE125" s="3">
        <f t="shared" si="9"/>
        <v>8.9706888477421245</v>
      </c>
      <c r="AF125" s="3">
        <f t="shared" si="10"/>
        <v>2.5089862089192154</v>
      </c>
      <c r="AG125" s="3">
        <f t="shared" si="11"/>
        <v>1.1077735701174987</v>
      </c>
      <c r="AH125" s="3"/>
      <c r="AK125">
        <f>ABS(100*(AD125-AD126)/(AVERAGE(AD125:AD126)))</f>
        <v>1.1732585290489748</v>
      </c>
      <c r="AQ125">
        <f>ABS(100*(AE125-AE126)/(AVERAGE(AE125:AE126)))</f>
        <v>1.7613931192421934</v>
      </c>
      <c r="AW125">
        <f>ABS(100*(AF125-AF126)/(AVERAGE(AF125:AF126)))</f>
        <v>8.9394361162438205</v>
      </c>
      <c r="BC125">
        <f>ABS(100*(AG125-AG126)/(AVERAGE(AG125:AG126)))</f>
        <v>0.2349804243600298</v>
      </c>
      <c r="BG125" s="3">
        <f>AVERAGE(AD125:AD126)</f>
        <v>6.4240174723718102</v>
      </c>
      <c r="BH125" s="3">
        <f>AVERAGE(AE125:AE126)</f>
        <v>9.0503953683835867</v>
      </c>
      <c r="BI125" s="3">
        <f>AVERAGE(AF125:AF126)</f>
        <v>2.6263778960117761</v>
      </c>
      <c r="BJ125" s="3">
        <f>AVERAGE(AG125:AG126)</f>
        <v>1.1064735719700751</v>
      </c>
      <c r="BK125" t="s">
        <v>373</v>
      </c>
    </row>
    <row r="126" spans="1:63" x14ac:dyDescent="0.3">
      <c r="A126">
        <v>102</v>
      </c>
      <c r="B126">
        <v>29</v>
      </c>
      <c r="C126" t="s">
        <v>237</v>
      </c>
      <c r="D126" t="s">
        <v>27</v>
      </c>
      <c r="G126">
        <v>0.5</v>
      </c>
      <c r="H126">
        <v>0.5</v>
      </c>
      <c r="I126">
        <v>6289</v>
      </c>
      <c r="J126">
        <v>8821</v>
      </c>
      <c r="L126">
        <v>9801</v>
      </c>
      <c r="M126">
        <v>5.24</v>
      </c>
      <c r="N126">
        <v>7.7519999999999998</v>
      </c>
      <c r="O126">
        <v>2.512</v>
      </c>
      <c r="Q126">
        <v>0.90900000000000003</v>
      </c>
      <c r="R126">
        <v>1</v>
      </c>
      <c r="S126">
        <v>0</v>
      </c>
      <c r="T126">
        <v>0</v>
      </c>
      <c r="V126">
        <v>0</v>
      </c>
      <c r="Y126" s="1">
        <v>45324</v>
      </c>
      <c r="Z126" s="6">
        <v>0.58440972222222221</v>
      </c>
      <c r="AB126">
        <v>1</v>
      </c>
      <c r="AD126" s="3">
        <f t="shared" si="8"/>
        <v>6.3863323059207104</v>
      </c>
      <c r="AE126" s="3">
        <f t="shared" si="9"/>
        <v>9.1301018890250472</v>
      </c>
      <c r="AF126" s="3">
        <f t="shared" si="10"/>
        <v>2.7437695831043367</v>
      </c>
      <c r="AG126" s="3">
        <f t="shared" si="11"/>
        <v>1.1051735738226518</v>
      </c>
      <c r="BK126" t="s">
        <v>237</v>
      </c>
    </row>
    <row r="127" spans="1:63" x14ac:dyDescent="0.3">
      <c r="A127">
        <v>103</v>
      </c>
      <c r="B127">
        <v>30</v>
      </c>
      <c r="C127" t="s">
        <v>238</v>
      </c>
      <c r="D127" t="s">
        <v>27</v>
      </c>
      <c r="G127">
        <v>0.5</v>
      </c>
      <c r="H127">
        <v>0.5</v>
      </c>
      <c r="I127">
        <v>5413</v>
      </c>
      <c r="J127">
        <v>8388</v>
      </c>
      <c r="L127">
        <v>2922</v>
      </c>
      <c r="M127">
        <v>4.5670000000000002</v>
      </c>
      <c r="N127">
        <v>7.3849999999999998</v>
      </c>
      <c r="O127">
        <v>2.8170000000000002</v>
      </c>
      <c r="Q127">
        <v>0.19</v>
      </c>
      <c r="R127">
        <v>1</v>
      </c>
      <c r="S127">
        <v>0</v>
      </c>
      <c r="T127">
        <v>0</v>
      </c>
      <c r="V127">
        <v>0</v>
      </c>
      <c r="Y127" s="1">
        <v>45324</v>
      </c>
      <c r="Z127" s="6">
        <v>0.59775462962962966</v>
      </c>
      <c r="AB127">
        <v>1</v>
      </c>
      <c r="AD127" s="3">
        <f t="shared" si="8"/>
        <v>5.4818883110943295</v>
      </c>
      <c r="AE127" s="3">
        <f t="shared" si="9"/>
        <v>8.684773844666946</v>
      </c>
      <c r="AF127" s="3">
        <f t="shared" si="10"/>
        <v>3.2028855335726165</v>
      </c>
      <c r="AG127" s="3">
        <f t="shared" si="11"/>
        <v>0.32754859502912659</v>
      </c>
      <c r="BK127" t="s">
        <v>238</v>
      </c>
    </row>
    <row r="128" spans="1:63" x14ac:dyDescent="0.3">
      <c r="A128">
        <v>104</v>
      </c>
      <c r="B128">
        <v>30</v>
      </c>
      <c r="C128" t="s">
        <v>238</v>
      </c>
      <c r="D128" t="s">
        <v>27</v>
      </c>
      <c r="G128">
        <v>0.5</v>
      </c>
      <c r="H128">
        <v>0.5</v>
      </c>
      <c r="I128">
        <v>5195</v>
      </c>
      <c r="J128">
        <v>8419</v>
      </c>
      <c r="L128">
        <v>3006</v>
      </c>
      <c r="M128">
        <v>4.4000000000000004</v>
      </c>
      <c r="N128">
        <v>7.4109999999999996</v>
      </c>
      <c r="O128">
        <v>3.01</v>
      </c>
      <c r="Q128">
        <v>0.19800000000000001</v>
      </c>
      <c r="R128">
        <v>1</v>
      </c>
      <c r="S128">
        <v>0</v>
      </c>
      <c r="T128">
        <v>0</v>
      </c>
      <c r="V128">
        <v>0</v>
      </c>
      <c r="Y128" s="1">
        <v>45324</v>
      </c>
      <c r="Z128" s="6">
        <v>0.60506944444444444</v>
      </c>
      <c r="AB128">
        <v>1</v>
      </c>
      <c r="AD128" s="3">
        <f t="shared" si="8"/>
        <v>5.2568097827014642</v>
      </c>
      <c r="AE128" s="3">
        <f t="shared" si="9"/>
        <v>8.7166564529235302</v>
      </c>
      <c r="AF128" s="3">
        <f t="shared" si="10"/>
        <v>3.459846670222066</v>
      </c>
      <c r="AG128" s="3">
        <f t="shared" si="11"/>
        <v>0.33704423367117575</v>
      </c>
      <c r="AH128" s="3"/>
      <c r="AK128">
        <f>ABS(100*(AD128-AD129)/(AVERAGE(AD128:AD129)))</f>
        <v>1.2103494442716156</v>
      </c>
      <c r="AQ128">
        <f>ABS(100*(AE128-AE129)/(AVERAGE(AE128:AE129)))</f>
        <v>0.8342289836792538</v>
      </c>
      <c r="AW128">
        <f>ABS(100*(AF128-AF129)/(AVERAGE(AF128:AF129)))</f>
        <v>0.26002846243333477</v>
      </c>
      <c r="BC128">
        <f>ABS(100*(AG128-AG129)/(AVERAGE(AG128:AG129)))</f>
        <v>2.7781917569235741</v>
      </c>
      <c r="BG128" s="3">
        <f>AVERAGE(AD128:AD129)</f>
        <v>5.2888163624270552</v>
      </c>
      <c r="BH128" s="3">
        <f>AVERAGE(AE128:AE129)</f>
        <v>8.7531671817334917</v>
      </c>
      <c r="BI128" s="3">
        <f>AVERAGE(AF128:AF129)</f>
        <v>3.4643508193064356</v>
      </c>
      <c r="BJ128" s="3">
        <f>AVERAGE(AG128:AG129)</f>
        <v>0.34179205299220033</v>
      </c>
      <c r="BK128" t="s">
        <v>374</v>
      </c>
    </row>
    <row r="129" spans="1:63" x14ac:dyDescent="0.3">
      <c r="A129">
        <v>105</v>
      </c>
      <c r="B129">
        <v>30</v>
      </c>
      <c r="C129" t="s">
        <v>238</v>
      </c>
      <c r="D129" t="s">
        <v>27</v>
      </c>
      <c r="G129">
        <v>0.5</v>
      </c>
      <c r="H129">
        <v>0.5</v>
      </c>
      <c r="I129">
        <v>5257</v>
      </c>
      <c r="J129">
        <v>8490</v>
      </c>
      <c r="L129">
        <v>3090</v>
      </c>
      <c r="M129">
        <v>4.4480000000000004</v>
      </c>
      <c r="N129">
        <v>7.4710000000000001</v>
      </c>
      <c r="O129">
        <v>3.0230000000000001</v>
      </c>
      <c r="Q129">
        <v>0.20699999999999999</v>
      </c>
      <c r="R129">
        <v>1</v>
      </c>
      <c r="S129">
        <v>0</v>
      </c>
      <c r="T129">
        <v>0</v>
      </c>
      <c r="V129">
        <v>0</v>
      </c>
      <c r="Y129" s="1">
        <v>45324</v>
      </c>
      <c r="Z129" s="6">
        <v>0.61298611111111112</v>
      </c>
      <c r="AB129">
        <v>1</v>
      </c>
      <c r="AD129" s="3">
        <f t="shared" si="8"/>
        <v>5.3208229421526463</v>
      </c>
      <c r="AE129" s="3">
        <f t="shared" si="9"/>
        <v>8.7896779105434515</v>
      </c>
      <c r="AF129" s="3">
        <f t="shared" si="10"/>
        <v>3.4688549683908052</v>
      </c>
      <c r="AG129" s="3">
        <f t="shared" si="11"/>
        <v>0.34653987231322492</v>
      </c>
      <c r="BK129" t="s">
        <v>238</v>
      </c>
    </row>
    <row r="130" spans="1:63" x14ac:dyDescent="0.3">
      <c r="A130">
        <v>106</v>
      </c>
      <c r="B130">
        <v>31</v>
      </c>
      <c r="C130" t="s">
        <v>177</v>
      </c>
      <c r="D130" t="s">
        <v>27</v>
      </c>
      <c r="G130">
        <v>0.5</v>
      </c>
      <c r="H130">
        <v>0.5</v>
      </c>
      <c r="I130">
        <v>7219</v>
      </c>
      <c r="J130">
        <v>13990</v>
      </c>
      <c r="L130">
        <v>5138</v>
      </c>
      <c r="M130">
        <v>5.9530000000000003</v>
      </c>
      <c r="N130">
        <v>12.13</v>
      </c>
      <c r="O130">
        <v>6.1769999999999996</v>
      </c>
      <c r="Q130">
        <v>0.42099999999999999</v>
      </c>
      <c r="R130">
        <v>1</v>
      </c>
      <c r="S130">
        <v>0</v>
      </c>
      <c r="T130">
        <v>0</v>
      </c>
      <c r="V130">
        <v>0</v>
      </c>
      <c r="Y130" s="1">
        <v>45324</v>
      </c>
      <c r="Z130" s="6">
        <v>0.62642361111111111</v>
      </c>
      <c r="AB130">
        <v>1</v>
      </c>
      <c r="AD130" s="3">
        <f t="shared" si="8"/>
        <v>7.3465296976884433</v>
      </c>
      <c r="AE130" s="3">
        <f t="shared" si="9"/>
        <v>14.446269698002013</v>
      </c>
      <c r="AF130" s="3">
        <f t="shared" si="10"/>
        <v>7.0997400003135693</v>
      </c>
      <c r="AG130" s="3">
        <f t="shared" si="11"/>
        <v>0.57805258587175656</v>
      </c>
      <c r="AH130" s="3"/>
      <c r="BG130" s="3"/>
      <c r="BH130" s="3"/>
      <c r="BI130" s="3"/>
      <c r="BJ130" s="3"/>
      <c r="BK130" t="s">
        <v>177</v>
      </c>
    </row>
    <row r="131" spans="1:63" x14ac:dyDescent="0.3">
      <c r="A131">
        <v>107</v>
      </c>
      <c r="B131">
        <v>31</v>
      </c>
      <c r="C131" t="s">
        <v>177</v>
      </c>
      <c r="D131" t="s">
        <v>27</v>
      </c>
      <c r="G131">
        <v>0.5</v>
      </c>
      <c r="H131">
        <v>0.5</v>
      </c>
      <c r="I131">
        <v>8022</v>
      </c>
      <c r="J131">
        <v>14334</v>
      </c>
      <c r="L131">
        <v>5084</v>
      </c>
      <c r="M131">
        <v>6.569</v>
      </c>
      <c r="N131">
        <v>12.422000000000001</v>
      </c>
      <c r="O131">
        <v>5.8520000000000003</v>
      </c>
      <c r="Q131">
        <v>0.41599999999999998</v>
      </c>
      <c r="R131">
        <v>1</v>
      </c>
      <c r="S131">
        <v>0</v>
      </c>
      <c r="T131">
        <v>0</v>
      </c>
      <c r="V131">
        <v>0</v>
      </c>
      <c r="Y131" s="1">
        <v>45324</v>
      </c>
      <c r="Z131" s="6">
        <v>0.63429398148148153</v>
      </c>
      <c r="AB131">
        <v>1</v>
      </c>
      <c r="AD131" s="3">
        <f t="shared" si="8"/>
        <v>8.1756033596126265</v>
      </c>
      <c r="AE131" s="3">
        <f t="shared" si="9"/>
        <v>14.800063802526696</v>
      </c>
      <c r="AF131" s="3">
        <f t="shared" si="10"/>
        <v>6.624460442914069</v>
      </c>
      <c r="AG131" s="3">
        <f t="shared" si="11"/>
        <v>0.57194824674472511</v>
      </c>
      <c r="AH131" s="3"/>
      <c r="AK131">
        <f>ABS(100*(AD131-AD132)/(AVERAGE(AD131:AD132)))</f>
        <v>1.2175241769004796</v>
      </c>
      <c r="AM131">
        <f>100*((AVERAGE(AD131:AD132)*25.24)-(AVERAGE(AD113:AD114)*25))/(1000*0.08)</f>
        <v>134.83362414070405</v>
      </c>
      <c r="AQ131">
        <f>ABS(100*(AE131-AE132)/(AVERAGE(AE131:AE132)))</f>
        <v>0.28531955650265123</v>
      </c>
      <c r="AS131">
        <f>100*((AVERAGE(AE131:AE132)*25.24)-(AVERAGE(AE113:AE114)*25))/(2000*0.08)</f>
        <v>109.94920879156776</v>
      </c>
      <c r="AW131">
        <f>ABS(100*(AF131-AF132)/(AVERAGE(AF131:AF132)))</f>
        <v>2.171682941340126</v>
      </c>
      <c r="AY131">
        <f>100*((AVERAGE(AF131:AF132)*25.24)-(AVERAGE(AF113:AF114)*25))/(1000*0.08)</f>
        <v>85.064793442431451</v>
      </c>
      <c r="BC131">
        <f>ABS(100*(AG131-AG132)/(AVERAGE(AG131:AG132)))</f>
        <v>0.75388607546514974</v>
      </c>
      <c r="BE131">
        <f>100*((AVERAGE(AG131:AG132)*25.24)-(AVERAGE(AG113:AG114)*25))/(100*0.08)</f>
        <v>84.548957132782405</v>
      </c>
      <c r="BG131" s="3">
        <f>AVERAGE(AD131:AD132)</f>
        <v>8.2256781698284698</v>
      </c>
      <c r="BH131" s="3">
        <f>AVERAGE(AE131:AE132)</f>
        <v>14.778980142227987</v>
      </c>
      <c r="BI131" s="3">
        <f>AVERAGE(AF131:AF132)</f>
        <v>6.5533019723995158</v>
      </c>
      <c r="BJ131" s="3">
        <f>AVERAGE(AG131:AG132)</f>
        <v>0.56980042371854733</v>
      </c>
      <c r="BK131" t="s">
        <v>177</v>
      </c>
    </row>
    <row r="132" spans="1:63" x14ac:dyDescent="0.3">
      <c r="A132">
        <v>108</v>
      </c>
      <c r="B132">
        <v>31</v>
      </c>
      <c r="C132" t="s">
        <v>177</v>
      </c>
      <c r="D132" t="s">
        <v>27</v>
      </c>
      <c r="G132">
        <v>0.5</v>
      </c>
      <c r="H132">
        <v>0.5</v>
      </c>
      <c r="I132">
        <v>8119</v>
      </c>
      <c r="J132">
        <v>14293</v>
      </c>
      <c r="L132">
        <v>5046</v>
      </c>
      <c r="M132">
        <v>6.6440000000000001</v>
      </c>
      <c r="N132">
        <v>12.387</v>
      </c>
      <c r="O132">
        <v>5.7439999999999998</v>
      </c>
      <c r="Q132">
        <v>0.41199999999999998</v>
      </c>
      <c r="R132">
        <v>1</v>
      </c>
      <c r="S132">
        <v>0</v>
      </c>
      <c r="T132">
        <v>0</v>
      </c>
      <c r="V132">
        <v>0</v>
      </c>
      <c r="Y132" s="1">
        <v>45324</v>
      </c>
      <c r="Z132" s="6">
        <v>0.64280092592592586</v>
      </c>
      <c r="AB132">
        <v>1</v>
      </c>
      <c r="AD132" s="3">
        <f t="shared" si="8"/>
        <v>8.275752980044313</v>
      </c>
      <c r="AE132" s="3">
        <f t="shared" si="9"/>
        <v>14.757896481929276</v>
      </c>
      <c r="AF132" s="3">
        <f t="shared" si="10"/>
        <v>6.4821435018849627</v>
      </c>
      <c r="AG132" s="3">
        <f t="shared" si="11"/>
        <v>0.56765260069236956</v>
      </c>
      <c r="AH132" s="3"/>
      <c r="BK132" t="s">
        <v>177</v>
      </c>
    </row>
    <row r="133" spans="1:63" x14ac:dyDescent="0.3">
      <c r="A133">
        <v>109</v>
      </c>
      <c r="B133">
        <v>32</v>
      </c>
      <c r="C133" t="s">
        <v>178</v>
      </c>
      <c r="D133" t="s">
        <v>27</v>
      </c>
      <c r="G133">
        <v>0.5</v>
      </c>
      <c r="H133">
        <v>0.5</v>
      </c>
      <c r="I133">
        <v>5817</v>
      </c>
      <c r="J133">
        <v>8518</v>
      </c>
      <c r="L133">
        <v>2876</v>
      </c>
      <c r="M133">
        <v>4.8780000000000001</v>
      </c>
      <c r="N133">
        <v>7.4950000000000001</v>
      </c>
      <c r="O133">
        <v>2.617</v>
      </c>
      <c r="Q133">
        <v>0.185</v>
      </c>
      <c r="R133">
        <v>1</v>
      </c>
      <c r="S133">
        <v>0</v>
      </c>
      <c r="T133">
        <v>0</v>
      </c>
      <c r="V133">
        <v>0</v>
      </c>
      <c r="Y133" s="1">
        <v>45324</v>
      </c>
      <c r="Z133" s="6">
        <v>0.65579861111111104</v>
      </c>
      <c r="AB133">
        <v>1</v>
      </c>
      <c r="AD133" s="3">
        <f t="shared" si="8"/>
        <v>5.899006317840743</v>
      </c>
      <c r="AE133" s="3">
        <f t="shared" si="9"/>
        <v>8.8184751050977841</v>
      </c>
      <c r="AF133" s="3">
        <f t="shared" si="10"/>
        <v>2.9194687872570411</v>
      </c>
      <c r="AG133" s="3">
        <f t="shared" si="11"/>
        <v>0.32234860243943297</v>
      </c>
      <c r="AH133" s="3"/>
      <c r="BG133" s="3"/>
      <c r="BH133" s="3"/>
      <c r="BI133" s="3"/>
      <c r="BJ133" s="3"/>
      <c r="BK133" t="s">
        <v>178</v>
      </c>
    </row>
    <row r="134" spans="1:63" x14ac:dyDescent="0.3">
      <c r="A134">
        <v>110</v>
      </c>
      <c r="B134">
        <v>32</v>
      </c>
      <c r="C134" t="s">
        <v>178</v>
      </c>
      <c r="D134" t="s">
        <v>27</v>
      </c>
      <c r="G134">
        <v>0.5</v>
      </c>
      <c r="H134">
        <v>0.5</v>
      </c>
      <c r="I134">
        <v>5470</v>
      </c>
      <c r="J134">
        <v>8663</v>
      </c>
      <c r="L134">
        <v>2869</v>
      </c>
      <c r="M134">
        <v>4.6109999999999998</v>
      </c>
      <c r="N134">
        <v>7.6180000000000003</v>
      </c>
      <c r="O134">
        <v>3.0059999999999998</v>
      </c>
      <c r="Q134">
        <v>0.184</v>
      </c>
      <c r="R134">
        <v>1</v>
      </c>
      <c r="S134">
        <v>0</v>
      </c>
      <c r="T134">
        <v>0</v>
      </c>
      <c r="V134">
        <v>0</v>
      </c>
      <c r="Y134" s="1">
        <v>45324</v>
      </c>
      <c r="Z134" s="6">
        <v>0.66325231481481484</v>
      </c>
      <c r="AB134">
        <v>1</v>
      </c>
      <c r="AD134" s="3">
        <f t="shared" si="8"/>
        <v>5.5407391189768687</v>
      </c>
      <c r="AE134" s="3">
        <f t="shared" si="9"/>
        <v>8.9676034340398747</v>
      </c>
      <c r="AF134" s="3">
        <f t="shared" si="10"/>
        <v>3.426864315063006</v>
      </c>
      <c r="AG134" s="3">
        <f t="shared" si="11"/>
        <v>0.32155729921926224</v>
      </c>
      <c r="AH134" s="3"/>
      <c r="AK134">
        <f>ABS(100*(AD134-AD135)/(AVERAGE(AD134:AD135)))</f>
        <v>0.27912234196453412</v>
      </c>
      <c r="AL134">
        <f>ABS(100*((AVERAGE(AD134:AD135)-AVERAGE(AD128:AD129))/(AVERAGE(AD128:AD129,AD134:AD135))))</f>
        <v>4.7920848855966787</v>
      </c>
      <c r="AQ134">
        <f>ABS(100*(AE134-AE135)/(AVERAGE(AE134:AE135)))</f>
        <v>0.548988490283849</v>
      </c>
      <c r="AR134">
        <f>ABS(100*((AVERAGE(AE134:AE135)-AVERAGE(AE128:AE129))/(AVERAGE(AE128:AE129,AE134:AE135))))</f>
        <v>2.6949951568411001</v>
      </c>
      <c r="AW134">
        <f>ABS(100*(AF134-AF135)/(AVERAGE(AF134:AF135)))</f>
        <v>0.983783152948704</v>
      </c>
      <c r="AX134">
        <f>ABS(100*((AVERAGE(AF134:AF135)-AVERAGE(AF128:AF129))/(AVERAGE(AF128:AF129,AF134:AF135))))</f>
        <v>0.59485411738288951</v>
      </c>
      <c r="BC134">
        <f>ABS(100*(AG134-AG135)/(AVERAGE(AG134:AG135)))</f>
        <v>0.17592938435534292</v>
      </c>
      <c r="BD134">
        <f>ABS(100*((AVERAGE(AG134:AG135)-AVERAGE(AG128:AG129))/(AVERAGE(AG128:AG129,AG134:AG135))))</f>
        <v>6.1886264856548854</v>
      </c>
      <c r="BG134" s="3">
        <f>AVERAGE(AD134:AD135)</f>
        <v>5.548482646329834</v>
      </c>
      <c r="BH134" s="3">
        <f>AVERAGE(AE134:AE135)</f>
        <v>8.9922867436578748</v>
      </c>
      <c r="BI134" s="3">
        <f>AVERAGE(AF134:AF135)</f>
        <v>3.4438040973280413</v>
      </c>
      <c r="BJ134" s="3">
        <f>AVERAGE(AG134:AG135)</f>
        <v>0.32127469092634409</v>
      </c>
      <c r="BK134" t="s">
        <v>178</v>
      </c>
    </row>
    <row r="135" spans="1:63" x14ac:dyDescent="0.3">
      <c r="A135">
        <v>111</v>
      </c>
      <c r="B135">
        <v>32</v>
      </c>
      <c r="C135" t="s">
        <v>178</v>
      </c>
      <c r="D135" t="s">
        <v>27</v>
      </c>
      <c r="G135">
        <v>0.5</v>
      </c>
      <c r="H135">
        <v>0.5</v>
      </c>
      <c r="I135">
        <v>5485</v>
      </c>
      <c r="J135">
        <v>8711</v>
      </c>
      <c r="L135">
        <v>2864</v>
      </c>
      <c r="M135">
        <v>4.6230000000000002</v>
      </c>
      <c r="N135">
        <v>7.6580000000000004</v>
      </c>
      <c r="O135">
        <v>3.0350000000000001</v>
      </c>
      <c r="Q135">
        <v>0.184</v>
      </c>
      <c r="R135">
        <v>1</v>
      </c>
      <c r="S135">
        <v>0</v>
      </c>
      <c r="T135">
        <v>0</v>
      </c>
      <c r="V135">
        <v>0</v>
      </c>
      <c r="Y135" s="1">
        <v>45324</v>
      </c>
      <c r="Z135" s="6">
        <v>0.67130787037037043</v>
      </c>
      <c r="AB135">
        <v>1</v>
      </c>
      <c r="AD135" s="3">
        <f t="shared" si="8"/>
        <v>5.5562261736828003</v>
      </c>
      <c r="AE135" s="3">
        <f t="shared" si="9"/>
        <v>9.0169700532758768</v>
      </c>
      <c r="AF135" s="3">
        <f t="shared" si="10"/>
        <v>3.4607438795930765</v>
      </c>
      <c r="AG135" s="3">
        <f t="shared" si="11"/>
        <v>0.32099208263342599</v>
      </c>
      <c r="AH135" s="3"/>
      <c r="BG135" s="3"/>
      <c r="BH135" s="3"/>
      <c r="BI135" s="3"/>
      <c r="BJ135" s="3"/>
      <c r="BK135" t="s">
        <v>178</v>
      </c>
    </row>
    <row r="136" spans="1:63" x14ac:dyDescent="0.3">
      <c r="Y136" s="1"/>
      <c r="Z136" s="6"/>
      <c r="AD136" s="3"/>
      <c r="AE136" s="3"/>
      <c r="AF136" s="3"/>
      <c r="AG136" s="3"/>
      <c r="AH136" s="3"/>
    </row>
    <row r="137" spans="1:63" x14ac:dyDescent="0.3">
      <c r="Y137" s="1"/>
      <c r="Z137" s="6"/>
      <c r="AD137" s="3"/>
      <c r="AE137" s="3"/>
      <c r="AF137" s="3"/>
      <c r="AG137" s="3"/>
      <c r="AH137" s="3"/>
      <c r="BG137" s="3"/>
      <c r="BH137" s="3"/>
      <c r="BI137" s="3"/>
      <c r="BJ137" s="3"/>
    </row>
    <row r="138" spans="1:63" x14ac:dyDescent="0.3">
      <c r="Y138" s="1"/>
      <c r="Z138" s="6"/>
      <c r="AD138" s="3"/>
      <c r="AE138" s="3"/>
      <c r="AF138" s="3"/>
      <c r="AG138" s="3"/>
    </row>
    <row r="139" spans="1:63" x14ac:dyDescent="0.3">
      <c r="Y139" s="1"/>
      <c r="Z139" s="6"/>
      <c r="AD139" s="3"/>
      <c r="AE139" s="3"/>
      <c r="AF139" s="3"/>
      <c r="AG139" s="3"/>
    </row>
    <row r="140" spans="1:63" x14ac:dyDescent="0.3">
      <c r="Y140" s="1"/>
      <c r="Z140" s="6"/>
      <c r="AD140" s="3"/>
      <c r="AE140" s="3"/>
      <c r="AF140" s="3"/>
      <c r="AG140" s="3"/>
      <c r="AH140" s="3"/>
      <c r="BG140" s="3"/>
      <c r="BH140" s="3"/>
      <c r="BI140" s="3"/>
      <c r="BJ140" s="3"/>
    </row>
    <row r="141" spans="1:63" x14ac:dyDescent="0.3">
      <c r="Y141" s="1"/>
      <c r="Z141" s="6"/>
      <c r="AD141" s="3"/>
      <c r="AE141" s="3"/>
      <c r="AF141" s="3"/>
      <c r="AG141" s="3"/>
    </row>
  </sheetData>
  <conditionalFormatting sqref="AI26">
    <cfRule type="cellIs" dxfId="422" priority="238" operator="between">
      <formula>80</formula>
      <formula>120</formula>
    </cfRule>
  </conditionalFormatting>
  <conditionalFormatting sqref="AI29">
    <cfRule type="cellIs" dxfId="421" priority="219" operator="between">
      <formula>80</formula>
      <formula>120</formula>
    </cfRule>
  </conditionalFormatting>
  <conditionalFormatting sqref="AI51">
    <cfRule type="cellIs" dxfId="420" priority="231" operator="between">
      <formula>80</formula>
      <formula>120</formula>
    </cfRule>
  </conditionalFormatting>
  <conditionalFormatting sqref="AI97">
    <cfRule type="cellIs" dxfId="419" priority="224" operator="between">
      <formula>80</formula>
      <formula>120</formula>
    </cfRule>
  </conditionalFormatting>
  <conditionalFormatting sqref="AI110">
    <cfRule type="cellIs" dxfId="418" priority="215" operator="between">
      <formula>80</formula>
      <formula>120</formula>
    </cfRule>
  </conditionalFormatting>
  <conditionalFormatting sqref="AI140">
    <cfRule type="cellIs" dxfId="417" priority="5" operator="between">
      <formula>80</formula>
      <formula>120</formula>
    </cfRule>
  </conditionalFormatting>
  <conditionalFormatting sqref="AJ36 AJ39 AJ42 AJ45 AJ48">
    <cfRule type="cellIs" dxfId="416" priority="242" operator="lessThan">
      <formula>20.1</formula>
    </cfRule>
  </conditionalFormatting>
  <conditionalFormatting sqref="AK26 AK33 AK35:AL44 AK45:AK48">
    <cfRule type="cellIs" dxfId="415" priority="246" operator="greaterThan">
      <formula>20</formula>
    </cfRule>
  </conditionalFormatting>
  <conditionalFormatting sqref="AK29">
    <cfRule type="cellIs" dxfId="414" priority="223" operator="greaterThan">
      <formula>20</formula>
    </cfRule>
  </conditionalFormatting>
  <conditionalFormatting sqref="AK50:AK52">
    <cfRule type="cellIs" dxfId="413" priority="314" operator="greaterThan">
      <formula>20</formula>
    </cfRule>
  </conditionalFormatting>
  <conditionalFormatting sqref="AK54 AK57:AK58 AK60:AK61 AK63:AK64 AK66:AK67 AK69:AK70 AK72:AK73 AK75:AK76 AK78:AK79 AK81:AK82 AK84:AK85">
    <cfRule type="cellIs" dxfId="412" priority="310" operator="greaterThan">
      <formula>20</formula>
    </cfRule>
  </conditionalFormatting>
  <conditionalFormatting sqref="AK88">
    <cfRule type="cellIs" dxfId="411" priority="171" operator="greaterThan">
      <formula>20</formula>
    </cfRule>
  </conditionalFormatting>
  <conditionalFormatting sqref="AK90:AK97">
    <cfRule type="cellIs" dxfId="410" priority="158" operator="greaterThan">
      <formula>20</formula>
    </cfRule>
  </conditionalFormatting>
  <conditionalFormatting sqref="AK100:AK101 AK103:AK104 AK106:AK107 AK109:AK110">
    <cfRule type="cellIs" dxfId="409" priority="250" operator="greaterThan">
      <formula>20</formula>
    </cfRule>
  </conditionalFormatting>
  <conditionalFormatting sqref="AK113 AK116 AK119 AK122 AK125 AK128">
    <cfRule type="cellIs" dxfId="408" priority="185" operator="greaterThan">
      <formula>20</formula>
    </cfRule>
  </conditionalFormatting>
  <conditionalFormatting sqref="AK131">
    <cfRule type="cellIs" dxfId="407" priority="85" operator="greaterThan">
      <formula>20</formula>
    </cfRule>
  </conditionalFormatting>
  <conditionalFormatting sqref="AK133:AK137">
    <cfRule type="cellIs" dxfId="406" priority="4" operator="greaterThan">
      <formula>20</formula>
    </cfRule>
  </conditionalFormatting>
  <conditionalFormatting sqref="AK140">
    <cfRule type="cellIs" dxfId="405" priority="11" operator="greaterThan">
      <formula>20</formula>
    </cfRule>
  </conditionalFormatting>
  <conditionalFormatting sqref="AK47:AL47 AW47:AX47 BC47:BD47">
    <cfRule type="cellIs" dxfId="404" priority="332" operator="greaterThan">
      <formula>20</formula>
    </cfRule>
  </conditionalFormatting>
  <conditionalFormatting sqref="AK49:AL49 AW49:AX49 BC49:BD49">
    <cfRule type="cellIs" dxfId="403" priority="326" operator="greaterThan">
      <formula>20</formula>
    </cfRule>
  </conditionalFormatting>
  <conditionalFormatting sqref="AK53:AL53">
    <cfRule type="cellIs" dxfId="402" priority="383" operator="greaterThan">
      <formula>20</formula>
    </cfRule>
  </conditionalFormatting>
  <conditionalFormatting sqref="AK87:AL87">
    <cfRule type="cellIs" dxfId="401" priority="349" operator="greaterThan">
      <formula>20</formula>
    </cfRule>
  </conditionalFormatting>
  <conditionalFormatting sqref="AK100:AL100 AW100:AX100 BC100:BD100">
    <cfRule type="cellIs" dxfId="400" priority="262" operator="greaterThan">
      <formula>20</formula>
    </cfRule>
  </conditionalFormatting>
  <conditionalFormatting sqref="AK130:AL130">
    <cfRule type="cellIs" dxfId="399" priority="210" operator="greaterThan">
      <formula>20</formula>
    </cfRule>
  </conditionalFormatting>
  <conditionalFormatting sqref="AL48 AX48 BD48">
    <cfRule type="cellIs" dxfId="398" priority="385" operator="greaterThan">
      <formula>20</formula>
    </cfRule>
  </conditionalFormatting>
  <conditionalFormatting sqref="AL85">
    <cfRule type="cellIs" dxfId="397" priority="301" operator="greaterThan">
      <formula>20</formula>
    </cfRule>
  </conditionalFormatting>
  <conditionalFormatting sqref="AL90:AL91">
    <cfRule type="cellIs" dxfId="396" priority="145" operator="greaterThan">
      <formula>20</formula>
    </cfRule>
  </conditionalFormatting>
  <conditionalFormatting sqref="AL91">
    <cfRule type="cellIs" dxfId="395" priority="144" operator="lessThan">
      <formula>20</formula>
    </cfRule>
  </conditionalFormatting>
  <conditionalFormatting sqref="AL133:AL134">
    <cfRule type="cellIs" dxfId="394" priority="59" operator="greaterThan">
      <formula>20</formula>
    </cfRule>
  </conditionalFormatting>
  <conditionalFormatting sqref="AL134">
    <cfRule type="cellIs" dxfId="393" priority="58" operator="lessThan">
      <formula>20</formula>
    </cfRule>
  </conditionalFormatting>
  <conditionalFormatting sqref="AM35:AN44 AY35:AZ44">
    <cfRule type="cellIs" dxfId="392" priority="378" operator="between">
      <formula>80</formula>
      <formula>120</formula>
    </cfRule>
  </conditionalFormatting>
  <conditionalFormatting sqref="AM47:AN49 AY47:AZ49 BE47:BE49">
    <cfRule type="cellIs" dxfId="391" priority="325" operator="between">
      <formula>80</formula>
      <formula>120</formula>
    </cfRule>
  </conditionalFormatting>
  <conditionalFormatting sqref="AM85:AN91">
    <cfRule type="cellIs" dxfId="390" priority="146" operator="between">
      <formula>80</formula>
      <formula>120</formula>
    </cfRule>
  </conditionalFormatting>
  <conditionalFormatting sqref="AM98:AN100 AS98:AT100 AY98:AZ100 BE98:BE100">
    <cfRule type="cellIs" dxfId="389" priority="263" operator="between">
      <formula>80</formula>
      <formula>120</formula>
    </cfRule>
  </conditionalFormatting>
  <conditionalFormatting sqref="AM130:AN134">
    <cfRule type="cellIs" dxfId="388" priority="60" operator="between">
      <formula>80</formula>
      <formula>120</formula>
    </cfRule>
  </conditionalFormatting>
  <conditionalFormatting sqref="AO26">
    <cfRule type="cellIs" dxfId="387" priority="237" operator="between">
      <formula>80</formula>
      <formula>120</formula>
    </cfRule>
  </conditionalFormatting>
  <conditionalFormatting sqref="AO29">
    <cfRule type="cellIs" dxfId="386" priority="218" operator="between">
      <formula>80</formula>
      <formula>120</formula>
    </cfRule>
  </conditionalFormatting>
  <conditionalFormatting sqref="AO51">
    <cfRule type="cellIs" dxfId="385" priority="234" operator="between">
      <formula>80</formula>
      <formula>120</formula>
    </cfRule>
  </conditionalFormatting>
  <conditionalFormatting sqref="AO97">
    <cfRule type="cellIs" dxfId="384" priority="227" operator="between">
      <formula>80</formula>
      <formula>120</formula>
    </cfRule>
  </conditionalFormatting>
  <conditionalFormatting sqref="AO140">
    <cfRule type="cellIs" dxfId="383" priority="8" operator="between">
      <formula>80</formula>
      <formula>120</formula>
    </cfRule>
  </conditionalFormatting>
  <conditionalFormatting sqref="AP36 AP39 AP42 AP45 AP48">
    <cfRule type="cellIs" dxfId="382" priority="241" operator="lessThan">
      <formula>20.1</formula>
    </cfRule>
  </conditionalFormatting>
  <conditionalFormatting sqref="AQ26 AQ33 AQ35:AR44 AQ45:AQ48">
    <cfRule type="cellIs" dxfId="381" priority="245" operator="greaterThan">
      <formula>20</formula>
    </cfRule>
  </conditionalFormatting>
  <conditionalFormatting sqref="AQ29">
    <cfRule type="cellIs" dxfId="380" priority="222" operator="greaterThan">
      <formula>20</formula>
    </cfRule>
  </conditionalFormatting>
  <conditionalFormatting sqref="AQ50:AQ52">
    <cfRule type="cellIs" dxfId="379" priority="313" operator="greaterThan">
      <formula>20</formula>
    </cfRule>
  </conditionalFormatting>
  <conditionalFormatting sqref="AQ54 AQ57:AQ58 AQ60:AQ61 AQ63:AQ64 AQ66:AQ67 AQ69:AQ70 AQ72:AQ73 AQ75:AQ76 AQ78:AQ79 AQ81:AQ82 AQ84:AQ85">
    <cfRule type="cellIs" dxfId="378" priority="309" operator="greaterThan">
      <formula>20</formula>
    </cfRule>
  </conditionalFormatting>
  <conditionalFormatting sqref="AQ88">
    <cfRule type="cellIs" dxfId="377" priority="170" operator="greaterThan">
      <formula>20</formula>
    </cfRule>
  </conditionalFormatting>
  <conditionalFormatting sqref="AQ90:AQ97">
    <cfRule type="cellIs" dxfId="376" priority="157" operator="greaterThan">
      <formula>20</formula>
    </cfRule>
  </conditionalFormatting>
  <conditionalFormatting sqref="AQ100:AQ101 AQ103:AQ104 AQ106:AQ107 AQ109:AQ110">
    <cfRule type="cellIs" dxfId="375" priority="249" operator="greaterThan">
      <formula>20</formula>
    </cfRule>
  </conditionalFormatting>
  <conditionalFormatting sqref="AQ113 AQ116 AQ119 AQ122 AQ125 AQ128">
    <cfRule type="cellIs" dxfId="374" priority="184" operator="greaterThan">
      <formula>20</formula>
    </cfRule>
  </conditionalFormatting>
  <conditionalFormatting sqref="AQ131">
    <cfRule type="cellIs" dxfId="373" priority="84" operator="greaterThan">
      <formula>20</formula>
    </cfRule>
  </conditionalFormatting>
  <conditionalFormatting sqref="AQ133:AQ137">
    <cfRule type="cellIs" dxfId="372" priority="3" operator="greaterThan">
      <formula>20</formula>
    </cfRule>
  </conditionalFormatting>
  <conditionalFormatting sqref="AQ140">
    <cfRule type="cellIs" dxfId="371" priority="10" operator="greaterThan">
      <formula>20</formula>
    </cfRule>
  </conditionalFormatting>
  <conditionalFormatting sqref="AQ47:AR47">
    <cfRule type="cellIs" dxfId="370" priority="331" operator="greaterThan">
      <formula>20</formula>
    </cfRule>
  </conditionalFormatting>
  <conditionalFormatting sqref="AQ49:AR49">
    <cfRule type="cellIs" dxfId="369" priority="324" operator="greaterThan">
      <formula>20</formula>
    </cfRule>
  </conditionalFormatting>
  <conditionalFormatting sqref="AQ53:AR53">
    <cfRule type="cellIs" dxfId="368" priority="382" operator="greaterThan">
      <formula>20</formula>
    </cfRule>
  </conditionalFormatting>
  <conditionalFormatting sqref="AQ87:AR87">
    <cfRule type="cellIs" dxfId="367" priority="346" operator="greaterThan">
      <formula>20</formula>
    </cfRule>
  </conditionalFormatting>
  <conditionalFormatting sqref="AQ100:AR100">
    <cfRule type="cellIs" dxfId="366" priority="261" operator="greaterThan">
      <formula>20</formula>
    </cfRule>
  </conditionalFormatting>
  <conditionalFormatting sqref="AQ130:AR130">
    <cfRule type="cellIs" dxfId="365" priority="207" operator="greaterThan">
      <formula>20</formula>
    </cfRule>
  </conditionalFormatting>
  <conditionalFormatting sqref="AR48">
    <cfRule type="cellIs" dxfId="364" priority="384" operator="greaterThan">
      <formula>20</formula>
    </cfRule>
  </conditionalFormatting>
  <conditionalFormatting sqref="AR85">
    <cfRule type="cellIs" dxfId="363" priority="295" operator="greaterThan">
      <formula>20</formula>
    </cfRule>
  </conditionalFormatting>
  <conditionalFormatting sqref="AR90:AR91">
    <cfRule type="cellIs" dxfId="362" priority="129" operator="greaterThan">
      <formula>20</formula>
    </cfRule>
  </conditionalFormatting>
  <conditionalFormatting sqref="AR91">
    <cfRule type="cellIs" dxfId="361" priority="128" operator="lessThan">
      <formula>20</formula>
    </cfRule>
  </conditionalFormatting>
  <conditionalFormatting sqref="AR133:AR134">
    <cfRule type="cellIs" dxfId="360" priority="43" operator="greaterThan">
      <formula>20</formula>
    </cfRule>
  </conditionalFormatting>
  <conditionalFormatting sqref="AR134">
    <cfRule type="cellIs" dxfId="359" priority="42" operator="lessThan">
      <formula>20</formula>
    </cfRule>
  </conditionalFormatting>
  <conditionalFormatting sqref="AS35:AT44">
    <cfRule type="cellIs" dxfId="358" priority="376" operator="between">
      <formula>80</formula>
      <formula>120</formula>
    </cfRule>
  </conditionalFormatting>
  <conditionalFormatting sqref="AS47:AT49">
    <cfRule type="cellIs" dxfId="357" priority="323" operator="between">
      <formula>80</formula>
      <formula>120</formula>
    </cfRule>
  </conditionalFormatting>
  <conditionalFormatting sqref="AS85:AT91">
    <cfRule type="cellIs" dxfId="356" priority="130" operator="between">
      <formula>80</formula>
      <formula>120</formula>
    </cfRule>
  </conditionalFormatting>
  <conditionalFormatting sqref="AS130:AT134">
    <cfRule type="cellIs" dxfId="355" priority="44" operator="between">
      <formula>80</formula>
      <formula>120</formula>
    </cfRule>
  </conditionalFormatting>
  <conditionalFormatting sqref="AU26">
    <cfRule type="cellIs" dxfId="354" priority="236" operator="between">
      <formula>80</formula>
      <formula>120</formula>
    </cfRule>
  </conditionalFormatting>
  <conditionalFormatting sqref="AU29">
    <cfRule type="cellIs" dxfId="353" priority="217" operator="between">
      <formula>80</formula>
      <formula>120</formula>
    </cfRule>
  </conditionalFormatting>
  <conditionalFormatting sqref="AU51">
    <cfRule type="cellIs" dxfId="352" priority="233" operator="between">
      <formula>80</formula>
      <formula>120</formula>
    </cfRule>
  </conditionalFormatting>
  <conditionalFormatting sqref="AU97">
    <cfRule type="cellIs" dxfId="351" priority="226" operator="between">
      <formula>80</formula>
      <formula>120</formula>
    </cfRule>
  </conditionalFormatting>
  <conditionalFormatting sqref="AU140">
    <cfRule type="cellIs" dxfId="350" priority="7" operator="between">
      <formula>80</formula>
      <formula>120</formula>
    </cfRule>
  </conditionalFormatting>
  <conditionalFormatting sqref="AV36 AV39 AV42 AV45 AV48">
    <cfRule type="cellIs" dxfId="349" priority="240" operator="lessThan">
      <formula>20.1</formula>
    </cfRule>
  </conditionalFormatting>
  <conditionalFormatting sqref="AW26 AW33 AW35:AX44 AW45:AW48">
    <cfRule type="cellIs" dxfId="348" priority="244" operator="greaterThan">
      <formula>20</formula>
    </cfRule>
  </conditionalFormatting>
  <conditionalFormatting sqref="AW29">
    <cfRule type="cellIs" dxfId="347" priority="221" operator="greaterThan">
      <formula>20</formula>
    </cfRule>
  </conditionalFormatting>
  <conditionalFormatting sqref="AW50:AW54 AW57:AW58 AW60:AW61 AW63:AW64 AW66:AW67 AW69:AW70 AW72:AW73 AW75:AW76 AW78:AW79 AW81:AW82 AW84:AW85">
    <cfRule type="cellIs" dxfId="346" priority="308" operator="greaterThan">
      <formula>20</formula>
    </cfRule>
  </conditionalFormatting>
  <conditionalFormatting sqref="AW88">
    <cfRule type="cellIs" dxfId="345" priority="169" operator="greaterThan">
      <formula>20</formula>
    </cfRule>
  </conditionalFormatting>
  <conditionalFormatting sqref="AW90:AW97">
    <cfRule type="cellIs" dxfId="344" priority="156" operator="greaterThan">
      <formula>20</formula>
    </cfRule>
  </conditionalFormatting>
  <conditionalFormatting sqref="AW100:AW101 AW103:AW104 AW106:AW107 AW109:AW110">
    <cfRule type="cellIs" dxfId="343" priority="248" operator="greaterThan">
      <formula>20</formula>
    </cfRule>
  </conditionalFormatting>
  <conditionalFormatting sqref="AW113 AW116 AW119 AW122 AW125 AW128">
    <cfRule type="cellIs" dxfId="342" priority="183" operator="greaterThan">
      <formula>20</formula>
    </cfRule>
  </conditionalFormatting>
  <conditionalFormatting sqref="AW131">
    <cfRule type="cellIs" dxfId="341" priority="83" operator="greaterThan">
      <formula>20</formula>
    </cfRule>
  </conditionalFormatting>
  <conditionalFormatting sqref="AW133:AW137">
    <cfRule type="cellIs" dxfId="340" priority="2" operator="greaterThan">
      <formula>20</formula>
    </cfRule>
  </conditionalFormatting>
  <conditionalFormatting sqref="AW140">
    <cfRule type="cellIs" dxfId="339" priority="9" operator="greaterThan">
      <formula>20</formula>
    </cfRule>
  </conditionalFormatting>
  <conditionalFormatting sqref="AW53:AX53">
    <cfRule type="cellIs" dxfId="338" priority="381" operator="greaterThan">
      <formula>20</formula>
    </cfRule>
  </conditionalFormatting>
  <conditionalFormatting sqref="AW87:AX87">
    <cfRule type="cellIs" dxfId="337" priority="342" operator="greaterThan">
      <formula>20</formula>
    </cfRule>
  </conditionalFormatting>
  <conditionalFormatting sqref="AW130:AX130">
    <cfRule type="cellIs" dxfId="336" priority="203" operator="greaterThan">
      <formula>20</formula>
    </cfRule>
  </conditionalFormatting>
  <conditionalFormatting sqref="AX85">
    <cfRule type="cellIs" dxfId="335" priority="288" operator="greaterThan">
      <formula>20</formula>
    </cfRule>
  </conditionalFormatting>
  <conditionalFormatting sqref="AX90:AX91">
    <cfRule type="cellIs" dxfId="334" priority="116" operator="greaterThan">
      <formula>20</formula>
    </cfRule>
  </conditionalFormatting>
  <conditionalFormatting sqref="AX91">
    <cfRule type="cellIs" dxfId="333" priority="115" operator="lessThan">
      <formula>20</formula>
    </cfRule>
  </conditionalFormatting>
  <conditionalFormatting sqref="AX133:AX134">
    <cfRule type="cellIs" dxfId="332" priority="30" operator="greaterThan">
      <formula>20</formula>
    </cfRule>
  </conditionalFormatting>
  <conditionalFormatting sqref="AX134">
    <cfRule type="cellIs" dxfId="331" priority="29" operator="lessThan">
      <formula>20</formula>
    </cfRule>
  </conditionalFormatting>
  <conditionalFormatting sqref="AY85:AZ91">
    <cfRule type="cellIs" dxfId="330" priority="117" operator="between">
      <formula>80</formula>
      <formula>120</formula>
    </cfRule>
  </conditionalFormatting>
  <conditionalFormatting sqref="AY130:AZ134">
    <cfRule type="cellIs" dxfId="329" priority="31" operator="between">
      <formula>80</formula>
      <formula>120</formula>
    </cfRule>
  </conditionalFormatting>
  <conditionalFormatting sqref="BA26">
    <cfRule type="cellIs" dxfId="328" priority="235" operator="between">
      <formula>80</formula>
      <formula>120</formula>
    </cfRule>
  </conditionalFormatting>
  <conditionalFormatting sqref="BA29">
    <cfRule type="cellIs" dxfId="327" priority="216" operator="between">
      <formula>80</formula>
      <formula>120</formula>
    </cfRule>
  </conditionalFormatting>
  <conditionalFormatting sqref="BA51">
    <cfRule type="cellIs" dxfId="326" priority="232" operator="between">
      <formula>80</formula>
      <formula>120</formula>
    </cfRule>
  </conditionalFormatting>
  <conditionalFormatting sqref="BA97">
    <cfRule type="cellIs" dxfId="325" priority="225" operator="between">
      <formula>80</formula>
      <formula>120</formula>
    </cfRule>
  </conditionalFormatting>
  <conditionalFormatting sqref="BA140">
    <cfRule type="cellIs" dxfId="324" priority="6" operator="between">
      <formula>80</formula>
      <formula>120</formula>
    </cfRule>
  </conditionalFormatting>
  <conditionalFormatting sqref="BB36 BB39 BB42 BB45 BB48">
    <cfRule type="cellIs" dxfId="323" priority="239" operator="lessThan">
      <formula>20.1</formula>
    </cfRule>
  </conditionalFormatting>
  <conditionalFormatting sqref="BC26 BC33 BC36:BD41 BC42:BC48">
    <cfRule type="cellIs" dxfId="322" priority="243" operator="greaterThan">
      <formula>20</formula>
    </cfRule>
  </conditionalFormatting>
  <conditionalFormatting sqref="BC29">
    <cfRule type="cellIs" dxfId="321" priority="220" operator="greaterThan">
      <formula>20</formula>
    </cfRule>
  </conditionalFormatting>
  <conditionalFormatting sqref="BC50:BC54 BC57:BC58 BC60:BC61 BC63:BC64 BC66:BC67 BC69:BC70 BC72:BC73 BC75:BC76 BC78:BC79 BC81:BC82 BC84:BC85">
    <cfRule type="cellIs" dxfId="320" priority="307" operator="greaterThan">
      <formula>20</formula>
    </cfRule>
  </conditionalFormatting>
  <conditionalFormatting sqref="BC88">
    <cfRule type="cellIs" dxfId="319" priority="168" operator="greaterThan">
      <formula>20</formula>
    </cfRule>
  </conditionalFormatting>
  <conditionalFormatting sqref="BC90:BC97">
    <cfRule type="cellIs" dxfId="318" priority="155" operator="greaterThan">
      <formula>20</formula>
    </cfRule>
  </conditionalFormatting>
  <conditionalFormatting sqref="BC100:BC101 BC103:BC104 BC106:BC107 BC109:BC110">
    <cfRule type="cellIs" dxfId="317" priority="247" operator="greaterThan">
      <formula>20</formula>
    </cfRule>
  </conditionalFormatting>
  <conditionalFormatting sqref="BC113 BC116 BC119 BC122 BC125 BC128">
    <cfRule type="cellIs" dxfId="316" priority="182" operator="greaterThan">
      <formula>20</formula>
    </cfRule>
  </conditionalFormatting>
  <conditionalFormatting sqref="BC131">
    <cfRule type="cellIs" dxfId="315" priority="82" operator="greaterThan">
      <formula>20</formula>
    </cfRule>
  </conditionalFormatting>
  <conditionalFormatting sqref="BC133:BC137">
    <cfRule type="cellIs" dxfId="314" priority="1" operator="greaterThan">
      <formula>20</formula>
    </cfRule>
  </conditionalFormatting>
  <conditionalFormatting sqref="BC140">
    <cfRule type="cellIs" dxfId="313" priority="12" operator="greaterThan">
      <formula>20</formula>
    </cfRule>
  </conditionalFormatting>
  <conditionalFormatting sqref="BC53:BD53">
    <cfRule type="cellIs" dxfId="312" priority="380" operator="greaterThan">
      <formula>20</formula>
    </cfRule>
  </conditionalFormatting>
  <conditionalFormatting sqref="BC87:BD87">
    <cfRule type="cellIs" dxfId="311" priority="338" operator="greaterThan">
      <formula>20</formula>
    </cfRule>
  </conditionalFormatting>
  <conditionalFormatting sqref="BC130:BD130">
    <cfRule type="cellIs" dxfId="310" priority="199" operator="greaterThan">
      <formula>20</formula>
    </cfRule>
  </conditionalFormatting>
  <conditionalFormatting sqref="BD42">
    <cfRule type="cellIs" dxfId="309" priority="388" operator="greaterThan">
      <formula>20</formula>
    </cfRule>
  </conditionalFormatting>
  <conditionalFormatting sqref="BD85">
    <cfRule type="cellIs" dxfId="308" priority="282" operator="greaterThan">
      <formula>20</formula>
    </cfRule>
  </conditionalFormatting>
  <conditionalFormatting sqref="BD90:BD91">
    <cfRule type="cellIs" dxfId="307" priority="101" operator="greaterThan">
      <formula>20</formula>
    </cfRule>
  </conditionalFormatting>
  <conditionalFormatting sqref="BD91">
    <cfRule type="cellIs" dxfId="306" priority="100" operator="lessThan">
      <formula>20</formula>
    </cfRule>
  </conditionalFormatting>
  <conditionalFormatting sqref="BD133:BD134">
    <cfRule type="cellIs" dxfId="305" priority="15" operator="greaterThan">
      <formula>20</formula>
    </cfRule>
  </conditionalFormatting>
  <conditionalFormatting sqref="BD134">
    <cfRule type="cellIs" dxfId="304" priority="14" operator="lessThan">
      <formula>20</formula>
    </cfRule>
  </conditionalFormatting>
  <conditionalFormatting sqref="BE36:BE42 AM53:AN53 AS53:AT53 AY53:AZ53 BE53">
    <cfRule type="cellIs" dxfId="303" priority="387" operator="between">
      <formula>80</formula>
      <formula>120</formula>
    </cfRule>
  </conditionalFormatting>
  <conditionalFormatting sqref="BE85:BE91">
    <cfRule type="cellIs" dxfId="302" priority="102" operator="between">
      <formula>80</formula>
      <formula>120</formula>
    </cfRule>
  </conditionalFormatting>
  <conditionalFormatting sqref="BE130:BE134">
    <cfRule type="cellIs" dxfId="301" priority="16" operator="between">
      <formula>80</formula>
      <formula>120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1183F-CA96-442D-BF2E-822140E0D176}">
  <dimension ref="A1:BK191"/>
  <sheetViews>
    <sheetView topLeftCell="A45" zoomScale="80" zoomScaleNormal="80" workbookViewId="0">
      <selection activeCell="A53" sqref="A53:XFD55"/>
    </sheetView>
  </sheetViews>
  <sheetFormatPr defaultRowHeight="14.4" x14ac:dyDescent="0.3"/>
  <cols>
    <col min="3" max="3" width="26.44140625" customWidth="1"/>
    <col min="5" max="5" width="11.77734375" bestFit="1" customWidth="1"/>
    <col min="6" max="6" width="9.6640625" customWidth="1"/>
    <col min="7" max="7" width="12" customWidth="1"/>
    <col min="8" max="8" width="9.6640625" customWidth="1"/>
    <col min="9" max="9" width="11.5546875" customWidth="1"/>
    <col min="10" max="10" width="9.6640625" customWidth="1"/>
    <col min="25" max="25" width="10.5546875" customWidth="1"/>
    <col min="26" max="26" width="12.44140625" customWidth="1"/>
    <col min="63" max="63" width="30.5546875" bestFit="1" customWidth="1"/>
  </cols>
  <sheetData>
    <row r="1" spans="1:16" x14ac:dyDescent="0.3">
      <c r="A1" t="s">
        <v>64</v>
      </c>
    </row>
    <row r="12" spans="1:16" ht="57.6" x14ac:dyDescent="0.3">
      <c r="A12" t="s">
        <v>29</v>
      </c>
      <c r="D12" t="s">
        <v>62</v>
      </c>
      <c r="E12" t="s">
        <v>30</v>
      </c>
      <c r="F12" s="2" t="s">
        <v>8</v>
      </c>
      <c r="G12" t="s">
        <v>31</v>
      </c>
      <c r="H12" s="2" t="s">
        <v>9</v>
      </c>
      <c r="I12" t="s">
        <v>32</v>
      </c>
      <c r="J12" s="2" t="s">
        <v>11</v>
      </c>
      <c r="L12" s="2" t="s">
        <v>72</v>
      </c>
      <c r="M12" s="2" t="s">
        <v>73</v>
      </c>
      <c r="N12" s="2" t="s">
        <v>74</v>
      </c>
      <c r="O12" s="2" t="s">
        <v>75</v>
      </c>
      <c r="P12" s="2" t="s">
        <v>76</v>
      </c>
    </row>
    <row r="13" spans="1:16" x14ac:dyDescent="0.3">
      <c r="A13" s="7" t="s">
        <v>71</v>
      </c>
      <c r="H13" s="2"/>
      <c r="J13" s="2"/>
    </row>
    <row r="14" spans="1:16" x14ac:dyDescent="0.3">
      <c r="A14" t="s">
        <v>70</v>
      </c>
      <c r="E14">
        <v>0</v>
      </c>
      <c r="F14" s="2">
        <f>AVERAGE(I33:I34) -(A16*G33/0.5)</f>
        <v>0</v>
      </c>
      <c r="G14">
        <v>0</v>
      </c>
      <c r="H14" s="2">
        <f>AVERAGE(J33:J34) - (B16*H33/0.5)</f>
        <v>0</v>
      </c>
      <c r="I14">
        <v>0</v>
      </c>
      <c r="J14" s="2">
        <f>AVERAGE(L33:L34) - (C16*H33/0.5)</f>
        <v>0</v>
      </c>
      <c r="L14">
        <v>0.5</v>
      </c>
      <c r="M14" s="3">
        <f>((F14*$F$21)+$F$22)*1000/L14</f>
        <v>-5.6060769861006679E-2</v>
      </c>
      <c r="N14" s="3">
        <f>((H14*$H$21)+$H$22)*1000/L14</f>
        <v>1.007916557299593E-4</v>
      </c>
      <c r="O14" s="3">
        <f>N14-M14</f>
        <v>5.6161561516736638E-2</v>
      </c>
      <c r="P14" s="3">
        <f>((J14*$J$21)+$J$22)*1000/L14</f>
        <v>1.6811562098294815E-3</v>
      </c>
    </row>
    <row r="15" spans="1:16" x14ac:dyDescent="0.3">
      <c r="A15" t="s">
        <v>66</v>
      </c>
      <c r="B15" t="s">
        <v>67</v>
      </c>
      <c r="C15" t="s">
        <v>65</v>
      </c>
      <c r="E15">
        <f>3*G36/1000</f>
        <v>6.0000000000000006E-4</v>
      </c>
      <c r="F15" s="2">
        <f>AVERAGE(I37) - (A16*G36/0.5)</f>
        <v>1270.5999999999999</v>
      </c>
      <c r="G15">
        <f>6*H36/1000</f>
        <v>1.2000000000000001E-3</v>
      </c>
      <c r="H15" s="2">
        <f>AVERAGE(J36:J37) - (B16*H36/0.5)</f>
        <v>2208.9</v>
      </c>
      <c r="I15">
        <f>0.3*H36/1000</f>
        <v>5.9999999999999995E-5</v>
      </c>
      <c r="J15" s="2">
        <f>AVERAGE(L36:L37) - (C16*H36/0.5)</f>
        <v>1039.2</v>
      </c>
      <c r="L15">
        <v>0.2</v>
      </c>
      <c r="M15" s="3">
        <f t="shared" ref="M15:M19" si="0">((F15*$F$21)+$F$22)*1000/L15</f>
        <v>2.8407360056839792</v>
      </c>
      <c r="N15" s="3">
        <f t="shared" ref="N15:N19" si="1">((H15*$H$21)+$H$22)*1000/L15</f>
        <v>5.6138164369590191</v>
      </c>
      <c r="O15" s="3">
        <f t="shared" ref="O15:O19" si="2">N15-M15</f>
        <v>2.7730804312750399</v>
      </c>
      <c r="P15" s="3">
        <f t="shared" ref="P15:P19" si="3">((J15*$J$21)+$J$22)*1000/L15</f>
        <v>0.30733872168847237</v>
      </c>
    </row>
    <row r="16" spans="1:16" x14ac:dyDescent="0.3">
      <c r="A16">
        <f>AVERAGE(I33:I34)</f>
        <v>56</v>
      </c>
      <c r="B16">
        <f>AVERAGE(J33:J34)</f>
        <v>226.5</v>
      </c>
      <c r="C16">
        <f>AVERAGE(L33:L34)</f>
        <v>422</v>
      </c>
      <c r="E16">
        <f>3*G39/1000</f>
        <v>1.7999999999999997E-3</v>
      </c>
      <c r="F16" s="2">
        <f>AVERAGE(I39:I40) - (A16*G39/0.5)</f>
        <v>4525.8</v>
      </c>
      <c r="G16">
        <f>6*H39/1000</f>
        <v>3.5999999999999995E-3</v>
      </c>
      <c r="H16" s="2">
        <f>AVERAGE(J39:J40) - (B16*H39/0.5)</f>
        <v>7455.2</v>
      </c>
      <c r="I16">
        <f>0.3*H39/1000</f>
        <v>1.7999999999999998E-4</v>
      </c>
      <c r="J16" s="2">
        <f>AVERAGE(L39:L40) - (C16*H39/0.5)</f>
        <v>2918.6</v>
      </c>
      <c r="L16">
        <v>0.6</v>
      </c>
      <c r="M16" s="3">
        <f t="shared" si="0"/>
        <v>3.4925299227801632</v>
      </c>
      <c r="N16" s="3">
        <f t="shared" si="1"/>
        <v>6.3154816639742615</v>
      </c>
      <c r="O16" s="3">
        <f t="shared" si="2"/>
        <v>2.8229517411940983</v>
      </c>
      <c r="P16" s="3">
        <f t="shared" si="3"/>
        <v>0.28518728530539256</v>
      </c>
    </row>
    <row r="17" spans="1:63" x14ac:dyDescent="0.3">
      <c r="E17">
        <f>9*G42/1000</f>
        <v>2.9970000000000005E-3</v>
      </c>
      <c r="F17" s="2">
        <f>AVERAGE(I42:I43) - (A16*G42/0.5)</f>
        <v>5942.2039999999997</v>
      </c>
      <c r="G17">
        <f>18*H42/1000</f>
        <v>5.9940000000000011E-3</v>
      </c>
      <c r="H17" s="2">
        <f>AVERAGE(J42:J43) - (B16*H42/0.5)</f>
        <v>11511.651</v>
      </c>
      <c r="I17">
        <f>0.9*H42/1000</f>
        <v>2.9970000000000002E-4</v>
      </c>
      <c r="J17" s="2">
        <f>AVERAGE(L42:L43) - (C16*H42/0.5)</f>
        <v>5145.4480000000003</v>
      </c>
      <c r="L17">
        <v>0.33300000000000002</v>
      </c>
      <c r="M17" s="3">
        <f t="shared" si="0"/>
        <v>8.2886130965218765</v>
      </c>
      <c r="N17" s="3">
        <f t="shared" si="1"/>
        <v>17.570728816863962</v>
      </c>
      <c r="O17" s="3">
        <f t="shared" si="2"/>
        <v>9.2821157203420857</v>
      </c>
      <c r="P17" s="3">
        <f t="shared" si="3"/>
        <v>0.90398556756742732</v>
      </c>
    </row>
    <row r="18" spans="1:63" x14ac:dyDescent="0.3">
      <c r="E18">
        <f>9*G45/1000</f>
        <v>4.2030000000000001E-3</v>
      </c>
      <c r="F18" s="2">
        <f>AVERAGE(I45:I46) - (A16*G45/0.5)</f>
        <v>8941.6959999999999</v>
      </c>
      <c r="G18">
        <f>18*H45/1000</f>
        <v>8.4060000000000003E-3</v>
      </c>
      <c r="H18" s="2">
        <f>AVERAGE(J45:J46) - (B16*H45/0.5)</f>
        <v>16645.949000000001</v>
      </c>
      <c r="I18">
        <f>0.9*H45/1000</f>
        <v>4.2030000000000002E-4</v>
      </c>
      <c r="J18" s="2">
        <f>AVERAGE(L45:L46) - (B16*H45/0.5)</f>
        <v>7542.9489999999996</v>
      </c>
      <c r="L18">
        <v>0.46700000000000003</v>
      </c>
      <c r="M18" s="3">
        <f t="shared" si="0"/>
        <v>8.923979211519093</v>
      </c>
      <c r="N18" s="3">
        <f t="shared" si="1"/>
        <v>18.117026529681439</v>
      </c>
      <c r="O18" s="3">
        <f t="shared" si="2"/>
        <v>9.1930473181623462</v>
      </c>
      <c r="P18" s="3">
        <f t="shared" si="3"/>
        <v>0.94410696350801693</v>
      </c>
    </row>
    <row r="19" spans="1:63" x14ac:dyDescent="0.3">
      <c r="E19">
        <f>9*G48/1000</f>
        <v>5.3999999999999994E-3</v>
      </c>
      <c r="F19" s="2">
        <f>AVERAGE(I48:I49) - (A16*G48/0.5)</f>
        <v>11646.8</v>
      </c>
      <c r="G19">
        <f>18*H48/1000</f>
        <v>1.0799999999999999E-2</v>
      </c>
      <c r="H19" s="2">
        <f>AVERAGE(J48:J49) - (B16*H48/0.5)</f>
        <v>21201.7</v>
      </c>
      <c r="I19">
        <f>0.9*H48/1000</f>
        <v>5.4000000000000001E-4</v>
      </c>
      <c r="J19" s="2">
        <f>AVERAGE(L48:L49) - (C16*H48/0.5)</f>
        <v>8978.6</v>
      </c>
      <c r="L19">
        <v>0.6</v>
      </c>
      <c r="M19" s="3">
        <f t="shared" si="0"/>
        <v>9.0612646286740155</v>
      </c>
      <c r="N19" s="3">
        <f t="shared" si="1"/>
        <v>17.960322055031416</v>
      </c>
      <c r="O19" s="3">
        <f t="shared" si="2"/>
        <v>8.8990574263574</v>
      </c>
      <c r="P19" s="3">
        <f t="shared" si="3"/>
        <v>0.87442360069326341</v>
      </c>
    </row>
    <row r="20" spans="1:63" x14ac:dyDescent="0.3">
      <c r="F20" s="2"/>
      <c r="H20" s="2"/>
      <c r="J20" s="2"/>
    </row>
    <row r="21" spans="1:63" x14ac:dyDescent="0.3">
      <c r="D21" t="s">
        <v>33</v>
      </c>
      <c r="F21" s="5">
        <f>SLOPE(E13:E19,F13:F19)</f>
        <v>4.6920949635392666E-7</v>
      </c>
      <c r="G21" s="5"/>
      <c r="H21" s="5">
        <f>SLOPE(G13:G19,H13:H19)</f>
        <v>5.0826786706683818E-7</v>
      </c>
      <c r="I21" s="5"/>
      <c r="J21" s="5">
        <f>SLOPE(I13:I19,J13:J19)</f>
        <v>5.8340229246323847E-8</v>
      </c>
    </row>
    <row r="22" spans="1:63" x14ac:dyDescent="0.3">
      <c r="D22" t="s">
        <v>34</v>
      </c>
      <c r="F22" s="5">
        <f>INTERCEPT(E13:E19,F13:F19)</f>
        <v>-2.803038493050334E-5</v>
      </c>
      <c r="G22" s="5"/>
      <c r="H22" s="5">
        <f>INTERCEPT(G13:G19,H13:H19)</f>
        <v>5.0395827864979648E-8</v>
      </c>
      <c r="I22" s="5"/>
      <c r="J22" s="5">
        <f>INTERCEPT(I13:I19,J13:J19)</f>
        <v>8.4057810491474077E-7</v>
      </c>
    </row>
    <row r="23" spans="1:63" x14ac:dyDescent="0.3">
      <c r="D23" t="s">
        <v>35</v>
      </c>
      <c r="F23" s="4">
        <f>RSQ(E13:E19,F13:F19)</f>
        <v>0.99325060413783639</v>
      </c>
      <c r="G23" s="4"/>
      <c r="H23" s="4">
        <f>RSQ(G13:G19,H13:H19)</f>
        <v>0.99924929644816995</v>
      </c>
      <c r="I23" s="4"/>
      <c r="J23" s="4">
        <f>RSQ(I13:I19,J13:J19)</f>
        <v>0.99660667706733574</v>
      </c>
    </row>
    <row r="24" spans="1:63" s="2" customFormat="1" ht="172.8" x14ac:dyDescent="0.3">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s="2" t="s">
        <v>36</v>
      </c>
      <c r="AB24" s="2" t="s">
        <v>37</v>
      </c>
      <c r="AC24" s="2" t="s">
        <v>38</v>
      </c>
      <c r="AD24" s="2" t="s">
        <v>39</v>
      </c>
      <c r="AE24" s="2" t="s">
        <v>40</v>
      </c>
      <c r="AF24" s="2" t="s">
        <v>41</v>
      </c>
      <c r="AG24" s="2" t="s">
        <v>42</v>
      </c>
      <c r="AI24" s="2" t="s">
        <v>77</v>
      </c>
      <c r="AJ24" s="2" t="s">
        <v>78</v>
      </c>
      <c r="AK24" s="2" t="s">
        <v>43</v>
      </c>
      <c r="AL24" s="2" t="s">
        <v>44</v>
      </c>
      <c r="AM24" s="2" t="s">
        <v>45</v>
      </c>
      <c r="AO24" s="2" t="s">
        <v>79</v>
      </c>
      <c r="AP24" s="2" t="s">
        <v>80</v>
      </c>
      <c r="AQ24" s="2" t="s">
        <v>46</v>
      </c>
      <c r="AR24" s="2" t="s">
        <v>47</v>
      </c>
      <c r="AS24" s="2" t="s">
        <v>48</v>
      </c>
      <c r="AU24" s="2" t="s">
        <v>81</v>
      </c>
      <c r="AV24" s="2" t="s">
        <v>49</v>
      </c>
      <c r="AW24" s="2" t="s">
        <v>50</v>
      </c>
      <c r="AX24" s="2" t="s">
        <v>51</v>
      </c>
      <c r="AY24" s="2" t="s">
        <v>52</v>
      </c>
      <c r="BA24" s="2" t="s">
        <v>82</v>
      </c>
      <c r="BB24" s="2" t="s">
        <v>53</v>
      </c>
      <c r="BC24" s="2" t="s">
        <v>54</v>
      </c>
      <c r="BD24" s="2" t="s">
        <v>55</v>
      </c>
      <c r="BE24" s="2" t="s">
        <v>56</v>
      </c>
      <c r="BG24" s="2" t="s">
        <v>57</v>
      </c>
      <c r="BH24" s="2" t="s">
        <v>58</v>
      </c>
      <c r="BI24" s="2" t="s">
        <v>59</v>
      </c>
      <c r="BJ24" s="2" t="s">
        <v>60</v>
      </c>
      <c r="BK24" t="s">
        <v>2</v>
      </c>
    </row>
    <row r="25" spans="1:63" x14ac:dyDescent="0.3">
      <c r="A25">
        <v>1</v>
      </c>
      <c r="B25">
        <v>1</v>
      </c>
      <c r="C25" t="s">
        <v>26</v>
      </c>
      <c r="D25" t="s">
        <v>27</v>
      </c>
      <c r="G25">
        <v>0.3</v>
      </c>
      <c r="H25">
        <v>0.3</v>
      </c>
      <c r="I25">
        <v>4448</v>
      </c>
      <c r="J25">
        <v>10668</v>
      </c>
      <c r="L25">
        <v>5909</v>
      </c>
      <c r="M25">
        <v>6.3789999999999996</v>
      </c>
      <c r="N25">
        <v>15.528</v>
      </c>
      <c r="O25">
        <v>9.1489999999999991</v>
      </c>
      <c r="Q25">
        <v>0.83699999999999997</v>
      </c>
      <c r="R25">
        <v>1</v>
      </c>
      <c r="S25">
        <v>0</v>
      </c>
      <c r="T25">
        <v>0</v>
      </c>
      <c r="V25">
        <v>0</v>
      </c>
      <c r="Y25" s="1">
        <v>45324</v>
      </c>
      <c r="Z25" s="6">
        <v>0.69584490740740745</v>
      </c>
      <c r="AB25">
        <v>1</v>
      </c>
      <c r="AD25" s="3">
        <f t="shared" ref="AD25:AD89" si="4">((I25*$F$21)+$F$22)*1000/G25</f>
        <v>6.8633781828392078</v>
      </c>
      <c r="AE25" s="3">
        <f t="shared" ref="AE25:AE89" si="5">((J25*$H$21)+$H$22)*1000/H25</f>
        <v>18.074173338989652</v>
      </c>
      <c r="AF25" s="3">
        <f t="shared" ref="AF25:AF89" si="6">AE25-AD25</f>
        <v>11.210795156150445</v>
      </c>
      <c r="AG25" s="3">
        <f t="shared" ref="AG25:AG89" si="7">((L25*$J$21)+$J$22)*1000/H25</f>
        <v>1.1519099757381412</v>
      </c>
      <c r="AH25" s="3"/>
      <c r="BK25" t="s">
        <v>26</v>
      </c>
    </row>
    <row r="26" spans="1:63" x14ac:dyDescent="0.3">
      <c r="A26">
        <v>2</v>
      </c>
      <c r="B26">
        <v>1</v>
      </c>
      <c r="C26" t="s">
        <v>26</v>
      </c>
      <c r="D26" t="s">
        <v>27</v>
      </c>
      <c r="G26">
        <v>0.3</v>
      </c>
      <c r="H26">
        <v>0.3</v>
      </c>
      <c r="I26">
        <v>4658</v>
      </c>
      <c r="J26">
        <v>10391</v>
      </c>
      <c r="L26">
        <v>5900</v>
      </c>
      <c r="M26">
        <v>6.6470000000000002</v>
      </c>
      <c r="N26">
        <v>15.135999999999999</v>
      </c>
      <c r="O26">
        <v>8.4890000000000008</v>
      </c>
      <c r="Q26">
        <v>0.83499999999999996</v>
      </c>
      <c r="R26">
        <v>1</v>
      </c>
      <c r="S26">
        <v>0</v>
      </c>
      <c r="T26">
        <v>0</v>
      </c>
      <c r="V26">
        <v>0</v>
      </c>
      <c r="Y26" s="1">
        <v>45324</v>
      </c>
      <c r="Z26" s="6">
        <v>0.71202546296296287</v>
      </c>
      <c r="AB26">
        <v>1</v>
      </c>
      <c r="AD26" s="3">
        <f t="shared" si="4"/>
        <v>7.191824830286957</v>
      </c>
      <c r="AE26" s="3">
        <f t="shared" si="5"/>
        <v>17.604872675064602</v>
      </c>
      <c r="AF26" s="3">
        <f t="shared" si="6"/>
        <v>10.413047844777644</v>
      </c>
      <c r="AG26" s="3">
        <f t="shared" si="7"/>
        <v>1.1501597688607514</v>
      </c>
      <c r="AH26" s="3"/>
      <c r="AK26">
        <f>ABS(100*(AD26-AD27)/(AVERAGE(AD26:AD27)))</f>
        <v>2.2789521710924419</v>
      </c>
      <c r="AQ26">
        <f>ABS(100*(AE26-AE27)/(AVERAGE(AE26:AE27)))</f>
        <v>2.8204479916703584</v>
      </c>
      <c r="AW26">
        <f>ABS(100*(AF26-AF27)/(AVERAGE(AF26:AF27)))</f>
        <v>6.498728182795471</v>
      </c>
      <c r="BC26">
        <f>ABS(100*(AG26-AG27)/(AVERAGE(AG26:AG27)))</f>
        <v>0.67860926143283307</v>
      </c>
      <c r="BG26" s="3">
        <f>AVERAGE(AD26:AD27)</f>
        <v>7.2747185079761501</v>
      </c>
      <c r="BH26" s="3">
        <f>AVERAGE(AE26:AE27)</f>
        <v>17.360056985760743</v>
      </c>
      <c r="BI26" s="3">
        <f>AVERAGE(AF26:AF27)</f>
        <v>10.085338477784592</v>
      </c>
      <c r="BJ26" s="3">
        <f>AVERAGE(AG26:AG27)</f>
        <v>1.1462704202443299</v>
      </c>
      <c r="BK26" t="s">
        <v>26</v>
      </c>
    </row>
    <row r="27" spans="1:63" x14ac:dyDescent="0.3">
      <c r="A27">
        <v>3</v>
      </c>
      <c r="B27">
        <v>1</v>
      </c>
      <c r="C27" t="s">
        <v>26</v>
      </c>
      <c r="D27" t="s">
        <v>27</v>
      </c>
      <c r="G27">
        <v>0.3</v>
      </c>
      <c r="H27">
        <v>0.3</v>
      </c>
      <c r="I27">
        <v>4764</v>
      </c>
      <c r="J27">
        <v>10102</v>
      </c>
      <c r="L27">
        <v>5860</v>
      </c>
      <c r="M27">
        <v>6.7830000000000004</v>
      </c>
      <c r="N27">
        <v>14.728</v>
      </c>
      <c r="O27">
        <v>7.944</v>
      </c>
      <c r="Q27">
        <v>0.82799999999999996</v>
      </c>
      <c r="R27">
        <v>1</v>
      </c>
      <c r="S27">
        <v>0</v>
      </c>
      <c r="T27">
        <v>0</v>
      </c>
      <c r="V27">
        <v>0</v>
      </c>
      <c r="Y27" s="1">
        <v>45324</v>
      </c>
      <c r="Z27" s="6">
        <v>0.7192708333333333</v>
      </c>
      <c r="AB27">
        <v>1</v>
      </c>
      <c r="AD27" s="3">
        <f t="shared" si="4"/>
        <v>7.3576121856653431</v>
      </c>
      <c r="AE27" s="3">
        <f t="shared" si="5"/>
        <v>17.115241296456883</v>
      </c>
      <c r="AF27" s="3">
        <f t="shared" si="6"/>
        <v>9.7576291107915409</v>
      </c>
      <c r="AG27" s="3">
        <f t="shared" si="7"/>
        <v>1.1423810716279084</v>
      </c>
      <c r="AH27" s="3"/>
      <c r="BK27" t="s">
        <v>26</v>
      </c>
    </row>
    <row r="28" spans="1:63" x14ac:dyDescent="0.3">
      <c r="A28">
        <v>4</v>
      </c>
      <c r="B28">
        <v>3</v>
      </c>
      <c r="C28" t="s">
        <v>83</v>
      </c>
      <c r="D28" t="s">
        <v>27</v>
      </c>
      <c r="G28">
        <v>0.5</v>
      </c>
      <c r="H28">
        <v>0.5</v>
      </c>
      <c r="I28">
        <v>2166</v>
      </c>
      <c r="J28">
        <v>976</v>
      </c>
      <c r="L28">
        <v>558</v>
      </c>
      <c r="M28">
        <v>2.077</v>
      </c>
      <c r="N28">
        <v>1.105</v>
      </c>
      <c r="O28">
        <v>0</v>
      </c>
      <c r="Q28">
        <v>0</v>
      </c>
      <c r="R28">
        <v>1</v>
      </c>
      <c r="S28">
        <v>0</v>
      </c>
      <c r="T28">
        <v>0</v>
      </c>
      <c r="V28">
        <v>0</v>
      </c>
      <c r="Y28" s="1">
        <v>45324</v>
      </c>
      <c r="Z28" s="6">
        <v>0.73168981481481488</v>
      </c>
      <c r="AB28">
        <v>1</v>
      </c>
      <c r="AD28" s="3">
        <f t="shared" si="4"/>
        <v>1.9765547683442035</v>
      </c>
      <c r="AE28" s="3">
        <f t="shared" si="5"/>
        <v>0.99223966817019804</v>
      </c>
      <c r="AF28" s="3">
        <f t="shared" si="6"/>
        <v>-0.98431510017400548</v>
      </c>
      <c r="AG28" s="3">
        <f t="shared" si="7"/>
        <v>6.6788852048726907E-2</v>
      </c>
      <c r="AH28" s="3"/>
      <c r="BK28" t="s">
        <v>83</v>
      </c>
    </row>
    <row r="29" spans="1:63" x14ac:dyDescent="0.3">
      <c r="A29">
        <v>5</v>
      </c>
      <c r="B29">
        <v>3</v>
      </c>
      <c r="C29" t="s">
        <v>83</v>
      </c>
      <c r="D29" t="s">
        <v>27</v>
      </c>
      <c r="G29">
        <v>0.5</v>
      </c>
      <c r="H29">
        <v>0.5</v>
      </c>
      <c r="I29">
        <v>611</v>
      </c>
      <c r="J29">
        <v>882</v>
      </c>
      <c r="L29">
        <v>570</v>
      </c>
      <c r="M29">
        <v>0.88300000000000001</v>
      </c>
      <c r="N29">
        <v>1.026</v>
      </c>
      <c r="O29">
        <v>0.14299999999999999</v>
      </c>
      <c r="Q29">
        <v>0</v>
      </c>
      <c r="R29">
        <v>1</v>
      </c>
      <c r="S29">
        <v>0</v>
      </c>
      <c r="T29">
        <v>0</v>
      </c>
      <c r="V29">
        <v>0</v>
      </c>
      <c r="Y29" s="1">
        <v>45324</v>
      </c>
      <c r="Z29" s="6">
        <v>0.73798611111111112</v>
      </c>
      <c r="AB29">
        <v>1</v>
      </c>
      <c r="AD29" s="3">
        <f t="shared" si="4"/>
        <v>0.51731323468349166</v>
      </c>
      <c r="AE29" s="3">
        <f t="shared" si="5"/>
        <v>0.89668530916163258</v>
      </c>
      <c r="AF29" s="3">
        <f t="shared" si="6"/>
        <v>0.37937207447814092</v>
      </c>
      <c r="AG29" s="3">
        <f t="shared" si="7"/>
        <v>6.8189017550638664E-2</v>
      </c>
      <c r="AH29" s="3"/>
      <c r="AK29">
        <f>ABS(100*(AD29-AD30)/(AVERAGE(AD29:AD30)))</f>
        <v>11.713640155143112</v>
      </c>
      <c r="AQ29">
        <f>ABS(100*(AE29-AE30)/(AVERAGE(AE29:AE30)))</f>
        <v>1.5998187138402808</v>
      </c>
      <c r="AW29">
        <f>ABS(100*(AF29-AF30)/(AVERAGE(AF29:AF30)))</f>
        <v>10.729460623876664</v>
      </c>
      <c r="BC29">
        <f>ABS(100*(AG29-AG30)/(AVERAGE(AG29:AG30)))</f>
        <v>10.843034488092867</v>
      </c>
      <c r="BG29" s="3">
        <f>AVERAGE(AD29:AD30)</f>
        <v>0.48869145540590214</v>
      </c>
      <c r="BH29" s="3">
        <f>AVERAGE(AE29:AE30)</f>
        <v>0.88956955902269685</v>
      </c>
      <c r="BI29" s="3">
        <f>AVERAGE(AF29:AF30)</f>
        <v>0.40087810361679466</v>
      </c>
      <c r="BJ29" s="3">
        <f>AVERAGE(AG29:AG30)</f>
        <v>7.2097812910142361E-2</v>
      </c>
      <c r="BK29" t="s">
        <v>83</v>
      </c>
    </row>
    <row r="30" spans="1:63" x14ac:dyDescent="0.3">
      <c r="A30">
        <v>6</v>
      </c>
      <c r="B30">
        <v>3</v>
      </c>
      <c r="C30" t="s">
        <v>83</v>
      </c>
      <c r="D30" t="s">
        <v>27</v>
      </c>
      <c r="G30">
        <v>0.5</v>
      </c>
      <c r="H30">
        <v>0.5</v>
      </c>
      <c r="I30">
        <v>550</v>
      </c>
      <c r="J30">
        <v>868</v>
      </c>
      <c r="L30">
        <v>637</v>
      </c>
      <c r="M30">
        <v>0.83699999999999997</v>
      </c>
      <c r="N30">
        <v>1.014</v>
      </c>
      <c r="O30">
        <v>0.17699999999999999</v>
      </c>
      <c r="Q30">
        <v>0</v>
      </c>
      <c r="R30">
        <v>1</v>
      </c>
      <c r="S30">
        <v>0</v>
      </c>
      <c r="T30">
        <v>0</v>
      </c>
      <c r="V30">
        <v>0</v>
      </c>
      <c r="Y30" s="1">
        <v>45324</v>
      </c>
      <c r="Z30" s="6">
        <v>0.74479166666666663</v>
      </c>
      <c r="AB30">
        <v>1</v>
      </c>
      <c r="AD30" s="3">
        <f t="shared" si="4"/>
        <v>0.46006967612831262</v>
      </c>
      <c r="AE30" s="3">
        <f t="shared" si="5"/>
        <v>0.88245380888376102</v>
      </c>
      <c r="AF30" s="3">
        <f t="shared" si="6"/>
        <v>0.42238413275544839</v>
      </c>
      <c r="AG30" s="3">
        <f t="shared" si="7"/>
        <v>7.6006608269646073E-2</v>
      </c>
      <c r="AH30" s="3"/>
      <c r="BK30" t="s">
        <v>83</v>
      </c>
    </row>
    <row r="31" spans="1:63" x14ac:dyDescent="0.3">
      <c r="A31">
        <v>7</v>
      </c>
      <c r="B31">
        <v>3</v>
      </c>
      <c r="D31" t="s">
        <v>85</v>
      </c>
      <c r="Y31" s="1">
        <v>45324</v>
      </c>
      <c r="Z31" s="6">
        <v>0.74854166666666666</v>
      </c>
      <c r="AB31">
        <v>1</v>
      </c>
      <c r="AD31" s="3"/>
      <c r="AE31" s="3"/>
      <c r="AF31" s="3"/>
      <c r="AG31" s="3"/>
      <c r="AH31" s="3"/>
    </row>
    <row r="32" spans="1:63" x14ac:dyDescent="0.3">
      <c r="A32">
        <v>8</v>
      </c>
      <c r="B32">
        <v>3</v>
      </c>
      <c r="C32" t="s">
        <v>84</v>
      </c>
      <c r="D32" t="s">
        <v>27</v>
      </c>
      <c r="G32">
        <v>0.5</v>
      </c>
      <c r="H32">
        <v>0.5</v>
      </c>
      <c r="I32">
        <v>56</v>
      </c>
      <c r="J32">
        <v>225</v>
      </c>
      <c r="L32">
        <v>367</v>
      </c>
      <c r="M32">
        <v>0.45800000000000002</v>
      </c>
      <c r="N32">
        <v>0.46899999999999997</v>
      </c>
      <c r="O32">
        <v>1.0999999999999999E-2</v>
      </c>
      <c r="Q32">
        <v>0</v>
      </c>
      <c r="R32">
        <v>1</v>
      </c>
      <c r="S32">
        <v>0</v>
      </c>
      <c r="T32">
        <v>0</v>
      </c>
      <c r="V32">
        <v>0</v>
      </c>
      <c r="Y32" s="1">
        <v>45324</v>
      </c>
      <c r="Z32" s="6">
        <v>0.75894675925925925</v>
      </c>
      <c r="AB32">
        <v>1</v>
      </c>
      <c r="AD32" s="3">
        <f t="shared" si="4"/>
        <v>-3.5093062693668927E-3</v>
      </c>
      <c r="AE32" s="3">
        <f t="shared" si="5"/>
        <v>0.22882133183580713</v>
      </c>
      <c r="AF32" s="3">
        <f t="shared" si="6"/>
        <v>0.23233063810517401</v>
      </c>
      <c r="AG32" s="3">
        <f t="shared" si="7"/>
        <v>4.4502884476631185E-2</v>
      </c>
      <c r="AH32" s="3"/>
      <c r="BK32" t="s">
        <v>84</v>
      </c>
    </row>
    <row r="33" spans="1:63" x14ac:dyDescent="0.3">
      <c r="A33">
        <v>9</v>
      </c>
      <c r="B33">
        <v>3</v>
      </c>
      <c r="C33" t="s">
        <v>84</v>
      </c>
      <c r="D33" t="s">
        <v>27</v>
      </c>
      <c r="G33">
        <v>0.5</v>
      </c>
      <c r="H33">
        <v>0.5</v>
      </c>
      <c r="I33">
        <v>111</v>
      </c>
      <c r="J33">
        <v>181</v>
      </c>
      <c r="L33">
        <v>434</v>
      </c>
      <c r="M33">
        <v>0.5</v>
      </c>
      <c r="N33">
        <v>0.432</v>
      </c>
      <c r="O33">
        <v>0</v>
      </c>
      <c r="Q33">
        <v>0</v>
      </c>
      <c r="R33">
        <v>1</v>
      </c>
      <c r="S33">
        <v>0</v>
      </c>
      <c r="T33">
        <v>0</v>
      </c>
      <c r="V33">
        <v>0</v>
      </c>
      <c r="Y33" s="1">
        <v>45324</v>
      </c>
      <c r="Z33" s="6">
        <v>0.76465277777777774</v>
      </c>
      <c r="AB33">
        <v>1</v>
      </c>
      <c r="AD33" s="3">
        <f t="shared" si="4"/>
        <v>4.8103738329565042E-2</v>
      </c>
      <c r="AE33" s="3">
        <f t="shared" si="5"/>
        <v>0.1840937595339254</v>
      </c>
      <c r="AF33" s="3">
        <f t="shared" si="6"/>
        <v>0.13599002120436035</v>
      </c>
      <c r="AG33" s="3">
        <f t="shared" si="7"/>
        <v>5.232047519563858E-2</v>
      </c>
      <c r="AH33" s="3"/>
      <c r="AK33">
        <f>ABS(100*(AD33-AD34)/(AVERAGE(AD33:AD34)))</f>
        <v>2941.4955912778387</v>
      </c>
      <c r="AQ33">
        <f>ABS(100*(AE33-AE34)/(AVERAGE(AE33:AE34)))</f>
        <v>40.159020523902669</v>
      </c>
      <c r="AW33">
        <f>ABS(100*(AF33-AF34)/(AVERAGE(AF33:AF34)))</f>
        <v>83.697364310121614</v>
      </c>
      <c r="BC33">
        <f>ABS(100*(AG33-AG34)/(AVERAGE(AG33:AG34)))</f>
        <v>5.4994382804559656</v>
      </c>
      <c r="BG33" s="3">
        <f>AVERAGE(AD33:AD34)</f>
        <v>-3.5093062693668901E-3</v>
      </c>
      <c r="BH33" s="3">
        <f>AVERAGE(AE33:AE34)</f>
        <v>0.23034613543700766</v>
      </c>
      <c r="BI33" s="3">
        <f>AVERAGE(AF33:AF34)</f>
        <v>0.23385544170637457</v>
      </c>
      <c r="BJ33" s="3">
        <f>AVERAGE(AG33:AG34)</f>
        <v>5.0920309693726809E-2</v>
      </c>
      <c r="BK33" t="s">
        <v>84</v>
      </c>
    </row>
    <row r="34" spans="1:63" x14ac:dyDescent="0.3">
      <c r="A34">
        <v>10</v>
      </c>
      <c r="B34">
        <v>3</v>
      </c>
      <c r="C34" t="s">
        <v>84</v>
      </c>
      <c r="D34" t="s">
        <v>27</v>
      </c>
      <c r="G34">
        <v>0.5</v>
      </c>
      <c r="H34">
        <v>0.5</v>
      </c>
      <c r="I34">
        <v>1</v>
      </c>
      <c r="J34">
        <v>272</v>
      </c>
      <c r="L34">
        <v>410</v>
      </c>
      <c r="M34">
        <v>0.41599999999999998</v>
      </c>
      <c r="N34">
        <v>0.50900000000000001</v>
      </c>
      <c r="O34">
        <v>9.2999999999999999E-2</v>
      </c>
      <c r="Q34">
        <v>0</v>
      </c>
      <c r="R34">
        <v>1</v>
      </c>
      <c r="S34">
        <v>0</v>
      </c>
      <c r="T34">
        <v>0</v>
      </c>
      <c r="V34">
        <v>0</v>
      </c>
      <c r="Y34" s="1">
        <v>45324</v>
      </c>
      <c r="Z34" s="6">
        <v>0.77082175925925922</v>
      </c>
      <c r="AB34">
        <v>1</v>
      </c>
      <c r="AD34" s="3">
        <f t="shared" si="4"/>
        <v>-5.5122350868298822E-2</v>
      </c>
      <c r="AE34" s="3">
        <f t="shared" si="5"/>
        <v>0.27659851134008995</v>
      </c>
      <c r="AF34" s="3">
        <f t="shared" si="6"/>
        <v>0.33172086220838876</v>
      </c>
      <c r="AG34" s="3">
        <f t="shared" si="7"/>
        <v>4.9520144191815038E-2</v>
      </c>
      <c r="AH34" s="3"/>
      <c r="BK34" t="s">
        <v>84</v>
      </c>
    </row>
    <row r="35" spans="1:63" x14ac:dyDescent="0.3">
      <c r="A35">
        <v>11</v>
      </c>
      <c r="B35">
        <v>4</v>
      </c>
      <c r="C35" t="s">
        <v>61</v>
      </c>
      <c r="D35" t="s">
        <v>27</v>
      </c>
      <c r="G35">
        <v>0.2</v>
      </c>
      <c r="H35">
        <v>0.2</v>
      </c>
      <c r="I35">
        <v>729</v>
      </c>
      <c r="J35">
        <v>2255</v>
      </c>
      <c r="L35">
        <v>1222</v>
      </c>
      <c r="M35">
        <v>2.4350000000000001</v>
      </c>
      <c r="N35">
        <v>5.4729999999999999</v>
      </c>
      <c r="O35">
        <v>3.0379999999999998</v>
      </c>
      <c r="Q35">
        <v>0.03</v>
      </c>
      <c r="R35">
        <v>1</v>
      </c>
      <c r="S35">
        <v>0</v>
      </c>
      <c r="T35">
        <v>0</v>
      </c>
      <c r="V35">
        <v>0</v>
      </c>
      <c r="Y35" s="1">
        <v>45324</v>
      </c>
      <c r="Z35" s="6">
        <v>0.78195601851851848</v>
      </c>
      <c r="AB35">
        <v>1</v>
      </c>
      <c r="AD35" s="3">
        <f>((I35*$F$21)+$F$22)*1000/G35</f>
        <v>1.5701166895575458</v>
      </c>
      <c r="AE35" s="3">
        <f t="shared" si="5"/>
        <v>5.7309721803179254</v>
      </c>
      <c r="AF35" s="3">
        <f t="shared" si="6"/>
        <v>4.1608554907603796</v>
      </c>
      <c r="AG35" s="3">
        <f t="shared" si="7"/>
        <v>0.36066169121961239</v>
      </c>
      <c r="AH35" s="3"/>
      <c r="BK35" t="s">
        <v>61</v>
      </c>
    </row>
    <row r="36" spans="1:63" x14ac:dyDescent="0.3">
      <c r="A36">
        <v>12</v>
      </c>
      <c r="B36">
        <v>4</v>
      </c>
      <c r="C36" t="s">
        <v>61</v>
      </c>
      <c r="D36" t="s">
        <v>27</v>
      </c>
      <c r="G36">
        <v>0.2</v>
      </c>
      <c r="H36">
        <v>0.2</v>
      </c>
      <c r="I36">
        <v>1221</v>
      </c>
      <c r="J36">
        <v>2302</v>
      </c>
      <c r="L36">
        <v>1204</v>
      </c>
      <c r="M36">
        <v>3.38</v>
      </c>
      <c r="N36">
        <v>5.5709999999999997</v>
      </c>
      <c r="O36">
        <v>2.1909999999999998</v>
      </c>
      <c r="Q36">
        <v>2.5000000000000001E-2</v>
      </c>
      <c r="R36">
        <v>1</v>
      </c>
      <c r="S36">
        <v>0</v>
      </c>
      <c r="T36">
        <v>0</v>
      </c>
      <c r="V36">
        <v>0</v>
      </c>
      <c r="Y36" s="1">
        <v>45324</v>
      </c>
      <c r="Z36" s="6">
        <v>0.78814814814814815</v>
      </c>
      <c r="AB36">
        <v>1</v>
      </c>
      <c r="AD36" s="3">
        <f t="shared" si="4"/>
        <v>2.7243720505882054</v>
      </c>
      <c r="AE36" s="3">
        <f t="shared" si="5"/>
        <v>5.8504151290786321</v>
      </c>
      <c r="AF36" s="3">
        <f t="shared" si="6"/>
        <v>3.1260430784904267</v>
      </c>
      <c r="AG36" s="3">
        <f t="shared" si="7"/>
        <v>0.3554110705874432</v>
      </c>
      <c r="AH36" s="3"/>
      <c r="AJ36">
        <f>ABS(100*((AVERAGE(AD37))-3)/3)</f>
        <v>3.5570843574793751</v>
      </c>
      <c r="AK36">
        <f>ABS(100*(AD36-AD37)/(AVERAGE(AD36:AD37)))</f>
        <v>6.013729315211612</v>
      </c>
      <c r="AP36">
        <f>ABS(100*((AVERAGE(AE36:AE37))-6)/6)</f>
        <v>2.5989703209950608</v>
      </c>
      <c r="AQ36">
        <f>ABS(100*(AE36-AE37)/(AVERAGE(AE36:AE37)))</f>
        <v>0.21742919827692084</v>
      </c>
      <c r="AV36">
        <f>ABS(100*((AVERAGE(AF37))-3)/3)</f>
        <v>1.8526345624552725</v>
      </c>
      <c r="AW36">
        <f>ABS(100*(AF36-AF37)/(AVERAGE(AF36:AF37)))</f>
        <v>5.9837967614651371</v>
      </c>
      <c r="BB36">
        <f>ABS(100*((AVERAGE(AG36:AG37))-0.3)/0.3)</f>
        <v>18.859291724123246</v>
      </c>
      <c r="BC36">
        <f>ABS(100*(AG36-AG37)/(AVERAGE(AG36:AG37)))</f>
        <v>0.6544458678836742</v>
      </c>
      <c r="BG36" s="3">
        <f>AVERAGE(AD36:AD37)</f>
        <v>2.8088297599319123</v>
      </c>
      <c r="BH36" s="3">
        <f>AVERAGE(AE36:AE37)</f>
        <v>5.8440617807402964</v>
      </c>
      <c r="BI36" s="3">
        <f>AVERAGE(AF36:AF37)</f>
        <v>3.0352320208083841</v>
      </c>
      <c r="BJ36" s="3">
        <f>AVERAGE(AG36:AG37)</f>
        <v>0.35657787517236972</v>
      </c>
      <c r="BK36" t="s">
        <v>61</v>
      </c>
    </row>
    <row r="37" spans="1:63" x14ac:dyDescent="0.3">
      <c r="A37">
        <v>13</v>
      </c>
      <c r="B37">
        <v>4</v>
      </c>
      <c r="C37" t="s">
        <v>61</v>
      </c>
      <c r="D37" t="s">
        <v>27</v>
      </c>
      <c r="G37">
        <v>0.2</v>
      </c>
      <c r="H37">
        <v>0.2</v>
      </c>
      <c r="I37">
        <v>1293</v>
      </c>
      <c r="J37">
        <v>2297</v>
      </c>
      <c r="L37">
        <v>1212</v>
      </c>
      <c r="M37">
        <v>3.5179999999999998</v>
      </c>
      <c r="N37">
        <v>5.5609999999999999</v>
      </c>
      <c r="O37">
        <v>2.044</v>
      </c>
      <c r="Q37">
        <v>2.7E-2</v>
      </c>
      <c r="R37">
        <v>1</v>
      </c>
      <c r="S37">
        <v>0</v>
      </c>
      <c r="T37">
        <v>0</v>
      </c>
      <c r="V37">
        <v>0</v>
      </c>
      <c r="Y37" s="1">
        <v>45324</v>
      </c>
      <c r="Z37" s="6">
        <v>0.79490740740740751</v>
      </c>
      <c r="AB37">
        <v>1</v>
      </c>
      <c r="AD37" s="3">
        <f t="shared" si="4"/>
        <v>2.8932874692756188</v>
      </c>
      <c r="AE37" s="3">
        <f t="shared" si="5"/>
        <v>5.8377084324019606</v>
      </c>
      <c r="AF37" s="3">
        <f t="shared" si="6"/>
        <v>2.9444209631263418</v>
      </c>
      <c r="AG37" s="3">
        <f t="shared" si="7"/>
        <v>0.35774467975729618</v>
      </c>
      <c r="AH37" s="3"/>
      <c r="BK37" t="s">
        <v>61</v>
      </c>
    </row>
    <row r="38" spans="1:63" x14ac:dyDescent="0.3">
      <c r="A38">
        <v>14</v>
      </c>
      <c r="B38">
        <v>5</v>
      </c>
      <c r="C38" t="s">
        <v>61</v>
      </c>
      <c r="D38" t="s">
        <v>27</v>
      </c>
      <c r="G38">
        <v>0.6</v>
      </c>
      <c r="H38">
        <v>0.6</v>
      </c>
      <c r="I38">
        <v>4425</v>
      </c>
      <c r="J38">
        <v>7646</v>
      </c>
      <c r="L38">
        <v>3434</v>
      </c>
      <c r="M38">
        <v>3.1749999999999998</v>
      </c>
      <c r="N38">
        <v>5.63</v>
      </c>
      <c r="O38">
        <v>2.456</v>
      </c>
      <c r="Q38">
        <v>0.20300000000000001</v>
      </c>
      <c r="R38">
        <v>1</v>
      </c>
      <c r="S38">
        <v>0</v>
      </c>
      <c r="T38">
        <v>0</v>
      </c>
      <c r="V38">
        <v>0</v>
      </c>
      <c r="Y38" s="1">
        <v>45324</v>
      </c>
      <c r="Z38" s="6">
        <v>0.80856481481481479</v>
      </c>
      <c r="AB38">
        <v>1</v>
      </c>
      <c r="AD38" s="3">
        <f t="shared" si="4"/>
        <v>3.4137027273927041</v>
      </c>
      <c r="AE38" s="3">
        <f t="shared" si="5"/>
        <v>6.4771108457015165</v>
      </c>
      <c r="AF38" s="3">
        <f t="shared" si="6"/>
        <v>3.0634081183088124</v>
      </c>
      <c r="AG38" s="3">
        <f t="shared" si="7"/>
        <v>0.33530154222798475</v>
      </c>
      <c r="AH38" s="3"/>
      <c r="BK38" t="s">
        <v>61</v>
      </c>
    </row>
    <row r="39" spans="1:63" x14ac:dyDescent="0.3">
      <c r="A39">
        <v>15</v>
      </c>
      <c r="B39">
        <v>5</v>
      </c>
      <c r="C39" t="s">
        <v>61</v>
      </c>
      <c r="D39" t="s">
        <v>27</v>
      </c>
      <c r="G39">
        <v>0.6</v>
      </c>
      <c r="H39">
        <v>0.6</v>
      </c>
      <c r="I39">
        <v>4522</v>
      </c>
      <c r="J39">
        <v>7762</v>
      </c>
      <c r="L39">
        <v>3478</v>
      </c>
      <c r="M39">
        <v>3.2370000000000001</v>
      </c>
      <c r="N39">
        <v>5.7119999999999997</v>
      </c>
      <c r="O39">
        <v>2.4750000000000001</v>
      </c>
      <c r="Q39">
        <v>0.20599999999999999</v>
      </c>
      <c r="R39">
        <v>1</v>
      </c>
      <c r="S39">
        <v>0</v>
      </c>
      <c r="T39">
        <v>0</v>
      </c>
      <c r="V39">
        <v>0</v>
      </c>
      <c r="Y39" s="1">
        <v>45324</v>
      </c>
      <c r="Z39" s="6">
        <v>0.81616898148148154</v>
      </c>
      <c r="AB39">
        <v>1</v>
      </c>
      <c r="AD39" s="3">
        <f t="shared" si="4"/>
        <v>3.4895582626365882</v>
      </c>
      <c r="AE39" s="3">
        <f t="shared" si="5"/>
        <v>6.5753759666677727</v>
      </c>
      <c r="AF39" s="3">
        <f t="shared" si="6"/>
        <v>3.0858177040311845</v>
      </c>
      <c r="AG39" s="3">
        <f t="shared" si="7"/>
        <v>0.33957982570604844</v>
      </c>
      <c r="AH39" s="3"/>
      <c r="AJ39">
        <f>ABS(100*((AVERAGE(AD39:AD40))-3)/3)</f>
        <v>18.169379545726756</v>
      </c>
      <c r="AK39">
        <f>ABS(100*(AD39-AD40)/(AVERAGE(AD39:AD40)))</f>
        <v>3.1324033320453268</v>
      </c>
      <c r="AP39">
        <f>ABS(100*((AVERAGE(AE39:AE40))-6)/6)</f>
        <v>9.0954501292589942</v>
      </c>
      <c r="AQ39">
        <f>ABS(100*(AE39-AE40)/(AVERAGE(AE39:AE40)))</f>
        <v>0.90590270193375932</v>
      </c>
      <c r="AV39">
        <f>ABS(100*((AVERAGE(AF39:AF40))-3)/3)</f>
        <v>2.1520712791245344E-2</v>
      </c>
      <c r="AW39">
        <f>ABS(100*(AF39-AF40)/(AVERAGE(AF39:AF40)))</f>
        <v>5.6769171301321695</v>
      </c>
      <c r="BB39">
        <f>ABS(100*((AVERAGE(AG39:AG40))-0.3)/0.3)</f>
        <v>11.475479596429954</v>
      </c>
      <c r="BC39">
        <f>ABS(100*(AG39-AG40)/(AVERAGE(AG39:AG40)))</f>
        <v>3.0819255411833995</v>
      </c>
      <c r="BG39" s="3">
        <f>AVERAGE(AD39:AD40)</f>
        <v>3.5450813863718027</v>
      </c>
      <c r="BH39" s="3">
        <f>AVERAGE(AE39:AE40)</f>
        <v>6.5457270077555396</v>
      </c>
      <c r="BI39" s="3">
        <f>AVERAGE(AF39:AF40)</f>
        <v>3.0006456213837374</v>
      </c>
      <c r="BJ39" s="3">
        <f>AVERAGE(AG39:AG40)</f>
        <v>0.33442643878928985</v>
      </c>
      <c r="BK39" t="s">
        <v>61</v>
      </c>
    </row>
    <row r="40" spans="1:63" x14ac:dyDescent="0.3">
      <c r="A40">
        <v>16</v>
      </c>
      <c r="B40">
        <v>5</v>
      </c>
      <c r="C40" t="s">
        <v>61</v>
      </c>
      <c r="D40" t="s">
        <v>27</v>
      </c>
      <c r="G40">
        <v>0.6</v>
      </c>
      <c r="H40">
        <v>0.6</v>
      </c>
      <c r="I40">
        <v>4664</v>
      </c>
      <c r="J40">
        <v>7692</v>
      </c>
      <c r="L40">
        <v>3372</v>
      </c>
      <c r="M40">
        <v>3.327</v>
      </c>
      <c r="N40">
        <v>5.6630000000000003</v>
      </c>
      <c r="O40">
        <v>2.335</v>
      </c>
      <c r="Q40">
        <v>0.19700000000000001</v>
      </c>
      <c r="R40">
        <v>1</v>
      </c>
      <c r="S40">
        <v>0</v>
      </c>
      <c r="T40">
        <v>0</v>
      </c>
      <c r="V40">
        <v>0</v>
      </c>
      <c r="Y40" s="1">
        <v>45324</v>
      </c>
      <c r="Z40" s="6">
        <v>0.82445601851851846</v>
      </c>
      <c r="AB40">
        <v>1</v>
      </c>
      <c r="AD40" s="3">
        <f t="shared" si="4"/>
        <v>3.6006045101070172</v>
      </c>
      <c r="AE40" s="3">
        <f t="shared" si="5"/>
        <v>6.5160780488433074</v>
      </c>
      <c r="AF40" s="3">
        <f t="shared" si="6"/>
        <v>2.9154735387362902</v>
      </c>
      <c r="AG40" s="3">
        <f t="shared" si="7"/>
        <v>0.32927305187253125</v>
      </c>
      <c r="AH40" s="3"/>
      <c r="BK40" t="s">
        <v>61</v>
      </c>
    </row>
    <row r="41" spans="1:63" x14ac:dyDescent="0.3">
      <c r="A41">
        <v>17</v>
      </c>
      <c r="B41">
        <v>6</v>
      </c>
      <c r="C41" t="s">
        <v>63</v>
      </c>
      <c r="D41" t="s">
        <v>27</v>
      </c>
      <c r="G41">
        <v>0.33300000000000002</v>
      </c>
      <c r="H41">
        <v>0.33300000000000002</v>
      </c>
      <c r="I41">
        <v>4896</v>
      </c>
      <c r="J41">
        <v>11582</v>
      </c>
      <c r="L41">
        <v>5495</v>
      </c>
      <c r="M41">
        <v>6.2619999999999996</v>
      </c>
      <c r="N41">
        <v>15.151</v>
      </c>
      <c r="O41">
        <v>8.8889999999999993</v>
      </c>
      <c r="Q41">
        <v>0.68899999999999995</v>
      </c>
      <c r="R41">
        <v>1</v>
      </c>
      <c r="S41">
        <v>0</v>
      </c>
      <c r="T41">
        <v>0</v>
      </c>
      <c r="V41">
        <v>0</v>
      </c>
      <c r="Y41" s="1">
        <v>45324</v>
      </c>
      <c r="Z41" s="6">
        <v>0.83777777777777773</v>
      </c>
      <c r="AB41">
        <v>1</v>
      </c>
      <c r="AD41" s="3">
        <f t="shared" si="4"/>
        <v>6.8144724000550196</v>
      </c>
      <c r="AE41" s="3">
        <f t="shared" si="5"/>
        <v>17.678104601189144</v>
      </c>
      <c r="AF41" s="3">
        <f t="shared" si="6"/>
        <v>10.863632201134124</v>
      </c>
      <c r="AG41" s="3">
        <f t="shared" si="7"/>
        <v>0.96522563907947234</v>
      </c>
      <c r="AH41" s="3"/>
      <c r="BK41" t="s">
        <v>63</v>
      </c>
    </row>
    <row r="42" spans="1:63" x14ac:dyDescent="0.3">
      <c r="A42">
        <v>18</v>
      </c>
      <c r="B42">
        <v>6</v>
      </c>
      <c r="C42" t="s">
        <v>63</v>
      </c>
      <c r="D42" t="s">
        <v>27</v>
      </c>
      <c r="G42">
        <v>0.33300000000000002</v>
      </c>
      <c r="H42">
        <v>0.33300000000000002</v>
      </c>
      <c r="I42">
        <v>6247</v>
      </c>
      <c r="J42">
        <v>11682</v>
      </c>
      <c r="L42">
        <v>5418</v>
      </c>
      <c r="M42">
        <v>7.819</v>
      </c>
      <c r="N42">
        <v>15.278</v>
      </c>
      <c r="O42">
        <v>7.4580000000000002</v>
      </c>
      <c r="Q42">
        <v>0.67700000000000005</v>
      </c>
      <c r="R42">
        <v>1</v>
      </c>
      <c r="S42">
        <v>0</v>
      </c>
      <c r="T42">
        <v>0</v>
      </c>
      <c r="V42">
        <v>0</v>
      </c>
      <c r="Y42" s="1">
        <v>45324</v>
      </c>
      <c r="Z42" s="6">
        <v>0.84567129629629623</v>
      </c>
      <c r="AB42">
        <v>1</v>
      </c>
      <c r="AD42" s="3">
        <f t="shared" si="4"/>
        <v>8.7180820984759038</v>
      </c>
      <c r="AE42" s="3">
        <f t="shared" si="5"/>
        <v>17.83073759430231</v>
      </c>
      <c r="AF42" s="3">
        <f t="shared" si="6"/>
        <v>9.1126554958264059</v>
      </c>
      <c r="AG42" s="3">
        <f t="shared" si="7"/>
        <v>0.9517355560405325</v>
      </c>
      <c r="AH42" s="3"/>
      <c r="AJ42">
        <f>ABS(100*((AVERAGE(AD42:AD43))-9)/9)</f>
        <v>7.320393776516493</v>
      </c>
      <c r="AK42">
        <f>ABS(100*(AD42-AD43)/(AVERAGE(AD42:AD43)))</f>
        <v>9.0375279290079913</v>
      </c>
      <c r="AP42">
        <f>ABS(100*((AVERAGE(AE42:AE43))-18)/18)</f>
        <v>1.1056991075264477</v>
      </c>
      <c r="AQ42">
        <f>ABS(100*(AE42-AE43)/(AVERAGE(AE42:AE43)))</f>
        <v>0.33440230167706297</v>
      </c>
      <c r="AV42">
        <f>ABS(100*((AVERAGE(AF42:AF43))-9)/9)</f>
        <v>5.108995561463618</v>
      </c>
      <c r="AW42">
        <f>ABS(100*(AF42-AF43)/(AVERAGE(AF42:AF43)))</f>
        <v>7.3395579692387587</v>
      </c>
      <c r="BB42">
        <f>ABS(100*((AVERAGE(AG42:AG43))-0.9)/0.9)</f>
        <v>5.9138578945916089</v>
      </c>
      <c r="BC42">
        <f>ABS(100*(AG42-AG43)/(AVERAGE(AG42:AG43)))</f>
        <v>0.31244783688564604</v>
      </c>
      <c r="BG42" s="3">
        <f>AVERAGE(AD42:AD43)</f>
        <v>8.3411645601135156</v>
      </c>
      <c r="BH42" s="3">
        <f>AVERAGE(AE42:AE43)</f>
        <v>17.800974160645239</v>
      </c>
      <c r="BI42" s="3">
        <f>AVERAGE(AF42:AF43)</f>
        <v>9.4598096005317256</v>
      </c>
      <c r="BJ42" s="3">
        <f>AVERAGE(AG42:AG43)</f>
        <v>0.9532247210513245</v>
      </c>
      <c r="BK42" t="s">
        <v>63</v>
      </c>
    </row>
    <row r="43" spans="1:63" x14ac:dyDescent="0.3">
      <c r="A43">
        <v>19</v>
      </c>
      <c r="B43">
        <v>6</v>
      </c>
      <c r="C43" t="s">
        <v>63</v>
      </c>
      <c r="D43" t="s">
        <v>27</v>
      </c>
      <c r="G43">
        <v>0.33300000000000002</v>
      </c>
      <c r="H43">
        <v>0.33300000000000002</v>
      </c>
      <c r="I43">
        <v>5712</v>
      </c>
      <c r="J43">
        <v>11643</v>
      </c>
      <c r="L43">
        <v>5435</v>
      </c>
      <c r="M43">
        <v>7.2030000000000003</v>
      </c>
      <c r="N43">
        <v>15.228</v>
      </c>
      <c r="O43">
        <v>8.0259999999999998</v>
      </c>
      <c r="Q43">
        <v>0.67900000000000005</v>
      </c>
      <c r="R43">
        <v>1</v>
      </c>
      <c r="S43">
        <v>0</v>
      </c>
      <c r="T43">
        <v>0</v>
      </c>
      <c r="V43">
        <v>0</v>
      </c>
      <c r="Y43" s="1">
        <v>45324</v>
      </c>
      <c r="Z43" s="6">
        <v>0.85320601851851852</v>
      </c>
      <c r="AB43">
        <v>1</v>
      </c>
      <c r="AD43" s="3">
        <f t="shared" si="4"/>
        <v>7.9642470217511283</v>
      </c>
      <c r="AE43" s="3">
        <f t="shared" si="5"/>
        <v>17.771210726988173</v>
      </c>
      <c r="AF43" s="3">
        <f t="shared" si="6"/>
        <v>9.8069637052370453</v>
      </c>
      <c r="AG43" s="3">
        <f t="shared" si="7"/>
        <v>0.9547138860621166</v>
      </c>
      <c r="AH43" s="3"/>
      <c r="BG43" s="3"/>
      <c r="BH43" s="3"/>
      <c r="BI43" s="3"/>
      <c r="BJ43" s="3"/>
      <c r="BK43" t="s">
        <v>63</v>
      </c>
    </row>
    <row r="44" spans="1:63" x14ac:dyDescent="0.3">
      <c r="A44">
        <v>20</v>
      </c>
      <c r="B44">
        <v>7</v>
      </c>
      <c r="C44" t="s">
        <v>63</v>
      </c>
      <c r="D44" t="s">
        <v>27</v>
      </c>
      <c r="G44">
        <v>0.46700000000000003</v>
      </c>
      <c r="H44">
        <v>0.46700000000000003</v>
      </c>
      <c r="I44">
        <v>8593</v>
      </c>
      <c r="J44">
        <v>16708</v>
      </c>
      <c r="L44">
        <v>7786</v>
      </c>
      <c r="M44">
        <v>7.5019999999999998</v>
      </c>
      <c r="N44">
        <v>15.452999999999999</v>
      </c>
      <c r="O44">
        <v>7.9509999999999996</v>
      </c>
      <c r="Q44">
        <v>0.748</v>
      </c>
      <c r="R44">
        <v>1</v>
      </c>
      <c r="S44">
        <v>0</v>
      </c>
      <c r="T44">
        <v>0</v>
      </c>
      <c r="V44">
        <v>0</v>
      </c>
      <c r="Y44" s="1">
        <v>45324</v>
      </c>
      <c r="Z44" s="6">
        <v>0.86744212962962963</v>
      </c>
      <c r="AB44">
        <v>1</v>
      </c>
      <c r="AD44" s="3">
        <f t="shared" si="4"/>
        <v>8.5736334416248141</v>
      </c>
      <c r="AE44" s="3">
        <f t="shared" si="5"/>
        <v>18.184560853919908</v>
      </c>
      <c r="AF44" s="3">
        <f t="shared" si="6"/>
        <v>9.6109274122950943</v>
      </c>
      <c r="AG44" s="3">
        <f t="shared" si="7"/>
        <v>0.97447024200597898</v>
      </c>
      <c r="AH44" s="3"/>
      <c r="BG44" s="3"/>
      <c r="BH44" s="3"/>
      <c r="BI44" s="3"/>
      <c r="BJ44" s="3"/>
      <c r="BK44" t="s">
        <v>63</v>
      </c>
    </row>
    <row r="45" spans="1:63" x14ac:dyDescent="0.3">
      <c r="A45">
        <v>21</v>
      </c>
      <c r="B45">
        <v>7</v>
      </c>
      <c r="C45" t="s">
        <v>63</v>
      </c>
      <c r="D45" t="s">
        <v>27</v>
      </c>
      <c r="G45">
        <v>0.46700000000000003</v>
      </c>
      <c r="H45">
        <v>0.46700000000000003</v>
      </c>
      <c r="I45">
        <v>9003</v>
      </c>
      <c r="J45">
        <v>16912</v>
      </c>
      <c r="L45">
        <v>7827</v>
      </c>
      <c r="M45">
        <v>7.8390000000000004</v>
      </c>
      <c r="N45">
        <v>15.638</v>
      </c>
      <c r="O45">
        <v>7.7990000000000004</v>
      </c>
      <c r="Q45">
        <v>0.752</v>
      </c>
      <c r="R45">
        <v>1</v>
      </c>
      <c r="S45">
        <v>0</v>
      </c>
      <c r="T45">
        <v>0</v>
      </c>
      <c r="V45">
        <v>0</v>
      </c>
      <c r="Y45" s="1">
        <v>45324</v>
      </c>
      <c r="Z45" s="6">
        <v>0.87545138888888896</v>
      </c>
      <c r="AB45">
        <v>1</v>
      </c>
      <c r="AD45" s="3">
        <f t="shared" si="4"/>
        <v>8.9855732564109161</v>
      </c>
      <c r="AE45" s="3">
        <f t="shared" si="5"/>
        <v>18.406587930754242</v>
      </c>
      <c r="AF45" s="3">
        <f t="shared" si="6"/>
        <v>9.4210146743433256</v>
      </c>
      <c r="AG45" s="3">
        <f t="shared" si="7"/>
        <v>0.97959218932739067</v>
      </c>
      <c r="AH45" s="3"/>
      <c r="AJ45">
        <f>ABS(100*((AVERAGE(AD45:AD46))-9)/9)</f>
        <v>0.26077027654740131</v>
      </c>
      <c r="AK45">
        <f>ABS(100*(AD45-AD46)/(AVERAGE(AD45:AD46)))</f>
        <v>0.20147162923989356</v>
      </c>
      <c r="AP45">
        <f>ABS(100*((AVERAGE(AE45:AE46))-18)/18)</f>
        <v>1.9292881859039805</v>
      </c>
      <c r="AQ45">
        <f>ABS(100*(AE45-AE46)/(AVERAGE(AE45:AE46)))</f>
        <v>0.64659266729804676</v>
      </c>
      <c r="AV45">
        <f>ABS(100*((AVERAGE(AF45:AF46))-9)/9)</f>
        <v>4.119346648355382</v>
      </c>
      <c r="AW45">
        <f>ABS(100*(AF45-AF46)/(AVERAGE(AF45:AF46)))</f>
        <v>1.0729882498554704</v>
      </c>
      <c r="BB45">
        <f>ABS(100*((AVERAGE(AG45:AG46))-0.9)/0.9)</f>
        <v>7.8372319285112919</v>
      </c>
      <c r="BC45">
        <f>ABS(100*(AG45-AG46)/(AVERAGE(AG45:AG46)))</f>
        <v>1.8664141232559446</v>
      </c>
      <c r="BG45" s="3">
        <f>AVERAGE(AD45:AD46)</f>
        <v>8.9765306751107339</v>
      </c>
      <c r="BH45" s="3">
        <f>AVERAGE(AE45:AE46)</f>
        <v>18.347271873462716</v>
      </c>
      <c r="BI45" s="3">
        <f>AVERAGE(AF45:AF46)</f>
        <v>9.3707411983519844</v>
      </c>
      <c r="BJ45" s="3">
        <f>AVERAGE(AG45:AG46)</f>
        <v>0.97053508735660166</v>
      </c>
      <c r="BK45" t="s">
        <v>63</v>
      </c>
    </row>
    <row r="46" spans="1:63" x14ac:dyDescent="0.3">
      <c r="A46">
        <v>22</v>
      </c>
      <c r="B46">
        <v>7</v>
      </c>
      <c r="C46" t="s">
        <v>63</v>
      </c>
      <c r="D46" t="s">
        <v>27</v>
      </c>
      <c r="G46">
        <v>0.46700000000000003</v>
      </c>
      <c r="H46">
        <v>0.46700000000000003</v>
      </c>
      <c r="I46">
        <v>8985</v>
      </c>
      <c r="J46">
        <v>16803</v>
      </c>
      <c r="L46">
        <v>7682</v>
      </c>
      <c r="M46">
        <v>7.8250000000000002</v>
      </c>
      <c r="N46">
        <v>15.539</v>
      </c>
      <c r="O46">
        <v>7.7149999999999999</v>
      </c>
      <c r="Q46">
        <v>0.73599999999999999</v>
      </c>
      <c r="R46">
        <v>1</v>
      </c>
      <c r="S46">
        <v>0</v>
      </c>
      <c r="T46">
        <v>0</v>
      </c>
      <c r="V46">
        <v>0</v>
      </c>
      <c r="Y46" s="1">
        <v>45324</v>
      </c>
      <c r="Z46" s="6">
        <v>0.88376157407407396</v>
      </c>
      <c r="AB46">
        <v>1</v>
      </c>
      <c r="AD46" s="3">
        <f t="shared" si="4"/>
        <v>8.9674880938105517</v>
      </c>
      <c r="AE46" s="3">
        <f t="shared" si="5"/>
        <v>18.287955816171195</v>
      </c>
      <c r="AF46" s="3">
        <f t="shared" si="6"/>
        <v>9.3204677223606431</v>
      </c>
      <c r="AG46" s="3">
        <f t="shared" si="7"/>
        <v>0.96147798538581264</v>
      </c>
      <c r="AH46" s="3"/>
      <c r="BG46" s="3"/>
      <c r="BH46" s="3"/>
      <c r="BI46" s="3"/>
      <c r="BJ46" s="3"/>
      <c r="BK46" t="s">
        <v>63</v>
      </c>
    </row>
    <row r="47" spans="1:63" x14ac:dyDescent="0.3">
      <c r="A47">
        <v>23</v>
      </c>
      <c r="B47">
        <v>8</v>
      </c>
      <c r="C47" t="s">
        <v>63</v>
      </c>
      <c r="D47" t="s">
        <v>27</v>
      </c>
      <c r="G47">
        <v>0.6</v>
      </c>
      <c r="H47">
        <v>0.6</v>
      </c>
      <c r="I47">
        <v>11224</v>
      </c>
      <c r="J47">
        <v>21376</v>
      </c>
      <c r="L47">
        <v>9610</v>
      </c>
      <c r="M47">
        <v>7.5220000000000002</v>
      </c>
      <c r="N47">
        <v>15.323</v>
      </c>
      <c r="O47">
        <v>7.8019999999999996</v>
      </c>
      <c r="Q47">
        <v>0.74099999999999999</v>
      </c>
      <c r="R47">
        <v>1</v>
      </c>
      <c r="S47">
        <v>0</v>
      </c>
      <c r="T47">
        <v>0</v>
      </c>
      <c r="V47">
        <v>0</v>
      </c>
      <c r="Y47" s="1">
        <v>45324</v>
      </c>
      <c r="Z47" s="6">
        <v>0.89953703703703702</v>
      </c>
      <c r="AB47">
        <v>1</v>
      </c>
      <c r="AD47" s="3">
        <f t="shared" si="4"/>
        <v>8.73062833690995</v>
      </c>
      <c r="AE47" s="3">
        <f t="shared" si="5"/>
        <v>18.10797387041433</v>
      </c>
      <c r="AF47" s="3">
        <f t="shared" si="6"/>
        <v>9.3773455335043803</v>
      </c>
      <c r="AG47" s="3">
        <f t="shared" si="7"/>
        <v>0.93581696860347829</v>
      </c>
      <c r="AH47" s="3"/>
      <c r="BG47" s="3"/>
      <c r="BH47" s="3"/>
      <c r="BI47" s="3"/>
      <c r="BJ47" s="3"/>
      <c r="BK47" t="s">
        <v>63</v>
      </c>
    </row>
    <row r="48" spans="1:63" x14ac:dyDescent="0.3">
      <c r="A48">
        <v>24</v>
      </c>
      <c r="B48">
        <v>8</v>
      </c>
      <c r="C48" t="s">
        <v>63</v>
      </c>
      <c r="D48" t="s">
        <v>27</v>
      </c>
      <c r="G48">
        <v>0.6</v>
      </c>
      <c r="H48">
        <v>0.6</v>
      </c>
      <c r="I48">
        <v>11729</v>
      </c>
      <c r="J48">
        <v>21465</v>
      </c>
      <c r="L48">
        <v>9542</v>
      </c>
      <c r="M48">
        <v>7.8440000000000003</v>
      </c>
      <c r="N48">
        <v>15.385999999999999</v>
      </c>
      <c r="O48">
        <v>7.5419999999999998</v>
      </c>
      <c r="Q48">
        <v>0.73499999999999999</v>
      </c>
      <c r="R48">
        <v>1</v>
      </c>
      <c r="S48">
        <v>0</v>
      </c>
      <c r="T48">
        <v>0</v>
      </c>
      <c r="V48">
        <v>0</v>
      </c>
      <c r="Y48" s="1">
        <v>45324</v>
      </c>
      <c r="Z48" s="6">
        <v>0.9087615740740741</v>
      </c>
      <c r="AB48">
        <v>1</v>
      </c>
      <c r="AD48" s="3">
        <f t="shared" si="4"/>
        <v>9.1255463296745063</v>
      </c>
      <c r="AE48" s="3">
        <f t="shared" si="5"/>
        <v>18.183366937362578</v>
      </c>
      <c r="AF48" s="3">
        <f t="shared" si="6"/>
        <v>9.0578206076880718</v>
      </c>
      <c r="AG48" s="3">
        <f t="shared" si="7"/>
        <v>0.92920507595556145</v>
      </c>
      <c r="AH48" s="3"/>
      <c r="AJ48">
        <f>ABS(100*((AVERAGE(AD48:AD49))-9)/9)</f>
        <v>1.2646232473962016</v>
      </c>
      <c r="AK48">
        <f>ABS(100*(AD48-AD49)/(AVERAGE(AD48:AD49)))</f>
        <v>0.25741659234936248</v>
      </c>
      <c r="AP48">
        <f>ABS(100*((AVERAGE(AE48:AE49))-18)/18)</f>
        <v>1.0587077711816069</v>
      </c>
      <c r="AQ48">
        <f>ABS(100*(AE48-AE49)/(AVERAGE(AE48:AE49)))</f>
        <v>7.9166980251345664E-2</v>
      </c>
      <c r="AV48">
        <f>ABS(100*((AVERAGE(AF48:AF49))-9)/9)</f>
        <v>0.85279229496705178</v>
      </c>
      <c r="AW48">
        <f>ABS(100*(AF48-AF49)/(AVERAGE(AF48:AF49)))</f>
        <v>0.41712498711531881</v>
      </c>
      <c r="BB48">
        <f>ABS(100*((AVERAGE(AG48:AG49))-0.9)/0.9)</f>
        <v>2.629194908573409</v>
      </c>
      <c r="BC48">
        <f>ABS(100*(AG48-AG49)/(AVERAGE(AG48:AG49)))</f>
        <v>1.2000747574450021</v>
      </c>
      <c r="BG48" s="3">
        <f>AVERAGE(AD48:AD49)</f>
        <v>9.1138160922656581</v>
      </c>
      <c r="BH48" s="3">
        <f>AVERAGE(AE48:AE49)</f>
        <v>18.190567398812689</v>
      </c>
      <c r="BI48" s="3">
        <f>AVERAGE(AF48:AF49)</f>
        <v>9.0767513065470347</v>
      </c>
      <c r="BJ48" s="3">
        <f>AVERAGE(AG48:AG49)</f>
        <v>0.92366275417716071</v>
      </c>
      <c r="BK48" t="s">
        <v>63</v>
      </c>
    </row>
    <row r="49" spans="1:63" x14ac:dyDescent="0.3">
      <c r="A49">
        <v>25</v>
      </c>
      <c r="B49">
        <v>8</v>
      </c>
      <c r="C49" t="s">
        <v>63</v>
      </c>
      <c r="D49" t="s">
        <v>27</v>
      </c>
      <c r="G49">
        <v>0.6</v>
      </c>
      <c r="H49">
        <v>0.6</v>
      </c>
      <c r="I49">
        <v>11699</v>
      </c>
      <c r="J49">
        <v>21482</v>
      </c>
      <c r="L49">
        <v>9428</v>
      </c>
      <c r="M49">
        <v>7.8250000000000002</v>
      </c>
      <c r="N49">
        <v>15.398</v>
      </c>
      <c r="O49">
        <v>7.5730000000000004</v>
      </c>
      <c r="Q49">
        <v>0.72499999999999998</v>
      </c>
      <c r="R49">
        <v>1</v>
      </c>
      <c r="S49">
        <v>0</v>
      </c>
      <c r="T49">
        <v>0</v>
      </c>
      <c r="V49">
        <v>0</v>
      </c>
      <c r="Y49" s="1">
        <v>45324</v>
      </c>
      <c r="Z49" s="6">
        <v>0.91799768518518521</v>
      </c>
      <c r="AB49">
        <v>1</v>
      </c>
      <c r="AD49" s="3">
        <f t="shared" si="4"/>
        <v>9.1020858548568082</v>
      </c>
      <c r="AE49" s="3">
        <f t="shared" si="5"/>
        <v>18.197767860262804</v>
      </c>
      <c r="AF49" s="3">
        <f t="shared" si="6"/>
        <v>9.0956820054059957</v>
      </c>
      <c r="AG49" s="3">
        <f t="shared" si="7"/>
        <v>0.91812043239876007</v>
      </c>
      <c r="AH49" s="3"/>
      <c r="BK49" t="s">
        <v>63</v>
      </c>
    </row>
    <row r="50" spans="1:63" x14ac:dyDescent="0.3">
      <c r="A50">
        <v>26</v>
      </c>
      <c r="B50">
        <v>1</v>
      </c>
      <c r="C50" t="s">
        <v>69</v>
      </c>
      <c r="D50" t="s">
        <v>27</v>
      </c>
      <c r="G50">
        <v>0.3</v>
      </c>
      <c r="H50">
        <v>0.3</v>
      </c>
      <c r="I50">
        <v>4780</v>
      </c>
      <c r="J50">
        <v>9484</v>
      </c>
      <c r="L50">
        <v>5482</v>
      </c>
      <c r="M50">
        <v>6.8040000000000003</v>
      </c>
      <c r="N50">
        <v>13.856</v>
      </c>
      <c r="O50">
        <v>7.0519999999999996</v>
      </c>
      <c r="Q50">
        <v>0.76200000000000001</v>
      </c>
      <c r="R50">
        <v>1</v>
      </c>
      <c r="S50">
        <v>0</v>
      </c>
      <c r="T50">
        <v>0</v>
      </c>
      <c r="V50">
        <v>0</v>
      </c>
      <c r="Y50" s="1">
        <v>45324</v>
      </c>
      <c r="Z50" s="6">
        <v>0.93126157407407406</v>
      </c>
      <c r="AB50">
        <v>1</v>
      </c>
      <c r="AD50" s="3">
        <f t="shared" si="4"/>
        <v>7.3826366921375532</v>
      </c>
      <c r="AE50" s="3">
        <f t="shared" si="5"/>
        <v>16.068209490299193</v>
      </c>
      <c r="AF50" s="3">
        <f t="shared" si="6"/>
        <v>8.6855727981616404</v>
      </c>
      <c r="AG50" s="3">
        <f t="shared" si="7"/>
        <v>1.0688723827775402</v>
      </c>
      <c r="AH50" s="3"/>
      <c r="BG50" s="3"/>
      <c r="BH50" s="3"/>
      <c r="BI50" s="3"/>
      <c r="BJ50" s="3"/>
      <c r="BK50" t="s">
        <v>69</v>
      </c>
    </row>
    <row r="51" spans="1:63" x14ac:dyDescent="0.3">
      <c r="A51">
        <v>27</v>
      </c>
      <c r="B51">
        <v>1</v>
      </c>
      <c r="C51" t="s">
        <v>69</v>
      </c>
      <c r="D51" t="s">
        <v>27</v>
      </c>
      <c r="G51">
        <v>0.3</v>
      </c>
      <c r="H51">
        <v>0.3</v>
      </c>
      <c r="I51">
        <v>4619</v>
      </c>
      <c r="J51">
        <v>9547</v>
      </c>
      <c r="L51">
        <v>5406</v>
      </c>
      <c r="M51">
        <v>6.5970000000000004</v>
      </c>
      <c r="N51">
        <v>13.944000000000001</v>
      </c>
      <c r="O51">
        <v>7.3470000000000004</v>
      </c>
      <c r="Q51">
        <v>0.749</v>
      </c>
      <c r="R51">
        <v>1</v>
      </c>
      <c r="S51">
        <v>0</v>
      </c>
      <c r="T51">
        <v>0</v>
      </c>
      <c r="V51">
        <v>0</v>
      </c>
      <c r="Y51" s="1">
        <v>45324</v>
      </c>
      <c r="Z51" s="6">
        <v>0.93843750000000004</v>
      </c>
      <c r="AB51">
        <v>1</v>
      </c>
      <c r="AD51" s="3">
        <f t="shared" si="4"/>
        <v>7.1308275957609464</v>
      </c>
      <c r="AE51" s="3">
        <f t="shared" si="5"/>
        <v>16.17494574238323</v>
      </c>
      <c r="AF51" s="3">
        <f t="shared" si="6"/>
        <v>9.0441181466222833</v>
      </c>
      <c r="AG51" s="3">
        <f t="shared" si="7"/>
        <v>1.0540928580351383</v>
      </c>
      <c r="AH51" s="3"/>
      <c r="AI51">
        <f>100*(AVERAGE(I51:I52))/(AVERAGE(I$51:I$52))</f>
        <v>100</v>
      </c>
      <c r="AK51">
        <f>ABS(100*(AD51-AD52)/(AVERAGE(AD51:AD52)))</f>
        <v>8.7772030647026142E-2</v>
      </c>
      <c r="AO51">
        <f>100*(AVERAGE(J51:J52))/(AVERAGE(J$51:J$52))</f>
        <v>100</v>
      </c>
      <c r="AQ51">
        <f>ABS(100*(AE51-AE52)/(AVERAGE(AE51:AE52)))</f>
        <v>1.7646563143250857</v>
      </c>
      <c r="AU51">
        <f>100*(((AVERAGE(J51:J52))-(AVERAGE(I51:I52)))/((AVERAGE(J$51:J$52))-(AVERAGE($I$51:I52))))</f>
        <v>100</v>
      </c>
      <c r="AW51">
        <f>ABS(100*(AF51-AF52)/(AVERAGE(AF51:AF52)))</f>
        <v>3.1067430915752596</v>
      </c>
      <c r="BA51">
        <f>100*(AVERAGE(L51:L52))/(AVERAGE(L$51:L$52))</f>
        <v>100</v>
      </c>
      <c r="BC51">
        <f>ABS(100*(AG51-AG52)/(AVERAGE(AG51:AG52)))</f>
        <v>1.0198578927719999</v>
      </c>
      <c r="BG51" s="3">
        <f>AVERAGE(AD51:AD52)</f>
        <v>7.1276995324519206</v>
      </c>
      <c r="BH51" s="3">
        <f>AVERAGE(AE51:AE52)</f>
        <v>16.033477852716295</v>
      </c>
      <c r="BI51" s="3">
        <f>AVERAGE(AF51:AF52)</f>
        <v>8.905778320264373</v>
      </c>
      <c r="BJ51" s="3">
        <f>AVERAGE(AG51:AG52)</f>
        <v>1.0487450036875585</v>
      </c>
      <c r="BK51" t="s">
        <v>69</v>
      </c>
    </row>
    <row r="52" spans="1:63" x14ac:dyDescent="0.3">
      <c r="A52">
        <v>28</v>
      </c>
      <c r="B52">
        <v>1</v>
      </c>
      <c r="C52" t="s">
        <v>69</v>
      </c>
      <c r="D52" t="s">
        <v>27</v>
      </c>
      <c r="G52">
        <v>0.3</v>
      </c>
      <c r="H52">
        <v>0.3</v>
      </c>
      <c r="I52">
        <v>4615</v>
      </c>
      <c r="J52">
        <v>9380</v>
      </c>
      <c r="L52">
        <v>5351</v>
      </c>
      <c r="M52">
        <v>6.5919999999999996</v>
      </c>
      <c r="N52">
        <v>13.709</v>
      </c>
      <c r="O52">
        <v>7.1159999999999997</v>
      </c>
      <c r="Q52">
        <v>0.73899999999999999</v>
      </c>
      <c r="R52">
        <v>1</v>
      </c>
      <c r="S52">
        <v>0</v>
      </c>
      <c r="T52">
        <v>0</v>
      </c>
      <c r="V52">
        <v>0</v>
      </c>
      <c r="Y52" s="1">
        <v>45324</v>
      </c>
      <c r="Z52" s="6">
        <v>0.94609953703703698</v>
      </c>
      <c r="AB52">
        <v>1</v>
      </c>
      <c r="AD52" s="3">
        <f t="shared" si="4"/>
        <v>7.1245714691428947</v>
      </c>
      <c r="AE52" s="3">
        <f t="shared" si="5"/>
        <v>15.892009963049357</v>
      </c>
      <c r="AF52" s="3">
        <f t="shared" si="6"/>
        <v>8.7674384939064627</v>
      </c>
      <c r="AG52" s="3">
        <f t="shared" si="7"/>
        <v>1.0433971493399787</v>
      </c>
      <c r="AH52" s="3"/>
      <c r="BG52" s="3"/>
      <c r="BH52" s="3"/>
      <c r="BI52" s="3"/>
      <c r="BJ52" s="3"/>
      <c r="BK52" t="s">
        <v>69</v>
      </c>
    </row>
    <row r="53" spans="1:63" x14ac:dyDescent="0.3">
      <c r="A53">
        <v>29</v>
      </c>
      <c r="B53">
        <v>2</v>
      </c>
      <c r="C53" t="s">
        <v>68</v>
      </c>
      <c r="D53" t="s">
        <v>27</v>
      </c>
      <c r="G53">
        <v>0.5</v>
      </c>
      <c r="H53">
        <v>0.5</v>
      </c>
      <c r="I53">
        <v>4610</v>
      </c>
      <c r="J53">
        <v>7212</v>
      </c>
      <c r="L53">
        <v>3092</v>
      </c>
      <c r="M53">
        <v>3.952</v>
      </c>
      <c r="N53">
        <v>6.3879999999999999</v>
      </c>
      <c r="O53">
        <v>2.4359999999999999</v>
      </c>
      <c r="Q53">
        <v>0.20699999999999999</v>
      </c>
      <c r="R53">
        <v>1</v>
      </c>
      <c r="S53">
        <v>0</v>
      </c>
      <c r="T53">
        <v>0</v>
      </c>
      <c r="V53">
        <v>0</v>
      </c>
      <c r="Y53" s="1">
        <v>45324</v>
      </c>
      <c r="Z53" s="6">
        <v>0.95975694444444448</v>
      </c>
      <c r="AB53">
        <v>1</v>
      </c>
      <c r="AD53" s="3">
        <f t="shared" si="4"/>
        <v>4.2700507865221971</v>
      </c>
      <c r="AE53" s="3">
        <f t="shared" si="5"/>
        <v>7.3313565062278041</v>
      </c>
      <c r="AF53" s="3">
        <f t="shared" si="6"/>
        <v>3.0613057197056071</v>
      </c>
      <c r="AG53" s="3">
        <f t="shared" si="7"/>
        <v>0.36245713386909617</v>
      </c>
      <c r="AH53" s="3"/>
      <c r="BK53" t="s">
        <v>68</v>
      </c>
    </row>
    <row r="54" spans="1:63" x14ac:dyDescent="0.3">
      <c r="A54">
        <v>30</v>
      </c>
      <c r="B54">
        <v>2</v>
      </c>
      <c r="C54" t="s">
        <v>68</v>
      </c>
      <c r="D54" t="s">
        <v>27</v>
      </c>
      <c r="G54">
        <v>0.5</v>
      </c>
      <c r="H54">
        <v>0.5</v>
      </c>
      <c r="I54">
        <v>3791</v>
      </c>
      <c r="J54">
        <v>6901</v>
      </c>
      <c r="L54">
        <v>2979</v>
      </c>
      <c r="M54">
        <v>3.323</v>
      </c>
      <c r="N54">
        <v>6.125</v>
      </c>
      <c r="O54">
        <v>2.802</v>
      </c>
      <c r="Q54">
        <v>0.19600000000000001</v>
      </c>
      <c r="R54">
        <v>1</v>
      </c>
      <c r="S54">
        <v>0</v>
      </c>
      <c r="T54">
        <v>0</v>
      </c>
      <c r="V54">
        <v>0</v>
      </c>
      <c r="Y54" s="1">
        <v>45324</v>
      </c>
      <c r="Z54" s="6">
        <v>0.96718749999999998</v>
      </c>
      <c r="AB54">
        <v>1</v>
      </c>
      <c r="AD54" s="3">
        <f t="shared" si="4"/>
        <v>3.5014856314944653</v>
      </c>
      <c r="AE54" s="3">
        <f t="shared" si="5"/>
        <v>7.0152138929122305</v>
      </c>
      <c r="AF54" s="3">
        <f t="shared" si="6"/>
        <v>3.5137282614177652</v>
      </c>
      <c r="AG54" s="3">
        <f t="shared" si="7"/>
        <v>0.34927224205942692</v>
      </c>
      <c r="AH54" s="3"/>
      <c r="AK54">
        <f>ABS(100*(AD54-AD55)/(AVERAGE(AD54:AD55)))</f>
        <v>1.6479454719626854</v>
      </c>
      <c r="AQ54">
        <f>ABS(100*(AE54-AE55)/(AVERAGE(AE54:AE55)))</f>
        <v>4.9141879218964339</v>
      </c>
      <c r="AW54">
        <f>ABS(100*(AF54-AF55)/(AVERAGE(AF54:AF55)))</f>
        <v>11.900109550016513</v>
      </c>
      <c r="BC54">
        <f>ABS(100*(AG54-AG55)/(AVERAGE(AG54:AG55)))</f>
        <v>5.4213407584905022</v>
      </c>
      <c r="BG54" s="3">
        <f>AVERAGE(AD54:AD55)</f>
        <v>3.5305766202684086</v>
      </c>
      <c r="BH54" s="3">
        <f>AVERAGE(AE54:AE55)</f>
        <v>6.846977228913107</v>
      </c>
      <c r="BI54" s="3">
        <f>AVERAGE(AF54:AF55)</f>
        <v>3.3164006086446984</v>
      </c>
      <c r="BJ54" s="3">
        <f>AVERAGE(AG54:AG55)</f>
        <v>0.34005448583850773</v>
      </c>
      <c r="BK54" t="s">
        <v>68</v>
      </c>
    </row>
    <row r="55" spans="1:63" x14ac:dyDescent="0.3">
      <c r="A55">
        <v>31</v>
      </c>
      <c r="B55">
        <v>2</v>
      </c>
      <c r="C55" t="s">
        <v>68</v>
      </c>
      <c r="D55" t="s">
        <v>27</v>
      </c>
      <c r="G55">
        <v>0.5</v>
      </c>
      <c r="H55">
        <v>0.5</v>
      </c>
      <c r="I55">
        <v>3853</v>
      </c>
      <c r="J55">
        <v>6570</v>
      </c>
      <c r="L55">
        <v>2821</v>
      </c>
      <c r="M55">
        <v>3.371</v>
      </c>
      <c r="N55">
        <v>5.8440000000000003</v>
      </c>
      <c r="O55">
        <v>2.4729999999999999</v>
      </c>
      <c r="Q55">
        <v>0.17899999999999999</v>
      </c>
      <c r="R55">
        <v>1</v>
      </c>
      <c r="S55">
        <v>0</v>
      </c>
      <c r="T55">
        <v>0</v>
      </c>
      <c r="V55">
        <v>0</v>
      </c>
      <c r="Y55" s="1">
        <v>45324</v>
      </c>
      <c r="Z55" s="6">
        <v>0.9743518518518518</v>
      </c>
      <c r="AB55">
        <v>1</v>
      </c>
      <c r="AD55" s="3">
        <f t="shared" si="4"/>
        <v>3.5596676090423518</v>
      </c>
      <c r="AE55" s="3">
        <f t="shared" si="5"/>
        <v>6.6787405649139835</v>
      </c>
      <c r="AF55" s="3">
        <f t="shared" si="6"/>
        <v>3.1190729558716317</v>
      </c>
      <c r="AG55" s="3">
        <f t="shared" si="7"/>
        <v>0.33083672961758859</v>
      </c>
      <c r="AH55" s="3"/>
      <c r="BG55" s="3"/>
      <c r="BH55" s="3"/>
      <c r="BI55" s="3"/>
      <c r="BJ55" s="3"/>
      <c r="BK55" t="s">
        <v>68</v>
      </c>
    </row>
    <row r="56" spans="1:63" x14ac:dyDescent="0.3">
      <c r="A56">
        <v>32</v>
      </c>
      <c r="B56">
        <v>3</v>
      </c>
      <c r="C56" t="s">
        <v>83</v>
      </c>
      <c r="D56" t="s">
        <v>27</v>
      </c>
      <c r="G56">
        <v>0.5</v>
      </c>
      <c r="H56">
        <v>0.5</v>
      </c>
      <c r="I56">
        <v>1565</v>
      </c>
      <c r="J56">
        <v>519</v>
      </c>
      <c r="L56">
        <v>528</v>
      </c>
      <c r="M56">
        <v>1.615</v>
      </c>
      <c r="N56">
        <v>0.71799999999999997</v>
      </c>
      <c r="O56">
        <v>0</v>
      </c>
      <c r="Q56">
        <v>0</v>
      </c>
      <c r="R56">
        <v>1</v>
      </c>
      <c r="S56">
        <v>0</v>
      </c>
      <c r="T56">
        <v>0</v>
      </c>
      <c r="V56">
        <v>0</v>
      </c>
      <c r="Y56" s="1">
        <v>45324</v>
      </c>
      <c r="Z56" s="6">
        <v>0.99124999999999996</v>
      </c>
      <c r="AB56">
        <v>1</v>
      </c>
      <c r="AD56" s="3"/>
      <c r="AE56" s="3"/>
      <c r="AF56" s="3"/>
      <c r="AG56" s="3"/>
      <c r="AH56" s="3"/>
      <c r="BG56" s="3"/>
      <c r="BH56" s="3"/>
      <c r="BI56" s="3"/>
      <c r="BJ56" s="3"/>
      <c r="BK56" t="s">
        <v>83</v>
      </c>
    </row>
    <row r="57" spans="1:63" x14ac:dyDescent="0.3">
      <c r="A57">
        <v>33</v>
      </c>
      <c r="B57">
        <v>9</v>
      </c>
      <c r="C57" t="s">
        <v>282</v>
      </c>
      <c r="D57" t="s">
        <v>27</v>
      </c>
      <c r="G57">
        <v>0.5</v>
      </c>
      <c r="H57">
        <v>0.5</v>
      </c>
      <c r="I57">
        <v>4235</v>
      </c>
      <c r="J57">
        <v>8330</v>
      </c>
      <c r="L57">
        <v>4767</v>
      </c>
      <c r="M57">
        <v>3.6640000000000001</v>
      </c>
      <c r="N57">
        <v>7.335</v>
      </c>
      <c r="O57">
        <v>3.6720000000000002</v>
      </c>
      <c r="Q57">
        <v>0.38300000000000001</v>
      </c>
      <c r="R57">
        <v>1</v>
      </c>
      <c r="S57">
        <v>0</v>
      </c>
      <c r="T57">
        <v>0</v>
      </c>
      <c r="V57">
        <v>0</v>
      </c>
      <c r="Y57" s="1">
        <v>45325</v>
      </c>
      <c r="Z57" s="6">
        <v>4.2476851851851851E-3</v>
      </c>
      <c r="AB57">
        <v>1</v>
      </c>
      <c r="AD57" s="3">
        <f t="shared" si="4"/>
        <v>3.918143664256752</v>
      </c>
      <c r="AE57" s="3">
        <f t="shared" si="5"/>
        <v>8.4678434569892538</v>
      </c>
      <c r="AF57" s="3">
        <f t="shared" si="6"/>
        <v>4.5496997927325022</v>
      </c>
      <c r="AG57" s="3">
        <f t="shared" si="7"/>
        <v>0.55789690184428098</v>
      </c>
      <c r="AH57" s="3"/>
      <c r="BG57" s="3"/>
      <c r="BH57" s="3"/>
      <c r="BI57" s="3"/>
      <c r="BJ57" s="3"/>
      <c r="BK57" t="s">
        <v>282</v>
      </c>
    </row>
    <row r="58" spans="1:63" x14ac:dyDescent="0.3">
      <c r="A58">
        <v>34</v>
      </c>
      <c r="B58">
        <v>9</v>
      </c>
      <c r="C58" t="s">
        <v>282</v>
      </c>
      <c r="D58" t="s">
        <v>27</v>
      </c>
      <c r="G58">
        <v>0.5</v>
      </c>
      <c r="H58">
        <v>0.5</v>
      </c>
      <c r="I58">
        <v>5318</v>
      </c>
      <c r="J58">
        <v>8313</v>
      </c>
      <c r="L58">
        <v>4818</v>
      </c>
      <c r="M58">
        <v>4.4950000000000001</v>
      </c>
      <c r="N58">
        <v>7.3209999999999997</v>
      </c>
      <c r="O58">
        <v>2.8260000000000001</v>
      </c>
      <c r="Q58">
        <v>0.38800000000000001</v>
      </c>
      <c r="R58">
        <v>1</v>
      </c>
      <c r="S58">
        <v>0</v>
      </c>
      <c r="T58">
        <v>0</v>
      </c>
      <c r="V58">
        <v>0</v>
      </c>
      <c r="Y58" s="1">
        <v>45325</v>
      </c>
      <c r="Z58" s="6">
        <v>1.1643518518518518E-2</v>
      </c>
      <c r="AB58">
        <v>1</v>
      </c>
      <c r="AD58" s="3">
        <f t="shared" si="4"/>
        <v>4.9344514333593574</v>
      </c>
      <c r="AE58" s="3">
        <f t="shared" si="5"/>
        <v>8.4505623495089814</v>
      </c>
      <c r="AF58" s="3">
        <f t="shared" si="6"/>
        <v>3.516110916149624</v>
      </c>
      <c r="AG58" s="3">
        <f t="shared" si="7"/>
        <v>0.56384760522740607</v>
      </c>
      <c r="AH58" s="3"/>
      <c r="AK58">
        <f>ABS(100*(AD58-AD59)/(AVERAGE(AD58:AD59)))</f>
        <v>3.8028160724143084E-2</v>
      </c>
      <c r="AQ58">
        <f>ABS(100*(AE58-AE59)/(AVERAGE(AE58:AE59)))</f>
        <v>0.37221145397749528</v>
      </c>
      <c r="AW58">
        <f>ABS(100*(AF58-AF59)/(AVERAGE(AF58:AF59)))</f>
        <v>0.83931938146226093</v>
      </c>
      <c r="BC58">
        <f>ABS(100*(AG58-AG59)/(AVERAGE(AG58:AG59)))</f>
        <v>2.4720282632569508</v>
      </c>
      <c r="BG58" s="3">
        <f>AVERAGE(AD58:AD59)</f>
        <v>4.9353898523520652</v>
      </c>
      <c r="BH58" s="3">
        <f>AVERAGE(AE58:AE59)</f>
        <v>8.4663186533880541</v>
      </c>
      <c r="BI58" s="3">
        <f>AVERAGE(AF58:AF59)</f>
        <v>3.5309288010359881</v>
      </c>
      <c r="BJ58" s="3">
        <f>AVERAGE(AG58:AG59)</f>
        <v>0.55696345817633985</v>
      </c>
      <c r="BK58" t="s">
        <v>282</v>
      </c>
    </row>
    <row r="59" spans="1:63" x14ac:dyDescent="0.3">
      <c r="A59">
        <v>35</v>
      </c>
      <c r="B59">
        <v>9</v>
      </c>
      <c r="C59" t="s">
        <v>282</v>
      </c>
      <c r="D59" t="s">
        <v>27</v>
      </c>
      <c r="G59">
        <v>0.5</v>
      </c>
      <c r="H59">
        <v>0.5</v>
      </c>
      <c r="I59">
        <v>5320</v>
      </c>
      <c r="J59">
        <v>8344</v>
      </c>
      <c r="L59">
        <v>4700</v>
      </c>
      <c r="M59">
        <v>4.4969999999999999</v>
      </c>
      <c r="N59">
        <v>7.3479999999999999</v>
      </c>
      <c r="O59">
        <v>2.851</v>
      </c>
      <c r="Q59">
        <v>0.376</v>
      </c>
      <c r="R59">
        <v>1</v>
      </c>
      <c r="S59">
        <v>0</v>
      </c>
      <c r="T59">
        <v>0</v>
      </c>
      <c r="V59">
        <v>0</v>
      </c>
      <c r="Y59" s="1">
        <v>45325</v>
      </c>
      <c r="Z59" s="6">
        <v>1.9803240740740739E-2</v>
      </c>
      <c r="AB59">
        <v>1</v>
      </c>
      <c r="AD59" s="3">
        <f t="shared" si="4"/>
        <v>4.9363282713447729</v>
      </c>
      <c r="AE59" s="3">
        <f t="shared" si="5"/>
        <v>8.482074957267125</v>
      </c>
      <c r="AF59" s="3">
        <f t="shared" si="6"/>
        <v>3.5457466859223521</v>
      </c>
      <c r="AG59" s="3">
        <f t="shared" si="7"/>
        <v>0.55007931112527364</v>
      </c>
      <c r="AH59" s="3"/>
      <c r="BG59" s="3"/>
      <c r="BH59" s="3"/>
      <c r="BI59" s="3"/>
      <c r="BJ59" s="3"/>
      <c r="BK59" t="s">
        <v>282</v>
      </c>
    </row>
    <row r="60" spans="1:63" x14ac:dyDescent="0.3">
      <c r="A60">
        <v>36</v>
      </c>
      <c r="B60">
        <v>10</v>
      </c>
      <c r="C60" t="s">
        <v>283</v>
      </c>
      <c r="D60" t="s">
        <v>27</v>
      </c>
      <c r="G60">
        <v>0.5</v>
      </c>
      <c r="H60">
        <v>0.5</v>
      </c>
      <c r="I60">
        <v>3263</v>
      </c>
      <c r="J60">
        <v>5180</v>
      </c>
      <c r="L60">
        <v>1702</v>
      </c>
      <c r="M60">
        <v>2.9180000000000001</v>
      </c>
      <c r="N60">
        <v>4.6669999999999998</v>
      </c>
      <c r="O60">
        <v>1.7490000000000001</v>
      </c>
      <c r="Q60">
        <v>6.2E-2</v>
      </c>
      <c r="R60">
        <v>1</v>
      </c>
      <c r="S60">
        <v>0</v>
      </c>
      <c r="T60">
        <v>0</v>
      </c>
      <c r="V60">
        <v>0</v>
      </c>
      <c r="Y60" s="1">
        <v>45325</v>
      </c>
      <c r="Z60" s="6">
        <v>3.2777777777777781E-2</v>
      </c>
      <c r="AB60">
        <v>1</v>
      </c>
      <c r="AD60" s="3">
        <f t="shared" si="4"/>
        <v>3.0060004033447187</v>
      </c>
      <c r="AE60" s="3">
        <f t="shared" si="5"/>
        <v>5.2657558944681737</v>
      </c>
      <c r="AF60" s="3">
        <f t="shared" si="6"/>
        <v>2.259755491123455</v>
      </c>
      <c r="AG60" s="3">
        <f t="shared" si="7"/>
        <v>0.20027129656431586</v>
      </c>
      <c r="AH60" s="3"/>
      <c r="BG60" s="3"/>
      <c r="BH60" s="3"/>
      <c r="BI60" s="3"/>
      <c r="BJ60" s="3"/>
      <c r="BK60" t="s">
        <v>283</v>
      </c>
    </row>
    <row r="61" spans="1:63" x14ac:dyDescent="0.3">
      <c r="A61">
        <v>37</v>
      </c>
      <c r="B61">
        <v>10</v>
      </c>
      <c r="C61" t="s">
        <v>283</v>
      </c>
      <c r="D61" t="s">
        <v>27</v>
      </c>
      <c r="G61">
        <v>0.5</v>
      </c>
      <c r="H61">
        <v>0.5</v>
      </c>
      <c r="I61">
        <v>2538</v>
      </c>
      <c r="J61">
        <v>5344</v>
      </c>
      <c r="L61">
        <v>1744</v>
      </c>
      <c r="M61">
        <v>2.3620000000000001</v>
      </c>
      <c r="N61">
        <v>4.806</v>
      </c>
      <c r="O61">
        <v>2.444</v>
      </c>
      <c r="Q61">
        <v>6.6000000000000003E-2</v>
      </c>
      <c r="R61">
        <v>1</v>
      </c>
      <c r="S61">
        <v>0</v>
      </c>
      <c r="T61">
        <v>0</v>
      </c>
      <c r="V61">
        <v>0</v>
      </c>
      <c r="Y61" s="1">
        <v>45325</v>
      </c>
      <c r="Z61" s="6">
        <v>3.9930555555555559E-2</v>
      </c>
      <c r="AB61">
        <v>1</v>
      </c>
      <c r="AD61" s="3">
        <f t="shared" si="4"/>
        <v>2.3256466336315249</v>
      </c>
      <c r="AE61" s="3">
        <f t="shared" si="5"/>
        <v>5.4324677548660967</v>
      </c>
      <c r="AF61" s="3">
        <f t="shared" si="6"/>
        <v>3.1068211212345718</v>
      </c>
      <c r="AG61" s="3">
        <f t="shared" si="7"/>
        <v>0.20517187582100707</v>
      </c>
      <c r="AH61" s="3"/>
      <c r="AK61">
        <f>ABS(100*(AD61-AD62)/(AVERAGE(AD61:AD62)))</f>
        <v>0.52594094353802023</v>
      </c>
      <c r="AQ61">
        <f>ABS(100*(AE61-AE62)/(AVERAGE(AE61:AE62)))</f>
        <v>3.0394564269573641</v>
      </c>
      <c r="AW61">
        <f>ABS(100*(AF61-AF62)/(AVERAGE(AF61:AF62)))</f>
        <v>4.9626062312058226</v>
      </c>
      <c r="BC61">
        <f>ABS(100*(AG61-AG62)/(AVERAGE(AG61:AG62)))</f>
        <v>1.2014360888498294</v>
      </c>
      <c r="BG61" s="3">
        <f>AVERAGE(AD61:AD62)</f>
        <v>2.3195469101789241</v>
      </c>
      <c r="BH61" s="3">
        <f>AVERAGE(AE61:AE62)</f>
        <v>5.351144896135402</v>
      </c>
      <c r="BI61" s="3">
        <f>AVERAGE(AF61:AF62)</f>
        <v>3.0315979859564788</v>
      </c>
      <c r="BJ61" s="3">
        <f>AVERAGE(AG61:AG62)</f>
        <v>0.20394673100683428</v>
      </c>
      <c r="BK61" t="s">
        <v>283</v>
      </c>
    </row>
    <row r="62" spans="1:63" x14ac:dyDescent="0.3">
      <c r="A62">
        <v>38</v>
      </c>
      <c r="B62">
        <v>10</v>
      </c>
      <c r="C62" t="s">
        <v>283</v>
      </c>
      <c r="D62" t="s">
        <v>27</v>
      </c>
      <c r="G62">
        <v>0.5</v>
      </c>
      <c r="H62">
        <v>0.5</v>
      </c>
      <c r="I62">
        <v>2525</v>
      </c>
      <c r="J62">
        <v>5184</v>
      </c>
      <c r="L62">
        <v>1723</v>
      </c>
      <c r="M62">
        <v>2.3519999999999999</v>
      </c>
      <c r="N62">
        <v>4.67</v>
      </c>
      <c r="O62">
        <v>2.3180000000000001</v>
      </c>
      <c r="Q62">
        <v>6.4000000000000001E-2</v>
      </c>
      <c r="R62">
        <v>1</v>
      </c>
      <c r="S62">
        <v>0</v>
      </c>
      <c r="T62">
        <v>0</v>
      </c>
      <c r="V62">
        <v>0</v>
      </c>
      <c r="Y62" s="1">
        <v>45325</v>
      </c>
      <c r="Z62" s="6">
        <v>4.7500000000000007E-2</v>
      </c>
      <c r="AB62">
        <v>1</v>
      </c>
      <c r="AD62" s="3">
        <f t="shared" si="4"/>
        <v>2.3134471867263229</v>
      </c>
      <c r="AE62" s="3">
        <f t="shared" si="5"/>
        <v>5.2698220374047082</v>
      </c>
      <c r="AF62" s="3">
        <f t="shared" si="6"/>
        <v>2.9563748506783853</v>
      </c>
      <c r="AG62" s="3">
        <f t="shared" si="7"/>
        <v>0.20272158619266148</v>
      </c>
      <c r="AH62" s="3"/>
      <c r="BG62" s="3"/>
      <c r="BH62" s="3"/>
      <c r="BI62" s="3"/>
      <c r="BJ62" s="3"/>
      <c r="BK62" t="s">
        <v>283</v>
      </c>
    </row>
    <row r="63" spans="1:63" x14ac:dyDescent="0.3">
      <c r="A63">
        <v>39</v>
      </c>
      <c r="B63">
        <v>11</v>
      </c>
      <c r="C63" t="s">
        <v>284</v>
      </c>
      <c r="D63" t="s">
        <v>27</v>
      </c>
      <c r="G63">
        <v>0.5</v>
      </c>
      <c r="H63">
        <v>0.5</v>
      </c>
      <c r="I63">
        <v>2222</v>
      </c>
      <c r="J63">
        <v>3954</v>
      </c>
      <c r="L63">
        <v>1153</v>
      </c>
      <c r="M63">
        <v>2.12</v>
      </c>
      <c r="N63">
        <v>3.6280000000000001</v>
      </c>
      <c r="O63">
        <v>1.508</v>
      </c>
      <c r="Q63">
        <v>5.0000000000000001E-3</v>
      </c>
      <c r="R63">
        <v>1</v>
      </c>
      <c r="S63">
        <v>0</v>
      </c>
      <c r="T63">
        <v>0</v>
      </c>
      <c r="V63">
        <v>0</v>
      </c>
      <c r="Y63" s="1">
        <v>45325</v>
      </c>
      <c r="Z63" s="6">
        <v>6.0208333333333336E-2</v>
      </c>
      <c r="AB63">
        <v>1</v>
      </c>
      <c r="AD63" s="3">
        <f t="shared" si="4"/>
        <v>2.0291062319358435</v>
      </c>
      <c r="AE63" s="3">
        <f t="shared" si="5"/>
        <v>4.0194830844202869</v>
      </c>
      <c r="AF63" s="3">
        <f t="shared" si="6"/>
        <v>1.9903768524844434</v>
      </c>
      <c r="AG63" s="3">
        <f t="shared" si="7"/>
        <v>0.13621372485185229</v>
      </c>
      <c r="AH63" s="3"/>
      <c r="BG63" s="3"/>
      <c r="BH63" s="3"/>
      <c r="BI63" s="3"/>
      <c r="BJ63" s="3"/>
      <c r="BK63" t="s">
        <v>284</v>
      </c>
    </row>
    <row r="64" spans="1:63" x14ac:dyDescent="0.3">
      <c r="A64">
        <v>40</v>
      </c>
      <c r="B64">
        <v>11</v>
      </c>
      <c r="C64" t="s">
        <v>284</v>
      </c>
      <c r="D64" t="s">
        <v>27</v>
      </c>
      <c r="G64">
        <v>0.5</v>
      </c>
      <c r="H64">
        <v>0.5</v>
      </c>
      <c r="I64">
        <v>2286</v>
      </c>
      <c r="J64">
        <v>3942</v>
      </c>
      <c r="L64">
        <v>1137</v>
      </c>
      <c r="M64">
        <v>2.169</v>
      </c>
      <c r="N64">
        <v>3.6179999999999999</v>
      </c>
      <c r="O64">
        <v>1.4490000000000001</v>
      </c>
      <c r="Q64">
        <v>3.0000000000000001E-3</v>
      </c>
      <c r="R64">
        <v>1</v>
      </c>
      <c r="S64">
        <v>0</v>
      </c>
      <c r="T64">
        <v>0</v>
      </c>
      <c r="V64">
        <v>0</v>
      </c>
      <c r="Y64" s="1">
        <v>45325</v>
      </c>
      <c r="Z64" s="6">
        <v>6.7233796296296292E-2</v>
      </c>
      <c r="AB64">
        <v>1</v>
      </c>
      <c r="AD64" s="3">
        <f t="shared" si="4"/>
        <v>2.0891650474691459</v>
      </c>
      <c r="AE64" s="3">
        <f t="shared" si="5"/>
        <v>4.0072846556106816</v>
      </c>
      <c r="AF64" s="3">
        <f t="shared" si="6"/>
        <v>1.9181196081415357</v>
      </c>
      <c r="AG64" s="3">
        <f t="shared" si="7"/>
        <v>0.1343468375159699</v>
      </c>
      <c r="AH64" s="3"/>
      <c r="AK64">
        <f>ABS(100*(AD64-AD65)/(AVERAGE(AD64:AD65)))</f>
        <v>20.393410613176918</v>
      </c>
      <c r="AQ64">
        <f>ABS(100*(AE64-AE65)/(AVERAGE(AE64:AE65)))</f>
        <v>9.8201001507436096</v>
      </c>
      <c r="AW64">
        <f>ABS(100*(AF64-AF65)/(AVERAGE(AF64:AF65)))</f>
        <v>0.59914966943520764</v>
      </c>
      <c r="BC64">
        <f>ABS(100*(AG64-AG65)/(AVERAGE(AG64:AG65)))</f>
        <v>1.2943216648372946</v>
      </c>
      <c r="BG64" s="3">
        <f>AVERAGE(AD64:AD65)</f>
        <v>1.8958507349713281</v>
      </c>
      <c r="BH64" s="3">
        <f>AVERAGE(AE64:AE65)</f>
        <v>3.8197338126630189</v>
      </c>
      <c r="BI64" s="3">
        <f>AVERAGE(AF64:AF65)</f>
        <v>1.9238830776916904</v>
      </c>
      <c r="BJ64" s="3">
        <f>AVERAGE(AG64:AG65)</f>
        <v>0.13522194095466478</v>
      </c>
      <c r="BK64" t="s">
        <v>284</v>
      </c>
    </row>
    <row r="65" spans="1:63" x14ac:dyDescent="0.3">
      <c r="A65">
        <v>41</v>
      </c>
      <c r="B65">
        <v>11</v>
      </c>
      <c r="C65" t="s">
        <v>284</v>
      </c>
      <c r="D65" t="s">
        <v>27</v>
      </c>
      <c r="G65">
        <v>0.5</v>
      </c>
      <c r="H65">
        <v>0.5</v>
      </c>
      <c r="I65">
        <v>1874</v>
      </c>
      <c r="J65">
        <v>3573</v>
      </c>
      <c r="L65">
        <v>1152</v>
      </c>
      <c r="M65">
        <v>1.853</v>
      </c>
      <c r="N65">
        <v>3.3050000000000002</v>
      </c>
      <c r="O65">
        <v>1.4530000000000001</v>
      </c>
      <c r="Q65">
        <v>4.0000000000000001E-3</v>
      </c>
      <c r="R65">
        <v>1</v>
      </c>
      <c r="S65">
        <v>0</v>
      </c>
      <c r="T65">
        <v>0</v>
      </c>
      <c r="V65">
        <v>0</v>
      </c>
      <c r="Y65" s="1">
        <v>45325</v>
      </c>
      <c r="Z65" s="6">
        <v>7.4097222222222217E-2</v>
      </c>
      <c r="AB65">
        <v>1</v>
      </c>
      <c r="AD65" s="3">
        <f t="shared" si="4"/>
        <v>1.7025364224735104</v>
      </c>
      <c r="AE65" s="3">
        <f t="shared" si="5"/>
        <v>3.6321829697153558</v>
      </c>
      <c r="AF65" s="3">
        <f t="shared" si="6"/>
        <v>1.9296465472418454</v>
      </c>
      <c r="AG65" s="3">
        <f t="shared" si="7"/>
        <v>0.13609704439335962</v>
      </c>
      <c r="AH65" s="3"/>
      <c r="BG65" s="3"/>
      <c r="BH65" s="3"/>
      <c r="BI65" s="3"/>
      <c r="BJ65" s="3"/>
      <c r="BK65" t="s">
        <v>284</v>
      </c>
    </row>
    <row r="66" spans="1:63" x14ac:dyDescent="0.3">
      <c r="A66">
        <v>42</v>
      </c>
      <c r="B66">
        <v>12</v>
      </c>
      <c r="C66" t="s">
        <v>285</v>
      </c>
      <c r="D66" t="s">
        <v>27</v>
      </c>
      <c r="G66">
        <v>0.5</v>
      </c>
      <c r="H66">
        <v>0.5</v>
      </c>
      <c r="I66">
        <v>3674</v>
      </c>
      <c r="J66">
        <v>6612</v>
      </c>
      <c r="L66">
        <v>3577</v>
      </c>
      <c r="M66">
        <v>3.2330000000000001</v>
      </c>
      <c r="N66">
        <v>5.88</v>
      </c>
      <c r="O66">
        <v>2.6469999999999998</v>
      </c>
      <c r="Q66">
        <v>0.25800000000000001</v>
      </c>
      <c r="R66">
        <v>1</v>
      </c>
      <c r="S66">
        <v>0</v>
      </c>
      <c r="T66">
        <v>0</v>
      </c>
      <c r="V66">
        <v>0</v>
      </c>
      <c r="Y66" s="1">
        <v>45325</v>
      </c>
      <c r="Z66" s="6">
        <v>8.6840277777777766E-2</v>
      </c>
      <c r="AB66">
        <v>1</v>
      </c>
      <c r="AD66" s="3">
        <f t="shared" si="4"/>
        <v>3.3916906093476462</v>
      </c>
      <c r="AE66" s="3">
        <f t="shared" si="5"/>
        <v>6.7214350657475981</v>
      </c>
      <c r="AF66" s="3">
        <f t="shared" si="6"/>
        <v>3.3297444563999519</v>
      </c>
      <c r="AG66" s="3">
        <f t="shared" si="7"/>
        <v>0.41904715623803029</v>
      </c>
      <c r="AH66" s="3"/>
      <c r="BG66" s="3"/>
      <c r="BH66" s="3"/>
      <c r="BI66" s="3"/>
      <c r="BJ66" s="3"/>
      <c r="BK66" t="s">
        <v>285</v>
      </c>
    </row>
    <row r="67" spans="1:63" x14ac:dyDescent="0.3">
      <c r="A67">
        <v>43</v>
      </c>
      <c r="B67">
        <v>12</v>
      </c>
      <c r="C67" t="s">
        <v>285</v>
      </c>
      <c r="D67" t="s">
        <v>27</v>
      </c>
      <c r="G67">
        <v>0.5</v>
      </c>
      <c r="H67">
        <v>0.5</v>
      </c>
      <c r="I67">
        <v>4335</v>
      </c>
      <c r="J67">
        <v>6614</v>
      </c>
      <c r="L67">
        <v>3590</v>
      </c>
      <c r="M67">
        <v>3.7410000000000001</v>
      </c>
      <c r="N67">
        <v>5.8819999999999997</v>
      </c>
      <c r="O67">
        <v>2.1419999999999999</v>
      </c>
      <c r="Q67">
        <v>0.25900000000000001</v>
      </c>
      <c r="R67">
        <v>1</v>
      </c>
      <c r="S67">
        <v>0</v>
      </c>
      <c r="T67">
        <v>0</v>
      </c>
      <c r="V67">
        <v>0</v>
      </c>
      <c r="Y67" s="1">
        <v>45325</v>
      </c>
      <c r="Z67" s="6">
        <v>9.4062499999999993E-2</v>
      </c>
      <c r="AB67">
        <v>1</v>
      </c>
      <c r="AD67" s="3">
        <f t="shared" si="4"/>
        <v>4.0119855635275368</v>
      </c>
      <c r="AE67" s="3">
        <f t="shared" si="5"/>
        <v>6.7234681372158649</v>
      </c>
      <c r="AF67" s="3">
        <f t="shared" si="6"/>
        <v>2.7114825736883281</v>
      </c>
      <c r="AG67" s="3">
        <f t="shared" si="7"/>
        <v>0.42056400219843471</v>
      </c>
      <c r="AH67" s="3"/>
      <c r="AK67">
        <f>ABS(100*(AD67-AD68)/(AVERAGE(AD67:AD68)))</f>
        <v>1.3659077507696404</v>
      </c>
      <c r="AQ67">
        <f>ABS(100*(AE67-AE68)/(AVERAGE(AE67:AE68)))</f>
        <v>0.63299732283109555</v>
      </c>
      <c r="AW67">
        <f>ABS(100*(AF67-AF68)/(AVERAGE(AF67:AF68)))</f>
        <v>3.5188860501547441</v>
      </c>
      <c r="BC67">
        <f>ABS(100*(AG67-AG68)/(AVERAGE(AG67:AG68)))</f>
        <v>2.5569639536810524</v>
      </c>
      <c r="BG67" s="3">
        <f>AVERAGE(AD67:AD68)</f>
        <v>3.9847714127390095</v>
      </c>
      <c r="BH67" s="3">
        <f>AVERAGE(AE67:AE68)</f>
        <v>6.7448153876326717</v>
      </c>
      <c r="BI67" s="3">
        <f>AVERAGE(AF67:AF68)</f>
        <v>2.7600439748936632</v>
      </c>
      <c r="BJ67" s="3">
        <f>AVERAGE(AG67:AG68)</f>
        <v>0.41525504133701924</v>
      </c>
      <c r="BK67" t="s">
        <v>285</v>
      </c>
    </row>
    <row r="68" spans="1:63" x14ac:dyDescent="0.3">
      <c r="A68">
        <v>44</v>
      </c>
      <c r="B68">
        <v>12</v>
      </c>
      <c r="C68" t="s">
        <v>285</v>
      </c>
      <c r="D68" t="s">
        <v>27</v>
      </c>
      <c r="G68">
        <v>0.5</v>
      </c>
      <c r="H68">
        <v>0.5</v>
      </c>
      <c r="I68">
        <v>4277</v>
      </c>
      <c r="J68">
        <v>6656</v>
      </c>
      <c r="L68">
        <v>3499</v>
      </c>
      <c r="M68">
        <v>3.6960000000000002</v>
      </c>
      <c r="N68">
        <v>5.9169999999999998</v>
      </c>
      <c r="O68">
        <v>2.2210000000000001</v>
      </c>
      <c r="Q68">
        <v>0.25</v>
      </c>
      <c r="R68">
        <v>1</v>
      </c>
      <c r="S68">
        <v>0</v>
      </c>
      <c r="T68">
        <v>0</v>
      </c>
      <c r="V68">
        <v>0</v>
      </c>
      <c r="Y68" s="1">
        <v>45325</v>
      </c>
      <c r="Z68" s="6">
        <v>0.10179398148148149</v>
      </c>
      <c r="AB68">
        <v>1</v>
      </c>
      <c r="AD68" s="3">
        <f t="shared" si="4"/>
        <v>3.9575572619504817</v>
      </c>
      <c r="AE68" s="3">
        <f t="shared" si="5"/>
        <v>6.7661626380494795</v>
      </c>
      <c r="AF68" s="3">
        <f t="shared" si="6"/>
        <v>2.8086053760989977</v>
      </c>
      <c r="AG68" s="3">
        <f t="shared" si="7"/>
        <v>0.40994608047560377</v>
      </c>
      <c r="AH68" s="3"/>
      <c r="BG68" s="3"/>
      <c r="BH68" s="3"/>
      <c r="BI68" s="3"/>
      <c r="BJ68" s="3"/>
      <c r="BK68" t="s">
        <v>285</v>
      </c>
    </row>
    <row r="69" spans="1:63" x14ac:dyDescent="0.3">
      <c r="A69">
        <v>45</v>
      </c>
      <c r="B69">
        <v>13</v>
      </c>
      <c r="C69" t="s">
        <v>286</v>
      </c>
      <c r="D69" t="s">
        <v>27</v>
      </c>
      <c r="G69">
        <v>0.5</v>
      </c>
      <c r="H69">
        <v>0.5</v>
      </c>
      <c r="I69">
        <v>5945</v>
      </c>
      <c r="J69">
        <v>9074</v>
      </c>
      <c r="L69">
        <v>1946</v>
      </c>
      <c r="M69">
        <v>4.976</v>
      </c>
      <c r="N69">
        <v>7.9660000000000002</v>
      </c>
      <c r="O69">
        <v>2.99</v>
      </c>
      <c r="Q69">
        <v>8.7999999999999995E-2</v>
      </c>
      <c r="R69">
        <v>1</v>
      </c>
      <c r="S69">
        <v>0</v>
      </c>
      <c r="T69">
        <v>0</v>
      </c>
      <c r="V69">
        <v>0</v>
      </c>
      <c r="Y69" s="1">
        <v>45325</v>
      </c>
      <c r="Z69" s="6">
        <v>0.11501157407407407</v>
      </c>
      <c r="AB69">
        <v>1</v>
      </c>
      <c r="AD69" s="3">
        <f t="shared" si="4"/>
        <v>5.5228401417871815</v>
      </c>
      <c r="AE69" s="3">
        <f t="shared" si="5"/>
        <v>9.2241460431847102</v>
      </c>
      <c r="AF69" s="3">
        <f t="shared" si="6"/>
        <v>3.7013059013975287</v>
      </c>
      <c r="AG69" s="3">
        <f t="shared" si="7"/>
        <v>0.2287413284365219</v>
      </c>
      <c r="AH69" s="3"/>
      <c r="BG69" s="3"/>
      <c r="BH69" s="3"/>
      <c r="BI69" s="3"/>
      <c r="BJ69" s="3"/>
      <c r="BK69" t="s">
        <v>286</v>
      </c>
    </row>
    <row r="70" spans="1:63" x14ac:dyDescent="0.3">
      <c r="A70">
        <v>46</v>
      </c>
      <c r="B70">
        <v>13</v>
      </c>
      <c r="C70" t="s">
        <v>286</v>
      </c>
      <c r="D70" t="s">
        <v>27</v>
      </c>
      <c r="G70">
        <v>0.5</v>
      </c>
      <c r="H70">
        <v>0.5</v>
      </c>
      <c r="I70">
        <v>6577</v>
      </c>
      <c r="J70">
        <v>9080</v>
      </c>
      <c r="L70">
        <v>1949</v>
      </c>
      <c r="M70">
        <v>5.4610000000000003</v>
      </c>
      <c r="N70">
        <v>7.9710000000000001</v>
      </c>
      <c r="O70">
        <v>2.5110000000000001</v>
      </c>
      <c r="Q70">
        <v>8.7999999999999995E-2</v>
      </c>
      <c r="R70">
        <v>1</v>
      </c>
      <c r="S70">
        <v>0</v>
      </c>
      <c r="T70">
        <v>0</v>
      </c>
      <c r="V70">
        <v>0</v>
      </c>
      <c r="Y70" s="1">
        <v>45325</v>
      </c>
      <c r="Z70" s="6">
        <v>0.12245370370370372</v>
      </c>
      <c r="AB70">
        <v>1</v>
      </c>
      <c r="AD70" s="3">
        <f t="shared" si="4"/>
        <v>6.1159209451785443</v>
      </c>
      <c r="AE70" s="3">
        <f t="shared" si="5"/>
        <v>9.2302452575895124</v>
      </c>
      <c r="AF70" s="3">
        <f t="shared" si="6"/>
        <v>3.1143243124109681</v>
      </c>
      <c r="AG70" s="3">
        <f t="shared" si="7"/>
        <v>0.22909136981199982</v>
      </c>
      <c r="AH70" s="3"/>
      <c r="AK70">
        <f>ABS(100*(AD70-AD71)/(AVERAGE(AD70:AD71)))</f>
        <v>1.3109235713360476</v>
      </c>
      <c r="AQ70">
        <f>ABS(100*(AE70-AE71)/(AVERAGE(AE70:AE71)))</f>
        <v>0.28593111726913728</v>
      </c>
      <c r="AW70">
        <f>ABS(100*(AF70-AF71)/(AVERAGE(AF70:AF71)))</f>
        <v>1.7580438020039566</v>
      </c>
      <c r="BC70">
        <f>ABS(100*(AG70-AG71)/(AVERAGE(AG70:AG71)))</f>
        <v>0.30605870646158806</v>
      </c>
      <c r="BG70" s="3">
        <f>AVERAGE(AD70:AD71)</f>
        <v>6.1562729618649819</v>
      </c>
      <c r="BH70" s="3">
        <f>AVERAGE(AE70:AE71)</f>
        <v>9.2434602221332494</v>
      </c>
      <c r="BI70" s="3">
        <f>AVERAGE(AF70:AF71)</f>
        <v>3.0871872602682671</v>
      </c>
      <c r="BJ70" s="3">
        <f>AVERAGE(AG70:AG71)</f>
        <v>0.2287413284365219</v>
      </c>
      <c r="BK70" t="s">
        <v>286</v>
      </c>
    </row>
    <row r="71" spans="1:63" x14ac:dyDescent="0.3">
      <c r="A71">
        <v>47</v>
      </c>
      <c r="B71">
        <v>13</v>
      </c>
      <c r="C71" t="s">
        <v>286</v>
      </c>
      <c r="D71" t="s">
        <v>27</v>
      </c>
      <c r="G71">
        <v>0.5</v>
      </c>
      <c r="H71">
        <v>0.5</v>
      </c>
      <c r="I71">
        <v>6663</v>
      </c>
      <c r="J71">
        <v>9106</v>
      </c>
      <c r="L71">
        <v>1943</v>
      </c>
      <c r="M71">
        <v>5.5259999999999998</v>
      </c>
      <c r="N71">
        <v>7.9930000000000003</v>
      </c>
      <c r="O71">
        <v>2.4670000000000001</v>
      </c>
      <c r="Q71">
        <v>8.6999999999999994E-2</v>
      </c>
      <c r="R71">
        <v>1</v>
      </c>
      <c r="S71">
        <v>0</v>
      </c>
      <c r="T71">
        <v>0</v>
      </c>
      <c r="V71">
        <v>0</v>
      </c>
      <c r="Y71" s="1">
        <v>45325</v>
      </c>
      <c r="Z71" s="6">
        <v>0.13056712962962963</v>
      </c>
      <c r="AB71">
        <v>1</v>
      </c>
      <c r="AD71" s="3">
        <f t="shared" si="4"/>
        <v>6.1966249785514202</v>
      </c>
      <c r="AE71" s="3">
        <f t="shared" si="5"/>
        <v>9.2566751866769863</v>
      </c>
      <c r="AF71" s="3">
        <f t="shared" si="6"/>
        <v>3.0600502081255661</v>
      </c>
      <c r="AG71" s="3">
        <f t="shared" si="7"/>
        <v>0.22839128706104395</v>
      </c>
      <c r="AH71" s="3"/>
      <c r="BG71" s="3"/>
      <c r="BH71" s="3"/>
      <c r="BI71" s="3"/>
      <c r="BJ71" s="3"/>
      <c r="BK71" t="s">
        <v>286</v>
      </c>
    </row>
    <row r="72" spans="1:63" x14ac:dyDescent="0.3">
      <c r="A72">
        <v>48</v>
      </c>
      <c r="B72">
        <v>14</v>
      </c>
      <c r="C72" t="s">
        <v>287</v>
      </c>
      <c r="D72" t="s">
        <v>27</v>
      </c>
      <c r="G72">
        <v>0.5</v>
      </c>
      <c r="H72">
        <v>0.5</v>
      </c>
      <c r="I72">
        <v>4196</v>
      </c>
      <c r="J72">
        <v>8423</v>
      </c>
      <c r="L72">
        <v>4605</v>
      </c>
      <c r="M72">
        <v>3.6339999999999999</v>
      </c>
      <c r="N72">
        <v>7.415</v>
      </c>
      <c r="O72">
        <v>3.7810000000000001</v>
      </c>
      <c r="Q72">
        <v>0.36599999999999999</v>
      </c>
      <c r="R72">
        <v>1</v>
      </c>
      <c r="S72">
        <v>0</v>
      </c>
      <c r="T72">
        <v>0</v>
      </c>
      <c r="V72">
        <v>0</v>
      </c>
      <c r="Y72" s="1">
        <v>45325</v>
      </c>
      <c r="Z72" s="6">
        <v>0.14358796296296297</v>
      </c>
      <c r="AB72">
        <v>1</v>
      </c>
      <c r="AD72" s="3">
        <f t="shared" si="4"/>
        <v>3.8815453235411463</v>
      </c>
      <c r="AE72" s="3">
        <f t="shared" si="5"/>
        <v>8.5623812802636863</v>
      </c>
      <c r="AF72" s="3">
        <f t="shared" si="6"/>
        <v>4.6808359567225395</v>
      </c>
      <c r="AG72" s="3">
        <f t="shared" si="7"/>
        <v>0.53899466756847203</v>
      </c>
      <c r="AH72" s="3"/>
      <c r="BG72" s="3"/>
      <c r="BH72" s="3"/>
      <c r="BI72" s="3"/>
      <c r="BJ72" s="3"/>
      <c r="BK72" t="s">
        <v>287</v>
      </c>
    </row>
    <row r="73" spans="1:63" x14ac:dyDescent="0.3">
      <c r="A73">
        <v>49</v>
      </c>
      <c r="B73">
        <v>14</v>
      </c>
      <c r="C73" t="s">
        <v>287</v>
      </c>
      <c r="D73" t="s">
        <v>27</v>
      </c>
      <c r="G73">
        <v>0.5</v>
      </c>
      <c r="H73">
        <v>0.5</v>
      </c>
      <c r="I73">
        <v>3906</v>
      </c>
      <c r="J73">
        <v>8447</v>
      </c>
      <c r="L73">
        <v>4809</v>
      </c>
      <c r="M73">
        <v>3.4119999999999999</v>
      </c>
      <c r="N73">
        <v>7.4349999999999996</v>
      </c>
      <c r="O73">
        <v>4.0229999999999997</v>
      </c>
      <c r="Q73">
        <v>0.38700000000000001</v>
      </c>
      <c r="R73">
        <v>1</v>
      </c>
      <c r="S73">
        <v>0</v>
      </c>
      <c r="T73">
        <v>0</v>
      </c>
      <c r="V73">
        <v>0</v>
      </c>
      <c r="Y73" s="1">
        <v>45325</v>
      </c>
      <c r="Z73" s="6">
        <v>0.1507523148148148</v>
      </c>
      <c r="AB73">
        <v>1</v>
      </c>
      <c r="AD73" s="3">
        <f t="shared" si="4"/>
        <v>3.6094038156558685</v>
      </c>
      <c r="AE73" s="3">
        <f t="shared" si="5"/>
        <v>8.5867781378828933</v>
      </c>
      <c r="AF73" s="3">
        <f t="shared" si="6"/>
        <v>4.9773743222270248</v>
      </c>
      <c r="AG73" s="3">
        <f t="shared" si="7"/>
        <v>0.56279748110097227</v>
      </c>
      <c r="AH73" s="3"/>
      <c r="AK73">
        <f>ABS(100*(AD73-AD74)/(AVERAGE(AD73:AD74)))</f>
        <v>2.0839977653413646</v>
      </c>
      <c r="AQ73">
        <f>ABS(100*(AE73-AE74)/(AVERAGE(AE73:AE74)))</f>
        <v>1.1190344101648737</v>
      </c>
      <c r="AW73">
        <f>ABS(100*(AF73-AF74)/(AVERAGE(AF73:AF74)))</f>
        <v>3.5073719640905408</v>
      </c>
      <c r="BC73">
        <f>ABS(100*(AG73-AG74)/(AVERAGE(AG73:AG74)))</f>
        <v>0.2698826600194269</v>
      </c>
      <c r="BG73" s="3">
        <f>AVERAGE(AD73:AD74)</f>
        <v>3.6474097848605362</v>
      </c>
      <c r="BH73" s="3">
        <f>AVERAGE(AE73:AE74)</f>
        <v>8.5390009583786117</v>
      </c>
      <c r="BI73" s="3">
        <f>AVERAGE(AF73:AF74)</f>
        <v>4.8915911735180746</v>
      </c>
      <c r="BJ73" s="3">
        <f>AVERAGE(AG73:AG74)</f>
        <v>0.56203905812077004</v>
      </c>
      <c r="BK73" t="s">
        <v>287</v>
      </c>
    </row>
    <row r="74" spans="1:63" x14ac:dyDescent="0.3">
      <c r="A74">
        <v>50</v>
      </c>
      <c r="B74">
        <v>14</v>
      </c>
      <c r="C74" t="s">
        <v>287</v>
      </c>
      <c r="D74" t="s">
        <v>27</v>
      </c>
      <c r="G74">
        <v>0.5</v>
      </c>
      <c r="H74">
        <v>0.5</v>
      </c>
      <c r="I74">
        <v>3987</v>
      </c>
      <c r="J74">
        <v>8353</v>
      </c>
      <c r="L74">
        <v>4796</v>
      </c>
      <c r="M74">
        <v>3.4740000000000002</v>
      </c>
      <c r="N74">
        <v>7.3550000000000004</v>
      </c>
      <c r="O74">
        <v>3.8820000000000001</v>
      </c>
      <c r="Q74">
        <v>0.38600000000000001</v>
      </c>
      <c r="R74">
        <v>1</v>
      </c>
      <c r="S74">
        <v>0</v>
      </c>
      <c r="T74">
        <v>0</v>
      </c>
      <c r="V74">
        <v>0</v>
      </c>
      <c r="Y74" s="1">
        <v>45325</v>
      </c>
      <c r="Z74" s="6">
        <v>0.1585300925925926</v>
      </c>
      <c r="AB74">
        <v>1</v>
      </c>
      <c r="AD74" s="3">
        <f t="shared" si="4"/>
        <v>3.6854157540652044</v>
      </c>
      <c r="AE74" s="3">
        <f t="shared" si="5"/>
        <v>8.4912237788743283</v>
      </c>
      <c r="AF74" s="3">
        <f t="shared" si="6"/>
        <v>4.8058080248091244</v>
      </c>
      <c r="AG74" s="3">
        <f t="shared" si="7"/>
        <v>0.56128063514056781</v>
      </c>
      <c r="AH74" s="3"/>
      <c r="BG74" s="3"/>
      <c r="BH74" s="3"/>
      <c r="BI74" s="3"/>
      <c r="BJ74" s="3"/>
      <c r="BK74" t="s">
        <v>287</v>
      </c>
    </row>
    <row r="75" spans="1:63" x14ac:dyDescent="0.3">
      <c r="A75">
        <v>51</v>
      </c>
      <c r="B75">
        <v>15</v>
      </c>
      <c r="C75" t="s">
        <v>288</v>
      </c>
      <c r="D75" t="s">
        <v>27</v>
      </c>
      <c r="G75">
        <v>0.5</v>
      </c>
      <c r="H75">
        <v>0.5</v>
      </c>
      <c r="I75">
        <v>4154</v>
      </c>
      <c r="J75">
        <v>6355</v>
      </c>
      <c r="L75">
        <v>1118</v>
      </c>
      <c r="M75">
        <v>3.6019999999999999</v>
      </c>
      <c r="N75">
        <v>5.6630000000000003</v>
      </c>
      <c r="O75">
        <v>2.0609999999999999</v>
      </c>
      <c r="Q75">
        <v>1E-3</v>
      </c>
      <c r="R75">
        <v>1</v>
      </c>
      <c r="S75">
        <v>0</v>
      </c>
      <c r="T75">
        <v>0</v>
      </c>
      <c r="V75">
        <v>0</v>
      </c>
      <c r="Y75" s="1">
        <v>45325</v>
      </c>
      <c r="Z75" s="6">
        <v>0.17153935185185185</v>
      </c>
      <c r="AB75">
        <v>1</v>
      </c>
      <c r="AD75" s="3">
        <f t="shared" si="4"/>
        <v>3.8421317258474161</v>
      </c>
      <c r="AE75" s="3">
        <f t="shared" si="5"/>
        <v>6.4601853820752435</v>
      </c>
      <c r="AF75" s="3">
        <f t="shared" si="6"/>
        <v>2.6180536562278274</v>
      </c>
      <c r="AG75" s="3">
        <f t="shared" si="7"/>
        <v>0.13212990880460959</v>
      </c>
      <c r="AH75" s="3"/>
      <c r="BG75" s="3"/>
      <c r="BH75" s="3"/>
      <c r="BI75" s="3"/>
      <c r="BJ75" s="3"/>
      <c r="BK75" t="s">
        <v>288</v>
      </c>
    </row>
    <row r="76" spans="1:63" x14ac:dyDescent="0.3">
      <c r="A76">
        <v>52</v>
      </c>
      <c r="B76">
        <v>15</v>
      </c>
      <c r="C76" t="s">
        <v>288</v>
      </c>
      <c r="D76" t="s">
        <v>27</v>
      </c>
      <c r="G76">
        <v>0.5</v>
      </c>
      <c r="H76">
        <v>0.5</v>
      </c>
      <c r="I76">
        <v>4345</v>
      </c>
      <c r="J76">
        <v>6267</v>
      </c>
      <c r="L76">
        <v>1150</v>
      </c>
      <c r="M76">
        <v>3.7480000000000002</v>
      </c>
      <c r="N76">
        <v>5.5880000000000001</v>
      </c>
      <c r="O76">
        <v>1.84</v>
      </c>
      <c r="Q76">
        <v>4.0000000000000001E-3</v>
      </c>
      <c r="R76">
        <v>1</v>
      </c>
      <c r="S76">
        <v>0</v>
      </c>
      <c r="T76">
        <v>0</v>
      </c>
      <c r="V76">
        <v>0</v>
      </c>
      <c r="Y76" s="1">
        <v>45325</v>
      </c>
      <c r="Z76" s="6">
        <v>0.17872685185185186</v>
      </c>
      <c r="AB76">
        <v>1</v>
      </c>
      <c r="AD76" s="3">
        <f t="shared" si="4"/>
        <v>4.021369753454616</v>
      </c>
      <c r="AE76" s="3">
        <f t="shared" si="5"/>
        <v>6.3707302374714798</v>
      </c>
      <c r="AF76" s="3">
        <f t="shared" si="6"/>
        <v>2.3493604840168638</v>
      </c>
      <c r="AG76" s="3">
        <f t="shared" si="7"/>
        <v>0.13586368347637434</v>
      </c>
      <c r="AH76" s="3"/>
      <c r="AK76">
        <f>ABS(100*(AD76-AD77)/(AVERAGE(AD76:AD77)))</f>
        <v>0.74396797639182954</v>
      </c>
      <c r="AQ76">
        <f>ABS(100*(AE76-AE77)/(AVERAGE(AE76:AE77)))</f>
        <v>1.6614977860590925</v>
      </c>
      <c r="AW76">
        <f>ABS(100*(AF76-AF77)/(AVERAGE(AF76:AF77)))</f>
        <v>3.2125642908469909</v>
      </c>
      <c r="BC76">
        <f>ABS(100*(AG76-AG77)/(AVERAGE(AG76:AG77)))</f>
        <v>0.25797392964452404</v>
      </c>
      <c r="BG76" s="3">
        <f>AVERAGE(AD76:AD77)</f>
        <v>4.0363844573379417</v>
      </c>
      <c r="BH76" s="3">
        <f>AVERAGE(AE76:AE77)</f>
        <v>6.4240983635134974</v>
      </c>
      <c r="BI76" s="3">
        <f>AVERAGE(AF76:AF77)</f>
        <v>2.3877139061755557</v>
      </c>
      <c r="BJ76" s="3">
        <f>AVERAGE(AG76:AG77)</f>
        <v>0.13568866278863537</v>
      </c>
      <c r="BK76" t="s">
        <v>288</v>
      </c>
    </row>
    <row r="77" spans="1:63" x14ac:dyDescent="0.3">
      <c r="A77">
        <v>53</v>
      </c>
      <c r="B77">
        <v>15</v>
      </c>
      <c r="C77" t="s">
        <v>288</v>
      </c>
      <c r="D77" t="s">
        <v>27</v>
      </c>
      <c r="G77">
        <v>0.5</v>
      </c>
      <c r="H77">
        <v>0.5</v>
      </c>
      <c r="I77">
        <v>4377</v>
      </c>
      <c r="J77">
        <v>6372</v>
      </c>
      <c r="L77">
        <v>1147</v>
      </c>
      <c r="M77">
        <v>3.7730000000000001</v>
      </c>
      <c r="N77">
        <v>5.6769999999999996</v>
      </c>
      <c r="O77">
        <v>1.9039999999999999</v>
      </c>
      <c r="Q77">
        <v>4.0000000000000001E-3</v>
      </c>
      <c r="R77">
        <v>1</v>
      </c>
      <c r="S77">
        <v>0</v>
      </c>
      <c r="T77">
        <v>0</v>
      </c>
      <c r="V77">
        <v>0</v>
      </c>
      <c r="Y77" s="1">
        <v>45325</v>
      </c>
      <c r="Z77" s="6">
        <v>0.18652777777777776</v>
      </c>
      <c r="AB77">
        <v>1</v>
      </c>
      <c r="AD77" s="3">
        <f t="shared" si="4"/>
        <v>4.0513991612212674</v>
      </c>
      <c r="AE77" s="3">
        <f t="shared" si="5"/>
        <v>6.477466489555515</v>
      </c>
      <c r="AF77" s="3">
        <f t="shared" si="6"/>
        <v>2.4260673283342475</v>
      </c>
      <c r="AG77" s="3">
        <f t="shared" si="7"/>
        <v>0.13551364210089639</v>
      </c>
      <c r="AH77" s="3"/>
      <c r="BG77" s="3"/>
      <c r="BH77" s="3"/>
      <c r="BI77" s="3"/>
      <c r="BJ77" s="3"/>
      <c r="BK77" t="s">
        <v>288</v>
      </c>
    </row>
    <row r="78" spans="1:63" x14ac:dyDescent="0.3">
      <c r="A78">
        <v>54</v>
      </c>
      <c r="B78">
        <v>16</v>
      </c>
      <c r="C78" t="s">
        <v>289</v>
      </c>
      <c r="D78" t="s">
        <v>27</v>
      </c>
      <c r="G78">
        <v>0.5</v>
      </c>
      <c r="H78">
        <v>0.5</v>
      </c>
      <c r="I78">
        <v>5587</v>
      </c>
      <c r="J78">
        <v>8261</v>
      </c>
      <c r="L78">
        <v>11247</v>
      </c>
      <c r="M78">
        <v>4.7009999999999996</v>
      </c>
      <c r="N78">
        <v>7.2770000000000001</v>
      </c>
      <c r="O78">
        <v>2.5760000000000001</v>
      </c>
      <c r="Q78">
        <v>1.06</v>
      </c>
      <c r="R78">
        <v>1</v>
      </c>
      <c r="S78">
        <v>0</v>
      </c>
      <c r="T78">
        <v>0</v>
      </c>
      <c r="V78">
        <v>0</v>
      </c>
      <c r="Y78" s="1">
        <v>45325</v>
      </c>
      <c r="Z78" s="6">
        <v>0.19961805555555556</v>
      </c>
      <c r="AB78">
        <v>1</v>
      </c>
      <c r="AD78" s="3">
        <f t="shared" si="4"/>
        <v>5.1868861423977695</v>
      </c>
      <c r="AE78" s="3">
        <f t="shared" si="5"/>
        <v>8.3977024913340301</v>
      </c>
      <c r="AF78" s="3">
        <f t="shared" si="6"/>
        <v>3.2108163489362607</v>
      </c>
      <c r="AG78" s="3">
        <f t="shared" si="7"/>
        <v>1.3139862728766381</v>
      </c>
      <c r="AH78" s="3"/>
      <c r="BG78" s="3"/>
      <c r="BH78" s="3"/>
      <c r="BI78" s="3"/>
      <c r="BJ78" s="3"/>
      <c r="BK78" t="s">
        <v>289</v>
      </c>
    </row>
    <row r="79" spans="1:63" x14ac:dyDescent="0.3">
      <c r="A79">
        <v>55</v>
      </c>
      <c r="B79">
        <v>16</v>
      </c>
      <c r="C79" t="s">
        <v>289</v>
      </c>
      <c r="D79" t="s">
        <v>27</v>
      </c>
      <c r="G79">
        <v>0.5</v>
      </c>
      <c r="H79">
        <v>0.5</v>
      </c>
      <c r="I79">
        <v>6470</v>
      </c>
      <c r="J79">
        <v>8273</v>
      </c>
      <c r="L79">
        <v>11309</v>
      </c>
      <c r="M79">
        <v>5.3789999999999996</v>
      </c>
      <c r="N79">
        <v>7.2869999999999999</v>
      </c>
      <c r="O79">
        <v>1.909</v>
      </c>
      <c r="Q79">
        <v>1.0669999999999999</v>
      </c>
      <c r="R79">
        <v>1</v>
      </c>
      <c r="S79">
        <v>0</v>
      </c>
      <c r="T79">
        <v>0</v>
      </c>
      <c r="V79">
        <v>0</v>
      </c>
      <c r="Y79" s="1">
        <v>45325</v>
      </c>
      <c r="Z79" s="6">
        <v>0.20758101851851851</v>
      </c>
      <c r="AB79">
        <v>1</v>
      </c>
      <c r="AD79" s="3">
        <f t="shared" si="4"/>
        <v>6.0155101129588049</v>
      </c>
      <c r="AE79" s="3">
        <f t="shared" si="5"/>
        <v>8.4099009201436346</v>
      </c>
      <c r="AF79" s="3">
        <f t="shared" si="6"/>
        <v>2.3943908071848297</v>
      </c>
      <c r="AG79" s="3">
        <f t="shared" si="7"/>
        <v>1.3212204613031822</v>
      </c>
      <c r="AH79" s="3"/>
      <c r="AK79">
        <f>ABS(100*(AD79-AD80)/(AVERAGE(AD79:AD80)))</f>
        <v>4.4818299554525662</v>
      </c>
      <c r="AQ79">
        <f>ABS(100*(AE79-AE80)/(AVERAGE(AE79:AE80)))</f>
        <v>0.16936646587935172</v>
      </c>
      <c r="AW79">
        <f>ABS(100*(AF79-AF80)/(AVERAGE(AF79:AF80)))</f>
        <v>9.9028211027617186</v>
      </c>
      <c r="BC79">
        <f>ABS(100*(AG79-AG80)/(AVERAGE(AG79:AG80)))</f>
        <v>0.40541464012584078</v>
      </c>
      <c r="BG79" s="3">
        <f>AVERAGE(AD79:AD80)</f>
        <v>5.8836622444833511</v>
      </c>
      <c r="BH79" s="3">
        <f>AVERAGE(AE79:AE80)</f>
        <v>8.402785170004698</v>
      </c>
      <c r="BI79" s="3">
        <f>AVERAGE(AF79:AF80)</f>
        <v>2.5191229255213479</v>
      </c>
      <c r="BJ79" s="3">
        <f>AVERAGE(AG79:AG80)</f>
        <v>1.3239041118485131</v>
      </c>
      <c r="BK79" t="s">
        <v>289</v>
      </c>
    </row>
    <row r="80" spans="1:63" x14ac:dyDescent="0.3">
      <c r="A80">
        <v>56</v>
      </c>
      <c r="B80">
        <v>16</v>
      </c>
      <c r="C80" t="s">
        <v>289</v>
      </c>
      <c r="D80" t="s">
        <v>27</v>
      </c>
      <c r="G80">
        <v>0.5</v>
      </c>
      <c r="H80">
        <v>0.5</v>
      </c>
      <c r="I80">
        <v>6189</v>
      </c>
      <c r="J80">
        <v>8259</v>
      </c>
      <c r="L80">
        <v>11355</v>
      </c>
      <c r="M80">
        <v>5.1630000000000003</v>
      </c>
      <c r="N80">
        <v>7.2759999999999998</v>
      </c>
      <c r="O80">
        <v>2.113</v>
      </c>
      <c r="Q80">
        <v>1.0720000000000001</v>
      </c>
      <c r="R80">
        <v>1</v>
      </c>
      <c r="S80">
        <v>0</v>
      </c>
      <c r="T80">
        <v>0</v>
      </c>
      <c r="V80">
        <v>0</v>
      </c>
      <c r="Y80" s="1">
        <v>45325</v>
      </c>
      <c r="Z80" s="6">
        <v>0.21542824074074074</v>
      </c>
      <c r="AB80">
        <v>1</v>
      </c>
      <c r="AD80" s="3">
        <f t="shared" si="4"/>
        <v>5.7518143760078972</v>
      </c>
      <c r="AE80" s="3">
        <f t="shared" si="5"/>
        <v>8.3956694198657633</v>
      </c>
      <c r="AF80" s="3">
        <f t="shared" si="6"/>
        <v>2.6438550438578661</v>
      </c>
      <c r="AG80" s="3">
        <f t="shared" si="7"/>
        <v>1.326587762393844</v>
      </c>
      <c r="AH80" s="3"/>
      <c r="BG80" s="3"/>
      <c r="BH80" s="3"/>
      <c r="BI80" s="3"/>
      <c r="BJ80" s="3"/>
      <c r="BK80" t="s">
        <v>289</v>
      </c>
    </row>
    <row r="81" spans="1:63" x14ac:dyDescent="0.3">
      <c r="A81">
        <v>57</v>
      </c>
      <c r="B81">
        <v>17</v>
      </c>
      <c r="C81" t="s">
        <v>290</v>
      </c>
      <c r="D81" t="s">
        <v>27</v>
      </c>
      <c r="G81">
        <v>0.5</v>
      </c>
      <c r="H81">
        <v>0.5</v>
      </c>
      <c r="I81">
        <v>9171</v>
      </c>
      <c r="J81">
        <v>9862</v>
      </c>
      <c r="L81">
        <v>2079</v>
      </c>
      <c r="M81">
        <v>7.4509999999999996</v>
      </c>
      <c r="N81">
        <v>8.6340000000000003</v>
      </c>
      <c r="O81">
        <v>1.1830000000000001</v>
      </c>
      <c r="Q81">
        <v>0.10100000000000001</v>
      </c>
      <c r="R81">
        <v>1</v>
      </c>
      <c r="S81">
        <v>0</v>
      </c>
      <c r="T81">
        <v>0</v>
      </c>
      <c r="V81">
        <v>0</v>
      </c>
      <c r="X81" t="s">
        <v>140</v>
      </c>
      <c r="Y81" s="1">
        <v>45325</v>
      </c>
      <c r="Z81" s="6">
        <v>0.23226851851851851</v>
      </c>
      <c r="AB81">
        <v>1</v>
      </c>
      <c r="AD81" s="3">
        <f t="shared" si="4"/>
        <v>8.5501798122627175</v>
      </c>
      <c r="AE81" s="3">
        <f t="shared" si="5"/>
        <v>10.025176201682047</v>
      </c>
      <c r="AF81" s="3">
        <f t="shared" si="6"/>
        <v>1.4749963894193296</v>
      </c>
      <c r="AG81" s="3">
        <f t="shared" si="7"/>
        <v>0.24425982941604402</v>
      </c>
      <c r="AH81" s="3"/>
      <c r="BG81" s="3"/>
      <c r="BH81" s="3"/>
      <c r="BI81" s="3"/>
      <c r="BJ81" s="3"/>
      <c r="BK81" t="s">
        <v>290</v>
      </c>
    </row>
    <row r="82" spans="1:63" x14ac:dyDescent="0.3">
      <c r="A82">
        <v>58</v>
      </c>
      <c r="B82">
        <v>17</v>
      </c>
      <c r="C82" t="s">
        <v>290</v>
      </c>
      <c r="D82" t="s">
        <v>27</v>
      </c>
      <c r="G82">
        <v>0.5</v>
      </c>
      <c r="H82">
        <v>0.5</v>
      </c>
      <c r="I82">
        <v>6935</v>
      </c>
      <c r="J82">
        <v>9856</v>
      </c>
      <c r="L82">
        <v>2084</v>
      </c>
      <c r="M82">
        <v>5.7350000000000003</v>
      </c>
      <c r="N82">
        <v>8.6280000000000001</v>
      </c>
      <c r="O82">
        <v>2.8929999999999998</v>
      </c>
      <c r="Q82">
        <v>0.10199999999999999</v>
      </c>
      <c r="R82">
        <v>1</v>
      </c>
      <c r="S82">
        <v>0</v>
      </c>
      <c r="T82">
        <v>0</v>
      </c>
      <c r="V82">
        <v>0</v>
      </c>
      <c r="Y82" s="1">
        <v>45325</v>
      </c>
      <c r="Z82" s="6">
        <v>0.23940972222222223</v>
      </c>
      <c r="AB82">
        <v>1</v>
      </c>
      <c r="AD82" s="3">
        <f t="shared" si="4"/>
        <v>6.4518749445679555</v>
      </c>
      <c r="AE82" s="3">
        <f t="shared" si="5"/>
        <v>10.019076987277245</v>
      </c>
      <c r="AF82" s="3">
        <f t="shared" si="6"/>
        <v>3.5672020427092894</v>
      </c>
      <c r="AG82" s="3">
        <f t="shared" si="7"/>
        <v>0.24484323170850728</v>
      </c>
      <c r="AH82" s="3"/>
      <c r="AK82">
        <f>ABS(100*(AD82-AD83)/(AVERAGE(AD82:AD83)))</f>
        <v>5.7633139143831889</v>
      </c>
      <c r="AQ82">
        <f>ABS(100*(AE82-AE83)/(AVERAGE(AE82:AE83)))</f>
        <v>0.92909592791203122</v>
      </c>
      <c r="AW82">
        <f>ABS(100*(AF82-AF83)/(AVERAGE(AF82:AF83)))</f>
        <v>8.4543909413075014</v>
      </c>
      <c r="BC82">
        <f>ABS(100*(AG82-AG83)/(AVERAGE(AG82:AG83)))</f>
        <v>5.3793154569886488</v>
      </c>
      <c r="BG82" s="3">
        <f>AVERAGE(AD82:AD83)</f>
        <v>6.6433124190803579</v>
      </c>
      <c r="BH82" s="3">
        <f>AVERAGE(AE82:AE83)</f>
        <v>10.065837631047394</v>
      </c>
      <c r="BI82" s="3">
        <f>AVERAGE(AF82:AF83)</f>
        <v>3.4225252119670362</v>
      </c>
      <c r="BJ82" s="3">
        <f>AVERAGE(AG82:AG83)</f>
        <v>0.25161069830108085</v>
      </c>
      <c r="BK82" t="s">
        <v>290</v>
      </c>
    </row>
    <row r="83" spans="1:63" x14ac:dyDescent="0.3">
      <c r="A83">
        <v>59</v>
      </c>
      <c r="B83">
        <v>17</v>
      </c>
      <c r="C83" t="s">
        <v>290</v>
      </c>
      <c r="D83" t="s">
        <v>27</v>
      </c>
      <c r="G83">
        <v>0.5</v>
      </c>
      <c r="H83">
        <v>0.5</v>
      </c>
      <c r="I83">
        <v>7343</v>
      </c>
      <c r="J83">
        <v>9948</v>
      </c>
      <c r="L83">
        <v>2200</v>
      </c>
      <c r="M83">
        <v>6.048</v>
      </c>
      <c r="N83">
        <v>8.7059999999999995</v>
      </c>
      <c r="O83">
        <v>2.6579999999999999</v>
      </c>
      <c r="Q83">
        <v>0.114</v>
      </c>
      <c r="R83">
        <v>1</v>
      </c>
      <c r="S83">
        <v>0</v>
      </c>
      <c r="T83">
        <v>0</v>
      </c>
      <c r="V83">
        <v>0</v>
      </c>
      <c r="Y83" s="1">
        <v>45325</v>
      </c>
      <c r="Z83" s="6">
        <v>0.24732638888888889</v>
      </c>
      <c r="AB83">
        <v>1</v>
      </c>
      <c r="AD83" s="3">
        <f t="shared" si="4"/>
        <v>6.8347498935927602</v>
      </c>
      <c r="AE83" s="3">
        <f t="shared" si="5"/>
        <v>10.112598274817543</v>
      </c>
      <c r="AF83" s="3">
        <f t="shared" si="6"/>
        <v>3.2778483812247829</v>
      </c>
      <c r="AG83" s="3">
        <f t="shared" si="7"/>
        <v>0.25837816489365439</v>
      </c>
      <c r="AH83" s="3"/>
      <c r="BG83" s="3"/>
      <c r="BH83" s="3"/>
      <c r="BI83" s="3"/>
      <c r="BJ83" s="3"/>
      <c r="BK83" t="s">
        <v>290</v>
      </c>
    </row>
    <row r="84" spans="1:63" x14ac:dyDescent="0.3">
      <c r="A84">
        <v>60</v>
      </c>
      <c r="B84">
        <v>18</v>
      </c>
      <c r="C84" t="s">
        <v>291</v>
      </c>
      <c r="D84" t="s">
        <v>27</v>
      </c>
      <c r="G84">
        <v>0.5</v>
      </c>
      <c r="H84">
        <v>0.5</v>
      </c>
      <c r="I84">
        <v>5546</v>
      </c>
      <c r="J84">
        <v>8216</v>
      </c>
      <c r="L84">
        <v>3791</v>
      </c>
      <c r="M84">
        <v>4.67</v>
      </c>
      <c r="N84">
        <v>7.2389999999999999</v>
      </c>
      <c r="O84">
        <v>2.569</v>
      </c>
      <c r="Q84">
        <v>0.28100000000000003</v>
      </c>
      <c r="R84">
        <v>1</v>
      </c>
      <c r="S84">
        <v>0</v>
      </c>
      <c r="T84">
        <v>0</v>
      </c>
      <c r="V84">
        <v>0</v>
      </c>
      <c r="Y84" s="1">
        <v>45325</v>
      </c>
      <c r="Z84" s="6">
        <v>0.26056712962962963</v>
      </c>
      <c r="AB84">
        <v>1</v>
      </c>
      <c r="AD84" s="3">
        <f t="shared" si="4"/>
        <v>5.1484109636967483</v>
      </c>
      <c r="AE84" s="3">
        <f t="shared" si="5"/>
        <v>8.3519583832980153</v>
      </c>
      <c r="AF84" s="3">
        <f t="shared" si="6"/>
        <v>3.203547419601267</v>
      </c>
      <c r="AG84" s="3">
        <f t="shared" si="7"/>
        <v>0.44401677435545689</v>
      </c>
      <c r="AH84" s="3"/>
      <c r="BG84" s="3"/>
      <c r="BH84" s="3"/>
      <c r="BI84" s="3"/>
      <c r="BJ84" s="3"/>
      <c r="BK84" t="s">
        <v>291</v>
      </c>
    </row>
    <row r="85" spans="1:63" x14ac:dyDescent="0.3">
      <c r="A85">
        <v>61</v>
      </c>
      <c r="B85">
        <v>18</v>
      </c>
      <c r="C85" t="s">
        <v>291</v>
      </c>
      <c r="D85" t="s">
        <v>27</v>
      </c>
      <c r="G85">
        <v>0.5</v>
      </c>
      <c r="H85">
        <v>0.5</v>
      </c>
      <c r="I85">
        <v>5258</v>
      </c>
      <c r="J85">
        <v>8268</v>
      </c>
      <c r="L85">
        <v>3801</v>
      </c>
      <c r="M85">
        <v>4.4489999999999998</v>
      </c>
      <c r="N85">
        <v>7.2830000000000004</v>
      </c>
      <c r="O85">
        <v>2.8340000000000001</v>
      </c>
      <c r="Q85">
        <v>0.28199999999999997</v>
      </c>
      <c r="R85">
        <v>1</v>
      </c>
      <c r="S85">
        <v>0</v>
      </c>
      <c r="T85">
        <v>0</v>
      </c>
      <c r="V85">
        <v>0</v>
      </c>
      <c r="Y85" s="1">
        <v>45325</v>
      </c>
      <c r="Z85" s="6">
        <v>0.26807870370370374</v>
      </c>
      <c r="AB85">
        <v>1</v>
      </c>
      <c r="AD85" s="3">
        <f t="shared" si="4"/>
        <v>4.8781462937968856</v>
      </c>
      <c r="AE85" s="3">
        <f t="shared" si="5"/>
        <v>8.4048182414729666</v>
      </c>
      <c r="AF85" s="3">
        <f t="shared" si="6"/>
        <v>3.5266719476760811</v>
      </c>
      <c r="AG85" s="3">
        <f t="shared" si="7"/>
        <v>0.44518357894038335</v>
      </c>
      <c r="AH85" s="3"/>
      <c r="AK85">
        <f>ABS(100*(AD85-AD86)/(AVERAGE(AD85:AD86)))</f>
        <v>0.48208937636763233</v>
      </c>
      <c r="AQ85">
        <f>ABS(100*(AE85-AE86)/(AVERAGE(AE85:AE86)))</f>
        <v>1.1923447836120349</v>
      </c>
      <c r="AW85">
        <f>ABS(100*(AF85-AF86)/(AVERAGE(AF85:AF86)))</f>
        <v>2.1831165285538852</v>
      </c>
      <c r="BC85">
        <f>ABS(100*(AG85-AG86)/(AVERAGE(AG85:AG86)))</f>
        <v>0.57495172520304616</v>
      </c>
      <c r="BG85" s="3">
        <f>AVERAGE(AD85:AD86)</f>
        <v>4.8664160563880383</v>
      </c>
      <c r="BH85" s="3">
        <f>AVERAGE(AE85:AE86)</f>
        <v>8.3550079905004164</v>
      </c>
      <c r="BI85" s="3">
        <f>AVERAGE(AF85:AF86)</f>
        <v>3.4885919341123786</v>
      </c>
      <c r="BJ85" s="3">
        <f>AVERAGE(AG85:AG86)</f>
        <v>0.44646706398380248</v>
      </c>
      <c r="BK85" t="s">
        <v>291</v>
      </c>
    </row>
    <row r="86" spans="1:63" x14ac:dyDescent="0.3">
      <c r="A86">
        <v>62</v>
      </c>
      <c r="B86">
        <v>18</v>
      </c>
      <c r="C86" t="s">
        <v>291</v>
      </c>
      <c r="D86" t="s">
        <v>27</v>
      </c>
      <c r="G86">
        <v>0.5</v>
      </c>
      <c r="H86">
        <v>0.5</v>
      </c>
      <c r="I86">
        <v>5233</v>
      </c>
      <c r="J86">
        <v>8170</v>
      </c>
      <c r="L86">
        <v>3823</v>
      </c>
      <c r="M86">
        <v>4.43</v>
      </c>
      <c r="N86">
        <v>7.2</v>
      </c>
      <c r="O86">
        <v>2.7709999999999999</v>
      </c>
      <c r="Q86">
        <v>0.28399999999999997</v>
      </c>
      <c r="R86">
        <v>1</v>
      </c>
      <c r="S86">
        <v>0</v>
      </c>
      <c r="T86">
        <v>0</v>
      </c>
      <c r="V86">
        <v>0</v>
      </c>
      <c r="Y86" s="1">
        <v>45325</v>
      </c>
      <c r="Z86" s="6">
        <v>0.27585648148148151</v>
      </c>
      <c r="AB86">
        <v>1</v>
      </c>
      <c r="AD86" s="3">
        <f t="shared" si="4"/>
        <v>4.8546858189791902</v>
      </c>
      <c r="AE86" s="3">
        <f t="shared" si="5"/>
        <v>8.3051977395278662</v>
      </c>
      <c r="AF86" s="3">
        <f t="shared" si="6"/>
        <v>3.4505119205486761</v>
      </c>
      <c r="AG86" s="3">
        <f t="shared" si="7"/>
        <v>0.44775054902722161</v>
      </c>
      <c r="AH86" s="3"/>
      <c r="BK86" t="s">
        <v>291</v>
      </c>
    </row>
    <row r="87" spans="1:63" x14ac:dyDescent="0.3">
      <c r="A87">
        <v>63</v>
      </c>
      <c r="B87">
        <v>19</v>
      </c>
      <c r="C87" t="s">
        <v>249</v>
      </c>
      <c r="D87" t="s">
        <v>27</v>
      </c>
      <c r="G87">
        <v>0.5</v>
      </c>
      <c r="H87">
        <v>0.5</v>
      </c>
      <c r="I87">
        <v>9212</v>
      </c>
      <c r="J87">
        <v>15555</v>
      </c>
      <c r="L87">
        <v>4210</v>
      </c>
      <c r="M87">
        <v>7.4820000000000002</v>
      </c>
      <c r="N87">
        <v>13.456</v>
      </c>
      <c r="O87">
        <v>5.9740000000000002</v>
      </c>
      <c r="Q87">
        <v>0.32400000000000001</v>
      </c>
      <c r="R87">
        <v>1</v>
      </c>
      <c r="S87">
        <v>0</v>
      </c>
      <c r="T87">
        <v>0</v>
      </c>
      <c r="V87">
        <v>0</v>
      </c>
      <c r="Y87" s="1">
        <v>45325</v>
      </c>
      <c r="Z87" s="6">
        <v>0.28927083333333331</v>
      </c>
      <c r="AB87">
        <v>1</v>
      </c>
      <c r="AD87" s="3">
        <f t="shared" si="4"/>
        <v>8.5886549909637377</v>
      </c>
      <c r="AE87" s="3">
        <f t="shared" si="5"/>
        <v>15.812314136105066</v>
      </c>
      <c r="AF87" s="3">
        <f t="shared" si="6"/>
        <v>7.2236591451413279</v>
      </c>
      <c r="AG87" s="3">
        <f t="shared" si="7"/>
        <v>0.49290588646387623</v>
      </c>
      <c r="AH87" s="3"/>
      <c r="BG87" s="3"/>
      <c r="BH87" s="3"/>
      <c r="BI87" s="3"/>
      <c r="BJ87" s="3"/>
      <c r="BK87" t="s">
        <v>249</v>
      </c>
    </row>
    <row r="88" spans="1:63" x14ac:dyDescent="0.3">
      <c r="A88">
        <v>64</v>
      </c>
      <c r="B88">
        <v>19</v>
      </c>
      <c r="C88" t="s">
        <v>249</v>
      </c>
      <c r="D88" t="s">
        <v>27</v>
      </c>
      <c r="G88">
        <v>0.5</v>
      </c>
      <c r="H88">
        <v>0.5</v>
      </c>
      <c r="I88">
        <v>10644</v>
      </c>
      <c r="J88">
        <v>15557</v>
      </c>
      <c r="L88">
        <v>4182</v>
      </c>
      <c r="M88">
        <v>8.58</v>
      </c>
      <c r="N88">
        <v>13.458</v>
      </c>
      <c r="O88">
        <v>4.8780000000000001</v>
      </c>
      <c r="Q88">
        <v>0.32100000000000001</v>
      </c>
      <c r="R88">
        <v>1</v>
      </c>
      <c r="S88">
        <v>0</v>
      </c>
      <c r="T88">
        <v>0</v>
      </c>
      <c r="V88">
        <v>0</v>
      </c>
      <c r="Y88" s="1">
        <v>45325</v>
      </c>
      <c r="Z88" s="6">
        <v>0.29782407407407407</v>
      </c>
      <c r="AB88">
        <v>1</v>
      </c>
      <c r="AD88" s="3">
        <f t="shared" si="4"/>
        <v>9.9324709885213842</v>
      </c>
      <c r="AE88" s="3">
        <f t="shared" si="5"/>
        <v>15.814347207573332</v>
      </c>
      <c r="AF88" s="3">
        <f t="shared" si="6"/>
        <v>5.8818762190519482</v>
      </c>
      <c r="AG88" s="3">
        <f t="shared" si="7"/>
        <v>0.48963883362608213</v>
      </c>
      <c r="AH88" s="3"/>
      <c r="AK88">
        <f>ABS(100*(AD88-AD89)/(AVERAGE(AD88:AD89)))</f>
        <v>0.72063458587240448</v>
      </c>
      <c r="AM88">
        <f>100*((AVERAGE(AD88:AD89)*25.24)-(AVERAGE(AD70:AD71)*25))/(1000*0.08)</f>
        <v>119.86085909921151</v>
      </c>
      <c r="AQ88">
        <f>ABS(100*(AE88-AE89)/(AVERAGE(AE88:AE89)))</f>
        <v>0.37212646624394813</v>
      </c>
      <c r="AS88">
        <f>100*((AVERAGE(AE88:AE89)*25.24)-(AVERAGE(AE70:AE71)*25))/(2000*0.08)</f>
        <v>105.50730091361008</v>
      </c>
      <c r="AW88">
        <f>ABS(100*(AF88-AF89)/(AVERAGE(AF88:AF89)))</f>
        <v>2.1906603765647255</v>
      </c>
      <c r="AY88">
        <f>100*((AVERAGE(AF88:AF89)*25.24)-(AVERAGE(AF70:AF71)*25))/(1000*0.08)</f>
        <v>91.153742728008666</v>
      </c>
      <c r="BC88">
        <f>ABS(100*(AG88-AG89)/(AVERAGE(AG88:AG89)))</f>
        <v>0.95776078430390876</v>
      </c>
      <c r="BE88">
        <f>100*((AVERAGE(AG88:AG89)*25.24)-(AVERAGE(AG70:AG71)*25))/(100*0.08)</f>
        <v>82.263133179527188</v>
      </c>
      <c r="BG88" s="3">
        <f>AVERAGE(AD88:AD89)</f>
        <v>9.8968110667984845</v>
      </c>
      <c r="BH88" s="3">
        <f>AVERAGE(AE88:AE89)</f>
        <v>15.843826743863207</v>
      </c>
      <c r="BI88" s="3">
        <f>AVERAGE(AF88:AF89)</f>
        <v>5.9470156770647229</v>
      </c>
      <c r="BJ88" s="3">
        <f>AVERAGE(AG88:AG89)</f>
        <v>0.48730522445622915</v>
      </c>
      <c r="BK88" t="s">
        <v>249</v>
      </c>
    </row>
    <row r="89" spans="1:63" x14ac:dyDescent="0.3">
      <c r="A89">
        <v>65</v>
      </c>
      <c r="B89">
        <v>19</v>
      </c>
      <c r="C89" t="s">
        <v>249</v>
      </c>
      <c r="D89" t="s">
        <v>27</v>
      </c>
      <c r="G89">
        <v>0.5</v>
      </c>
      <c r="H89">
        <v>0.5</v>
      </c>
      <c r="I89">
        <v>10568</v>
      </c>
      <c r="J89">
        <v>15615</v>
      </c>
      <c r="L89">
        <v>4142</v>
      </c>
      <c r="M89">
        <v>8.5229999999999997</v>
      </c>
      <c r="N89">
        <v>13.507</v>
      </c>
      <c r="O89">
        <v>4.984</v>
      </c>
      <c r="Q89">
        <v>0.317</v>
      </c>
      <c r="R89">
        <v>1</v>
      </c>
      <c r="S89">
        <v>0</v>
      </c>
      <c r="T89">
        <v>0</v>
      </c>
      <c r="V89">
        <v>0</v>
      </c>
      <c r="Y89" s="1">
        <v>45325</v>
      </c>
      <c r="Z89" s="6">
        <v>0.30603009259259256</v>
      </c>
      <c r="AB89">
        <v>1</v>
      </c>
      <c r="AD89" s="3">
        <f t="shared" si="4"/>
        <v>9.8611511450755867</v>
      </c>
      <c r="AE89" s="3">
        <f t="shared" si="5"/>
        <v>15.873306280153084</v>
      </c>
      <c r="AF89" s="3">
        <f t="shared" si="6"/>
        <v>6.0121551350774975</v>
      </c>
      <c r="AG89" s="3">
        <f t="shared" si="7"/>
        <v>0.48497161528637622</v>
      </c>
      <c r="AH89" s="3"/>
      <c r="BK89" t="s">
        <v>249</v>
      </c>
    </row>
    <row r="90" spans="1:63" x14ac:dyDescent="0.3">
      <c r="A90">
        <v>66</v>
      </c>
      <c r="B90">
        <v>20</v>
      </c>
      <c r="C90" t="s">
        <v>250</v>
      </c>
      <c r="D90" t="s">
        <v>27</v>
      </c>
      <c r="G90">
        <v>0.5</v>
      </c>
      <c r="H90">
        <v>0.5</v>
      </c>
      <c r="I90">
        <v>6275</v>
      </c>
      <c r="J90">
        <v>8472</v>
      </c>
      <c r="L90">
        <v>3828</v>
      </c>
      <c r="M90">
        <v>5.2290000000000001</v>
      </c>
      <c r="N90">
        <v>7.4560000000000004</v>
      </c>
      <c r="O90">
        <v>2.2269999999999999</v>
      </c>
      <c r="Q90">
        <v>0.28399999999999997</v>
      </c>
      <c r="R90">
        <v>1</v>
      </c>
      <c r="S90">
        <v>0</v>
      </c>
      <c r="T90">
        <v>0</v>
      </c>
      <c r="V90">
        <v>0</v>
      </c>
      <c r="Y90" s="1">
        <v>45325</v>
      </c>
      <c r="Z90" s="6">
        <v>0.31946759259259255</v>
      </c>
      <c r="AB90">
        <v>1</v>
      </c>
      <c r="AD90" s="3">
        <f t="shared" ref="AD90:AD135" si="8">((I90*$F$21)+$F$22)*1000/G90</f>
        <v>5.8325184093807732</v>
      </c>
      <c r="AE90" s="3">
        <f t="shared" ref="AE90:AE135" si="9">((J90*$H$21)+$H$22)*1000/H90</f>
        <v>8.6121915312362347</v>
      </c>
      <c r="AF90" s="3">
        <f t="shared" ref="AF90:AF135" si="10">AE90-AD90</f>
        <v>2.7796731218554616</v>
      </c>
      <c r="AG90" s="3">
        <f t="shared" ref="AG90:AG135" si="11">((L90*$J$21)+$J$22)*1000/H90</f>
        <v>0.44833395131968484</v>
      </c>
      <c r="AH90" s="3"/>
      <c r="BG90" s="3"/>
      <c r="BH90" s="3"/>
      <c r="BI90" s="3"/>
      <c r="BJ90" s="3"/>
      <c r="BK90" t="s">
        <v>250</v>
      </c>
    </row>
    <row r="91" spans="1:63" x14ac:dyDescent="0.3">
      <c r="A91">
        <v>67</v>
      </c>
      <c r="B91">
        <v>20</v>
      </c>
      <c r="C91" t="s">
        <v>250</v>
      </c>
      <c r="D91" t="s">
        <v>27</v>
      </c>
      <c r="G91">
        <v>0.5</v>
      </c>
      <c r="H91">
        <v>0.5</v>
      </c>
      <c r="I91">
        <v>5629</v>
      </c>
      <c r="J91">
        <v>8471</v>
      </c>
      <c r="L91">
        <v>3754</v>
      </c>
      <c r="M91">
        <v>4.7329999999999997</v>
      </c>
      <c r="N91">
        <v>7.4550000000000001</v>
      </c>
      <c r="O91">
        <v>2.722</v>
      </c>
      <c r="Q91">
        <v>0.27700000000000002</v>
      </c>
      <c r="R91">
        <v>1</v>
      </c>
      <c r="S91">
        <v>0</v>
      </c>
      <c r="T91">
        <v>0</v>
      </c>
      <c r="V91">
        <v>0</v>
      </c>
      <c r="Y91" s="1">
        <v>45325</v>
      </c>
      <c r="Z91" s="6">
        <v>0.32681712962962961</v>
      </c>
      <c r="AB91">
        <v>1</v>
      </c>
      <c r="AD91" s="3">
        <f t="shared" si="8"/>
        <v>5.2262997400914992</v>
      </c>
      <c r="AE91" s="3">
        <f t="shared" si="9"/>
        <v>8.6111749955021022</v>
      </c>
      <c r="AF91" s="3">
        <f t="shared" si="10"/>
        <v>3.384875255410603</v>
      </c>
      <c r="AG91" s="3">
        <f t="shared" si="11"/>
        <v>0.43969959739122894</v>
      </c>
      <c r="AH91" s="3"/>
      <c r="AK91">
        <f>ABS(100*(AD91-AD92)/(AVERAGE(AD91:AD92)))</f>
        <v>5.2517520341976391</v>
      </c>
      <c r="AL91">
        <f>ABS(100*((AVERAGE(AD91:AD92)-AVERAGE(AD85:AD86))/(AVERAGE(AD85:AD86,AD91:AD92))))</f>
        <v>4.5418049920590615</v>
      </c>
      <c r="AQ91">
        <f>ABS(100*(AE91-AE92)/(AVERAGE(AE91:AE92)))</f>
        <v>3.4830236188906611</v>
      </c>
      <c r="AR91">
        <f>ABS(100*((AVERAGE(AE91:AE92)-AVERAGE(AE85:AE86))/(AVERAGE(AE85:AE86,AE91:AE92))))</f>
        <v>1.2934266248449942</v>
      </c>
      <c r="AW91">
        <f>ABS(100*(AF91-AF92)/(AVERAGE(AF91:AF92)))</f>
        <v>0.81116313120209083</v>
      </c>
      <c r="AX91">
        <f>ABS(100*((AVERAGE(AF91:AF92)-AVERAGE(AF85:AF86))/(AVERAGE(AF85:AF86,AF91:AF92))))</f>
        <v>3.4225415520939553</v>
      </c>
      <c r="BC91">
        <f>ABS(100*(AG91-AG92)/(AVERAGE(AG91:AG92)))</f>
        <v>1.2394814809089056</v>
      </c>
      <c r="BD91">
        <f>ABS(100*((AVERAGE(AG91:AG92)-AVERAGE(AG85:AG86))/(AVERAGE(AG85:AG86,AG91:AG92))))</f>
        <v>0.90571192175072368</v>
      </c>
      <c r="BG91" s="3">
        <f>AVERAGE(AD91:AD92)</f>
        <v>5.0925750336306308</v>
      </c>
      <c r="BH91" s="3">
        <f>AVERAGE(AE91:AE92)</f>
        <v>8.4637773140527202</v>
      </c>
      <c r="BI91" s="3">
        <f>AVERAGE(AF91:AF92)</f>
        <v>3.3712022804220889</v>
      </c>
      <c r="BJ91" s="3">
        <f>AVERAGE(AG91:AG92)</f>
        <v>0.44244158816580614</v>
      </c>
      <c r="BK91" t="s">
        <v>250</v>
      </c>
    </row>
    <row r="92" spans="1:63" x14ac:dyDescent="0.3">
      <c r="A92">
        <v>68</v>
      </c>
      <c r="B92">
        <v>20</v>
      </c>
      <c r="C92" t="s">
        <v>250</v>
      </c>
      <c r="D92" t="s">
        <v>27</v>
      </c>
      <c r="G92">
        <v>0.5</v>
      </c>
      <c r="H92">
        <v>0.5</v>
      </c>
      <c r="I92">
        <v>5344</v>
      </c>
      <c r="J92">
        <v>8181</v>
      </c>
      <c r="L92">
        <v>3801</v>
      </c>
      <c r="M92">
        <v>4.5149999999999997</v>
      </c>
      <c r="N92">
        <v>7.21</v>
      </c>
      <c r="O92">
        <v>2.6949999999999998</v>
      </c>
      <c r="Q92">
        <v>0.28199999999999997</v>
      </c>
      <c r="R92">
        <v>1</v>
      </c>
      <c r="S92">
        <v>0</v>
      </c>
      <c r="T92">
        <v>0</v>
      </c>
      <c r="V92">
        <v>0</v>
      </c>
      <c r="Y92" s="1">
        <v>45325</v>
      </c>
      <c r="Z92" s="6">
        <v>0.33427083333333335</v>
      </c>
      <c r="AB92">
        <v>1</v>
      </c>
      <c r="AD92" s="3">
        <f t="shared" si="8"/>
        <v>4.9588503271697615</v>
      </c>
      <c r="AE92" s="3">
        <f t="shared" si="9"/>
        <v>8.3163796326033363</v>
      </c>
      <c r="AF92" s="3">
        <f t="shared" si="10"/>
        <v>3.3575293054335749</v>
      </c>
      <c r="AG92" s="3">
        <f t="shared" si="11"/>
        <v>0.44518357894038335</v>
      </c>
      <c r="AH92" s="3"/>
      <c r="BG92" s="3"/>
      <c r="BH92" s="3"/>
      <c r="BI92" s="3"/>
      <c r="BJ92" s="3"/>
      <c r="BK92" t="s">
        <v>250</v>
      </c>
    </row>
    <row r="93" spans="1:63" x14ac:dyDescent="0.3">
      <c r="A93">
        <v>69</v>
      </c>
      <c r="B93">
        <v>3</v>
      </c>
      <c r="C93" t="s">
        <v>28</v>
      </c>
      <c r="D93" t="s">
        <v>27</v>
      </c>
      <c r="G93">
        <v>0.5</v>
      </c>
      <c r="H93">
        <v>0.5</v>
      </c>
      <c r="I93">
        <v>1508</v>
      </c>
      <c r="J93">
        <v>359</v>
      </c>
      <c r="L93">
        <v>451</v>
      </c>
      <c r="M93">
        <v>1.5720000000000001</v>
      </c>
      <c r="N93">
        <v>0.58299999999999996</v>
      </c>
      <c r="O93">
        <v>0</v>
      </c>
      <c r="Q93">
        <v>0</v>
      </c>
      <c r="R93">
        <v>1</v>
      </c>
      <c r="S93">
        <v>0</v>
      </c>
      <c r="T93">
        <v>0</v>
      </c>
      <c r="V93">
        <v>0</v>
      </c>
      <c r="Y93" s="1">
        <v>45325</v>
      </c>
      <c r="Z93" s="6">
        <v>0.34614583333333332</v>
      </c>
      <c r="AB93">
        <v>1</v>
      </c>
      <c r="AD93" s="3">
        <f t="shared" si="8"/>
        <v>1.359075071142436</v>
      </c>
      <c r="AE93" s="3">
        <f t="shared" si="9"/>
        <v>0.36503712020971973</v>
      </c>
      <c r="AF93" s="3">
        <f t="shared" si="10"/>
        <v>-0.99403795093271619</v>
      </c>
      <c r="AG93" s="3">
        <f t="shared" si="11"/>
        <v>5.4304042990013589E-2</v>
      </c>
      <c r="AH93" s="3"/>
      <c r="BK93" t="s">
        <v>28</v>
      </c>
    </row>
    <row r="94" spans="1:63" x14ac:dyDescent="0.3">
      <c r="A94">
        <v>70</v>
      </c>
      <c r="B94">
        <v>3</v>
      </c>
      <c r="C94" t="s">
        <v>28</v>
      </c>
      <c r="D94" t="s">
        <v>27</v>
      </c>
      <c r="G94">
        <v>0.5</v>
      </c>
      <c r="H94">
        <v>0.5</v>
      </c>
      <c r="I94">
        <v>312</v>
      </c>
      <c r="J94">
        <v>563</v>
      </c>
      <c r="L94">
        <v>448</v>
      </c>
      <c r="M94">
        <v>0.65400000000000003</v>
      </c>
      <c r="N94">
        <v>0.755</v>
      </c>
      <c r="O94">
        <v>0.10100000000000001</v>
      </c>
      <c r="Q94">
        <v>0</v>
      </c>
      <c r="R94">
        <v>1</v>
      </c>
      <c r="S94">
        <v>0</v>
      </c>
      <c r="T94">
        <v>0</v>
      </c>
      <c r="V94">
        <v>0</v>
      </c>
      <c r="Y94" s="1">
        <v>45325</v>
      </c>
      <c r="Z94" s="6">
        <v>0.35216435185185185</v>
      </c>
      <c r="AB94">
        <v>1</v>
      </c>
      <c r="AD94" s="3">
        <f t="shared" si="8"/>
        <v>0.23672595586384357</v>
      </c>
      <c r="AE94" s="3">
        <f t="shared" si="9"/>
        <v>0.57241040997298975</v>
      </c>
      <c r="AF94" s="3">
        <f t="shared" si="10"/>
        <v>0.33568445410914616</v>
      </c>
      <c r="AG94" s="3">
        <f t="shared" si="11"/>
        <v>5.3954001614535646E-2</v>
      </c>
      <c r="AH94" s="3"/>
      <c r="AK94">
        <f>ABS(100*(AD94-AD95)/(AVERAGE(AD94:AD95)))</f>
        <v>25.58248503045936</v>
      </c>
      <c r="AQ94">
        <f>ABS(100*(AE94-AE95)/(AVERAGE(AE94:AE95)))</f>
        <v>3.8320906622861823</v>
      </c>
      <c r="AW94">
        <f>ABS(100*(AF94-AF95)/(AVERAGE(AF94:AF95)))</f>
        <v>15.082491396494582</v>
      </c>
      <c r="BC94">
        <f>ABS(100*(AG94-AG95)/(AVERAGE(AG94:AG95)))</f>
        <v>11.033734052111262</v>
      </c>
      <c r="BG94" s="3">
        <f>AVERAGE(AD94:AD95)</f>
        <v>0.27144745859403413</v>
      </c>
      <c r="BH94" s="3">
        <f>AVERAGE(AE94:AE95)</f>
        <v>0.58359230304846021</v>
      </c>
      <c r="BI94" s="3">
        <f>AVERAGE(AF94:AF95)</f>
        <v>0.31214484445442603</v>
      </c>
      <c r="BJ94" s="3">
        <f>AVERAGE(AG94:AG95)</f>
        <v>5.7104373993837138E-2</v>
      </c>
      <c r="BK94" t="s">
        <v>28</v>
      </c>
    </row>
    <row r="95" spans="1:63" x14ac:dyDescent="0.3">
      <c r="A95">
        <v>71</v>
      </c>
      <c r="B95">
        <v>3</v>
      </c>
      <c r="C95" t="s">
        <v>28</v>
      </c>
      <c r="D95" t="s">
        <v>27</v>
      </c>
      <c r="G95">
        <v>0.5</v>
      </c>
      <c r="H95">
        <v>0.5</v>
      </c>
      <c r="I95">
        <v>386</v>
      </c>
      <c r="J95">
        <v>585</v>
      </c>
      <c r="L95">
        <v>502</v>
      </c>
      <c r="M95">
        <v>0.71099999999999997</v>
      </c>
      <c r="N95">
        <v>0.77400000000000002</v>
      </c>
      <c r="O95">
        <v>6.3E-2</v>
      </c>
      <c r="Q95">
        <v>0</v>
      </c>
      <c r="R95">
        <v>1</v>
      </c>
      <c r="S95">
        <v>0</v>
      </c>
      <c r="T95">
        <v>0</v>
      </c>
      <c r="V95">
        <v>0</v>
      </c>
      <c r="Y95" s="1">
        <v>45325</v>
      </c>
      <c r="Z95" s="6">
        <v>0.3588541666666667</v>
      </c>
      <c r="AB95">
        <v>1</v>
      </c>
      <c r="AD95" s="3">
        <f t="shared" si="8"/>
        <v>0.30616896132422472</v>
      </c>
      <c r="AE95" s="3">
        <f t="shared" si="9"/>
        <v>0.59477419612393068</v>
      </c>
      <c r="AF95" s="3">
        <f t="shared" si="10"/>
        <v>0.28860523479970596</v>
      </c>
      <c r="AG95" s="3">
        <f t="shared" si="11"/>
        <v>6.0254746373138622E-2</v>
      </c>
      <c r="AH95" s="3"/>
      <c r="BG95" s="3"/>
      <c r="BH95" s="3"/>
      <c r="BI95" s="3"/>
      <c r="BJ95" s="3"/>
      <c r="BK95" t="s">
        <v>28</v>
      </c>
    </row>
    <row r="96" spans="1:63" x14ac:dyDescent="0.3">
      <c r="A96">
        <v>72</v>
      </c>
      <c r="B96">
        <v>1</v>
      </c>
      <c r="C96" t="s">
        <v>69</v>
      </c>
      <c r="D96" t="s">
        <v>27</v>
      </c>
      <c r="G96">
        <v>0.3</v>
      </c>
      <c r="H96">
        <v>0.3</v>
      </c>
      <c r="I96">
        <v>3048</v>
      </c>
      <c r="J96">
        <v>6429</v>
      </c>
      <c r="L96">
        <v>4781</v>
      </c>
      <c r="M96">
        <v>4.5880000000000001</v>
      </c>
      <c r="N96">
        <v>9.5419999999999998</v>
      </c>
      <c r="O96">
        <v>4.9539999999999997</v>
      </c>
      <c r="Q96">
        <v>0.64</v>
      </c>
      <c r="R96">
        <v>1</v>
      </c>
      <c r="S96">
        <v>0</v>
      </c>
      <c r="T96">
        <v>0</v>
      </c>
      <c r="V96">
        <v>0</v>
      </c>
      <c r="Y96" s="1">
        <v>45325</v>
      </c>
      <c r="Z96" s="6">
        <v>0.37084490740740739</v>
      </c>
      <c r="AB96">
        <v>1</v>
      </c>
      <c r="AD96" s="3">
        <f t="shared" si="8"/>
        <v>4.6737338665208839</v>
      </c>
      <c r="AE96" s="3">
        <f t="shared" si="9"/>
        <v>10.892348377335226</v>
      </c>
      <c r="AF96" s="3">
        <f t="shared" si="10"/>
        <v>6.2186145108143425</v>
      </c>
      <c r="AG96" s="3">
        <f t="shared" si="11"/>
        <v>0.93255071377196352</v>
      </c>
      <c r="AH96" s="3"/>
      <c r="BK96" t="s">
        <v>69</v>
      </c>
    </row>
    <row r="97" spans="1:63" x14ac:dyDescent="0.3">
      <c r="A97">
        <v>73</v>
      </c>
      <c r="B97">
        <v>1</v>
      </c>
      <c r="C97" t="s">
        <v>69</v>
      </c>
      <c r="D97" t="s">
        <v>27</v>
      </c>
      <c r="G97">
        <v>0.3</v>
      </c>
      <c r="H97">
        <v>0.3</v>
      </c>
      <c r="I97">
        <v>4433</v>
      </c>
      <c r="J97">
        <v>6855</v>
      </c>
      <c r="L97">
        <v>4859</v>
      </c>
      <c r="M97">
        <v>6.359</v>
      </c>
      <c r="N97">
        <v>10.144</v>
      </c>
      <c r="O97">
        <v>3.7839999999999998</v>
      </c>
      <c r="Q97">
        <v>0.65400000000000003</v>
      </c>
      <c r="R97">
        <v>1</v>
      </c>
      <c r="S97">
        <v>0</v>
      </c>
      <c r="T97">
        <v>0</v>
      </c>
      <c r="V97">
        <v>0</v>
      </c>
      <c r="Y97" s="1">
        <v>45325</v>
      </c>
      <c r="Z97" s="6">
        <v>0.37760416666666669</v>
      </c>
      <c r="AB97">
        <v>1</v>
      </c>
      <c r="AD97" s="3">
        <f t="shared" si="8"/>
        <v>6.8399177080215123</v>
      </c>
      <c r="AE97" s="3">
        <f t="shared" si="9"/>
        <v>11.614088748570136</v>
      </c>
      <c r="AF97" s="3">
        <f t="shared" si="10"/>
        <v>4.774171040548624</v>
      </c>
      <c r="AG97" s="3">
        <f t="shared" si="11"/>
        <v>0.94771917337600786</v>
      </c>
      <c r="AH97" s="3"/>
      <c r="AI97">
        <f>100*(AVERAGE(I97:I98))/(AVERAGE(I$51:I$52))</f>
        <v>99.783409140134282</v>
      </c>
      <c r="AK97">
        <f>ABS(100*(AD97-AD98)/(AVERAGE(AD97:AD98)))</f>
        <v>7.6529595613210661</v>
      </c>
      <c r="AO97">
        <f>100*(AVERAGE(J97:J98))/(AVERAGE(J$51:J$52))</f>
        <v>72.848311935330486</v>
      </c>
      <c r="AQ97">
        <f>ABS(100*(AE97-AE98)/(AVERAGE(AE97:AE98)))</f>
        <v>1.1314023526367145</v>
      </c>
      <c r="AU97">
        <f>100*(((AVERAGE(J97:J98))-(AVERAGE(I97:I98)))/((AVERAGE(J$51:J$52))-(AVERAGE($I$51:I52))))</f>
        <v>47.18869287114412</v>
      </c>
      <c r="AW97">
        <f>ABS(100*(AF97-AF98)/(AVERAGE(AF97:AF98)))</f>
        <v>9.021978008177733</v>
      </c>
      <c r="BA97">
        <f>100*(AVERAGE(L97:L98))/(AVERAGE(L$51:L$52))</f>
        <v>89.922840940782748</v>
      </c>
      <c r="BC97">
        <f>ABS(100*(AG97-AG98)/(AVERAGE(AG97:AG98)))</f>
        <v>0.92766133843119769</v>
      </c>
      <c r="BG97" s="3">
        <f>AVERAGE(AD97:AD98)</f>
        <v>7.1120592159067897</v>
      </c>
      <c r="BH97" s="3">
        <f>AVERAGE(AE97:AE98)</f>
        <v>11.680163571288826</v>
      </c>
      <c r="BI97" s="3">
        <f>AVERAGE(AF97:AF98)</f>
        <v>4.5681043553820357</v>
      </c>
      <c r="BJ97" s="3">
        <f>AVERAGE(AG97:AG98)</f>
        <v>0.94334365618253346</v>
      </c>
      <c r="BK97" t="s">
        <v>69</v>
      </c>
    </row>
    <row r="98" spans="1:63" x14ac:dyDescent="0.3">
      <c r="A98">
        <v>74</v>
      </c>
      <c r="B98">
        <v>1</v>
      </c>
      <c r="C98" t="s">
        <v>69</v>
      </c>
      <c r="D98" t="s">
        <v>27</v>
      </c>
      <c r="G98">
        <v>0.3</v>
      </c>
      <c r="H98">
        <v>0.3</v>
      </c>
      <c r="I98">
        <v>4781</v>
      </c>
      <c r="J98">
        <v>6933</v>
      </c>
      <c r="L98">
        <v>4814</v>
      </c>
      <c r="M98">
        <v>6.8040000000000003</v>
      </c>
      <c r="N98">
        <v>10.254</v>
      </c>
      <c r="O98">
        <v>3.4489999999999998</v>
      </c>
      <c r="Q98">
        <v>0.64600000000000002</v>
      </c>
      <c r="R98">
        <v>1</v>
      </c>
      <c r="S98">
        <v>0</v>
      </c>
      <c r="T98">
        <v>0</v>
      </c>
      <c r="V98">
        <v>0</v>
      </c>
      <c r="Y98" s="1">
        <v>45325</v>
      </c>
      <c r="Z98" s="6">
        <v>0.38497685185185188</v>
      </c>
      <c r="AB98">
        <v>1</v>
      </c>
      <c r="AD98" s="3">
        <f t="shared" si="8"/>
        <v>7.384200723792067</v>
      </c>
      <c r="AE98" s="3">
        <f t="shared" si="9"/>
        <v>11.746238394007515</v>
      </c>
      <c r="AF98" s="3">
        <f t="shared" si="10"/>
        <v>4.3620376702154475</v>
      </c>
      <c r="AG98" s="3">
        <f t="shared" si="11"/>
        <v>0.93896813898905918</v>
      </c>
      <c r="AH98" s="3"/>
      <c r="BK98" t="s">
        <v>69</v>
      </c>
    </row>
    <row r="99" spans="1:63" x14ac:dyDescent="0.3">
      <c r="A99">
        <v>75</v>
      </c>
      <c r="B99">
        <v>3</v>
      </c>
      <c r="C99" t="s">
        <v>83</v>
      </c>
      <c r="D99" t="s">
        <v>27</v>
      </c>
      <c r="G99">
        <v>0.5</v>
      </c>
      <c r="H99">
        <v>0.5</v>
      </c>
      <c r="I99">
        <v>1854</v>
      </c>
      <c r="J99">
        <v>1064</v>
      </c>
      <c r="L99">
        <v>758</v>
      </c>
      <c r="M99">
        <v>1.837</v>
      </c>
      <c r="N99">
        <v>1.18</v>
      </c>
      <c r="O99">
        <v>0</v>
      </c>
      <c r="Q99">
        <v>0</v>
      </c>
      <c r="R99">
        <v>1</v>
      </c>
      <c r="S99">
        <v>0</v>
      </c>
      <c r="T99">
        <v>0</v>
      </c>
      <c r="V99">
        <v>0</v>
      </c>
      <c r="Y99" s="1">
        <v>45325</v>
      </c>
      <c r="Z99" s="6">
        <v>0.39789351851851856</v>
      </c>
      <c r="AB99">
        <v>1</v>
      </c>
      <c r="AD99" s="3"/>
      <c r="AE99" s="3"/>
      <c r="AF99" s="3"/>
      <c r="AG99" s="3"/>
      <c r="AH99" s="3"/>
      <c r="BK99" t="s">
        <v>83</v>
      </c>
    </row>
    <row r="100" spans="1:63" x14ac:dyDescent="0.3">
      <c r="A100">
        <v>76</v>
      </c>
      <c r="B100">
        <v>21</v>
      </c>
      <c r="C100" t="s">
        <v>292</v>
      </c>
      <c r="D100" t="s">
        <v>27</v>
      </c>
      <c r="G100">
        <v>0.5</v>
      </c>
      <c r="H100">
        <v>0.5</v>
      </c>
      <c r="I100">
        <v>3977</v>
      </c>
      <c r="J100">
        <v>7494</v>
      </c>
      <c r="L100">
        <v>3146</v>
      </c>
      <c r="M100">
        <v>3.4660000000000002</v>
      </c>
      <c r="N100">
        <v>6.6269999999999998</v>
      </c>
      <c r="O100">
        <v>3.161</v>
      </c>
      <c r="Q100">
        <v>0.21299999999999999</v>
      </c>
      <c r="R100">
        <v>1</v>
      </c>
      <c r="S100">
        <v>0</v>
      </c>
      <c r="T100">
        <v>0</v>
      </c>
      <c r="V100">
        <v>0</v>
      </c>
      <c r="Y100" s="1">
        <v>45325</v>
      </c>
      <c r="Z100" s="6">
        <v>0.41013888888888889</v>
      </c>
      <c r="AB100">
        <v>1</v>
      </c>
      <c r="AD100" s="3">
        <f t="shared" si="8"/>
        <v>3.676031564138126</v>
      </c>
      <c r="AE100" s="3">
        <f t="shared" si="9"/>
        <v>7.6180195832535</v>
      </c>
      <c r="AF100" s="3">
        <f t="shared" si="10"/>
        <v>3.941988019115374</v>
      </c>
      <c r="AG100" s="3">
        <f t="shared" si="11"/>
        <v>0.36875787862769915</v>
      </c>
      <c r="AH100" s="3"/>
      <c r="BK100" t="s">
        <v>292</v>
      </c>
    </row>
    <row r="101" spans="1:63" x14ac:dyDescent="0.3">
      <c r="A101">
        <v>77</v>
      </c>
      <c r="B101">
        <v>21</v>
      </c>
      <c r="C101" t="s">
        <v>292</v>
      </c>
      <c r="D101" t="s">
        <v>27</v>
      </c>
      <c r="G101">
        <v>0.5</v>
      </c>
      <c r="H101">
        <v>0.5</v>
      </c>
      <c r="I101">
        <v>4900</v>
      </c>
      <c r="J101">
        <v>8214</v>
      </c>
      <c r="L101">
        <v>3338</v>
      </c>
      <c r="M101">
        <v>4.1740000000000004</v>
      </c>
      <c r="N101">
        <v>7.2370000000000001</v>
      </c>
      <c r="O101">
        <v>3.0630000000000002</v>
      </c>
      <c r="Q101">
        <v>0.23300000000000001</v>
      </c>
      <c r="R101">
        <v>1</v>
      </c>
      <c r="S101">
        <v>0</v>
      </c>
      <c r="T101">
        <v>0</v>
      </c>
      <c r="V101">
        <v>0</v>
      </c>
      <c r="Y101" s="1">
        <v>45325</v>
      </c>
      <c r="Z101" s="6">
        <v>0.41770833333333335</v>
      </c>
      <c r="AB101">
        <v>1</v>
      </c>
      <c r="AD101" s="3">
        <f t="shared" si="8"/>
        <v>4.5421922944074744</v>
      </c>
      <c r="AE101" s="3">
        <f t="shared" si="9"/>
        <v>8.3499253118297467</v>
      </c>
      <c r="AF101" s="3">
        <f t="shared" si="10"/>
        <v>3.8077330174222723</v>
      </c>
      <c r="AG101" s="3">
        <f t="shared" si="11"/>
        <v>0.39116052665828749</v>
      </c>
      <c r="AH101" s="3"/>
      <c r="AK101">
        <f>ABS(100*(AD101-AD102)/(AVERAGE(AD101:AD102)))</f>
        <v>1.3543294325525508</v>
      </c>
      <c r="AQ101">
        <f>ABS(100*(AE101-AE102)/(AVERAGE(AE101:AE102)))</f>
        <v>0.29260802088506271</v>
      </c>
      <c r="AW101">
        <f>ABS(100*(AF101-AF102)/(AVERAGE(AF101:AF102)))</f>
        <v>2.2932920731474447</v>
      </c>
      <c r="BC101">
        <f>ABS(100*(AG101-AG102)/(AVERAGE(AG101:AG102)))</f>
        <v>1.1399743937488949</v>
      </c>
      <c r="BG101" s="3">
        <f>AVERAGE(AD101:AD102)</f>
        <v>4.5731601211668336</v>
      </c>
      <c r="BH101" s="3">
        <f>AVERAGE(AE101:AE102)</f>
        <v>8.3377268830201423</v>
      </c>
      <c r="BI101" s="3">
        <f>AVERAGE(AF101:AF102)</f>
        <v>3.7645667618533096</v>
      </c>
      <c r="BJ101" s="3">
        <f>AVERAGE(AG101:AG102)</f>
        <v>0.38894359794692718</v>
      </c>
      <c r="BK101" t="s">
        <v>292</v>
      </c>
    </row>
    <row r="102" spans="1:63" x14ac:dyDescent="0.3">
      <c r="A102">
        <v>78</v>
      </c>
      <c r="B102">
        <v>21</v>
      </c>
      <c r="C102" t="s">
        <v>292</v>
      </c>
      <c r="D102" t="s">
        <v>27</v>
      </c>
      <c r="G102">
        <v>0.5</v>
      </c>
      <c r="H102">
        <v>0.5</v>
      </c>
      <c r="I102">
        <v>4966</v>
      </c>
      <c r="J102">
        <v>8190</v>
      </c>
      <c r="L102">
        <v>3300</v>
      </c>
      <c r="M102">
        <v>4.2249999999999996</v>
      </c>
      <c r="N102">
        <v>7.2169999999999996</v>
      </c>
      <c r="O102">
        <v>2.992</v>
      </c>
      <c r="Q102">
        <v>0.22900000000000001</v>
      </c>
      <c r="R102">
        <v>1</v>
      </c>
      <c r="S102">
        <v>0</v>
      </c>
      <c r="T102">
        <v>0</v>
      </c>
      <c r="V102">
        <v>0</v>
      </c>
      <c r="Y102" s="1">
        <v>45325</v>
      </c>
      <c r="Z102" s="6">
        <v>0.42563657407407413</v>
      </c>
      <c r="AB102">
        <v>1</v>
      </c>
      <c r="AD102" s="3">
        <f t="shared" si="8"/>
        <v>4.6041279479261927</v>
      </c>
      <c r="AE102" s="3">
        <f t="shared" si="9"/>
        <v>8.3255284542105397</v>
      </c>
      <c r="AF102" s="3">
        <f t="shared" si="10"/>
        <v>3.7214005062843469</v>
      </c>
      <c r="AG102" s="3">
        <f t="shared" si="11"/>
        <v>0.38672666923556687</v>
      </c>
      <c r="AH102" s="3"/>
      <c r="BG102" s="3"/>
      <c r="BH102" s="3"/>
      <c r="BI102" s="3"/>
      <c r="BJ102" s="3"/>
      <c r="BK102" t="s">
        <v>292</v>
      </c>
    </row>
    <row r="103" spans="1:63" x14ac:dyDescent="0.3">
      <c r="A103">
        <v>79</v>
      </c>
      <c r="B103">
        <v>22</v>
      </c>
      <c r="C103" t="s">
        <v>293</v>
      </c>
      <c r="D103" t="s">
        <v>27</v>
      </c>
      <c r="G103">
        <v>0.5</v>
      </c>
      <c r="H103">
        <v>0.5</v>
      </c>
      <c r="I103">
        <v>6061</v>
      </c>
      <c r="J103">
        <v>8903</v>
      </c>
      <c r="L103">
        <v>1731</v>
      </c>
      <c r="M103">
        <v>5.0650000000000004</v>
      </c>
      <c r="N103">
        <v>7.8209999999999997</v>
      </c>
      <c r="O103">
        <v>2.7559999999999998</v>
      </c>
      <c r="Q103">
        <v>6.5000000000000002E-2</v>
      </c>
      <c r="R103">
        <v>1</v>
      </c>
      <c r="S103">
        <v>0</v>
      </c>
      <c r="T103">
        <v>0</v>
      </c>
      <c r="V103">
        <v>0</v>
      </c>
      <c r="Y103" s="1">
        <v>45325</v>
      </c>
      <c r="Z103" s="6">
        <v>0.43853009259259257</v>
      </c>
      <c r="AB103">
        <v>1</v>
      </c>
      <c r="AD103" s="3">
        <f t="shared" si="8"/>
        <v>5.6316967449412925</v>
      </c>
      <c r="AE103" s="3">
        <f t="shared" si="9"/>
        <v>9.0503184326478507</v>
      </c>
      <c r="AF103" s="3">
        <f t="shared" si="10"/>
        <v>3.4186216877065583</v>
      </c>
      <c r="AG103" s="3">
        <f t="shared" si="11"/>
        <v>0.20365502986060263</v>
      </c>
      <c r="AH103" s="3"/>
      <c r="BG103" s="3"/>
      <c r="BH103" s="3"/>
      <c r="BI103" s="3"/>
      <c r="BJ103" s="3"/>
      <c r="BK103" t="s">
        <v>293</v>
      </c>
    </row>
    <row r="104" spans="1:63" x14ac:dyDescent="0.3">
      <c r="A104">
        <v>80</v>
      </c>
      <c r="B104">
        <v>22</v>
      </c>
      <c r="C104" t="s">
        <v>293</v>
      </c>
      <c r="D104" t="s">
        <v>27</v>
      </c>
      <c r="G104">
        <v>0.5</v>
      </c>
      <c r="H104">
        <v>0.5</v>
      </c>
      <c r="I104">
        <v>6415</v>
      </c>
      <c r="J104">
        <v>8999</v>
      </c>
      <c r="L104">
        <v>1803</v>
      </c>
      <c r="M104">
        <v>5.3369999999999997</v>
      </c>
      <c r="N104">
        <v>7.9020000000000001</v>
      </c>
      <c r="O104">
        <v>2.5649999999999999</v>
      </c>
      <c r="Q104">
        <v>7.2999999999999995E-2</v>
      </c>
      <c r="R104">
        <v>1</v>
      </c>
      <c r="S104">
        <v>0</v>
      </c>
      <c r="T104">
        <v>0</v>
      </c>
      <c r="V104">
        <v>0</v>
      </c>
      <c r="Y104" s="1">
        <v>45325</v>
      </c>
      <c r="Z104" s="6">
        <v>0.44586805555555559</v>
      </c>
      <c r="AB104">
        <v>1</v>
      </c>
      <c r="AD104" s="3">
        <f t="shared" si="8"/>
        <v>5.9638970683598727</v>
      </c>
      <c r="AE104" s="3">
        <f t="shared" si="9"/>
        <v>9.1479058631246843</v>
      </c>
      <c r="AF104" s="3">
        <f t="shared" si="10"/>
        <v>3.1840087947648117</v>
      </c>
      <c r="AG104" s="3">
        <f t="shared" si="11"/>
        <v>0.21205602287207329</v>
      </c>
      <c r="AH104" s="3"/>
      <c r="AK104">
        <f>ABS(100*(AD104-AD105)/(AVERAGE(AD104:AD105)))</f>
        <v>2.501646889404999</v>
      </c>
      <c r="AQ104">
        <f>ABS(100*(AE104-AE105)/(AVERAGE(AE104:AE105)))</f>
        <v>0.80791543284665157</v>
      </c>
      <c r="AW104">
        <f>ABS(100*(AF104-AF105)/(AVERAGE(AF104:AF105)))</f>
        <v>2.4440199556160147</v>
      </c>
      <c r="BC104">
        <f>ABS(100*(AG104-AG105)/(AVERAGE(AG104:AG105)))</f>
        <v>0.54872448231253901</v>
      </c>
      <c r="BG104" s="3">
        <f>AVERAGE(AD104:AD105)</f>
        <v>6.0394397972728546</v>
      </c>
      <c r="BH104" s="3">
        <f>AVERAGE(AE104:AE105)</f>
        <v>9.185009417420563</v>
      </c>
      <c r="BI104" s="3">
        <f>AVERAGE(AF104:AF105)</f>
        <v>3.1455696201477092</v>
      </c>
      <c r="BJ104" s="3">
        <f>AVERAGE(AG104:AG105)</f>
        <v>0.21263942516453652</v>
      </c>
      <c r="BK104" t="s">
        <v>293</v>
      </c>
    </row>
    <row r="105" spans="1:63" x14ac:dyDescent="0.3">
      <c r="A105">
        <v>81</v>
      </c>
      <c r="B105">
        <v>22</v>
      </c>
      <c r="C105" t="s">
        <v>293</v>
      </c>
      <c r="D105" t="s">
        <v>27</v>
      </c>
      <c r="G105">
        <v>0.5</v>
      </c>
      <c r="H105">
        <v>0.5</v>
      </c>
      <c r="I105">
        <v>6576</v>
      </c>
      <c r="J105">
        <v>9072</v>
      </c>
      <c r="L105">
        <v>1813</v>
      </c>
      <c r="M105">
        <v>5.46</v>
      </c>
      <c r="N105">
        <v>7.9640000000000004</v>
      </c>
      <c r="O105">
        <v>2.504</v>
      </c>
      <c r="Q105">
        <v>7.3999999999999996E-2</v>
      </c>
      <c r="R105">
        <v>1</v>
      </c>
      <c r="S105">
        <v>0</v>
      </c>
      <c r="T105">
        <v>0</v>
      </c>
      <c r="V105">
        <v>0</v>
      </c>
      <c r="Y105" s="1">
        <v>45325</v>
      </c>
      <c r="Z105" s="6">
        <v>0.45376157407407408</v>
      </c>
      <c r="AB105">
        <v>1</v>
      </c>
      <c r="AD105" s="3">
        <f t="shared" si="8"/>
        <v>6.1149825261858366</v>
      </c>
      <c r="AE105" s="3">
        <f t="shared" si="9"/>
        <v>9.2221129717164434</v>
      </c>
      <c r="AF105" s="3">
        <f t="shared" si="10"/>
        <v>3.1071304455306068</v>
      </c>
      <c r="AG105" s="3">
        <f t="shared" si="11"/>
        <v>0.21322282745699975</v>
      </c>
      <c r="AH105" s="3"/>
      <c r="BG105" s="3"/>
      <c r="BH105" s="3"/>
      <c r="BI105" s="3"/>
      <c r="BJ105" s="3"/>
      <c r="BK105" t="s">
        <v>293</v>
      </c>
    </row>
    <row r="106" spans="1:63" x14ac:dyDescent="0.3">
      <c r="A106">
        <v>82</v>
      </c>
      <c r="B106">
        <v>23</v>
      </c>
      <c r="C106" t="s">
        <v>294</v>
      </c>
      <c r="D106" t="s">
        <v>27</v>
      </c>
      <c r="G106">
        <v>0.5</v>
      </c>
      <c r="H106">
        <v>0.5</v>
      </c>
      <c r="I106">
        <v>14588</v>
      </c>
      <c r="J106">
        <v>16972</v>
      </c>
      <c r="L106">
        <v>1165</v>
      </c>
      <c r="M106">
        <v>11.606</v>
      </c>
      <c r="N106">
        <v>14.657</v>
      </c>
      <c r="O106">
        <v>3.0510000000000002</v>
      </c>
      <c r="Q106">
        <v>6.0000000000000001E-3</v>
      </c>
      <c r="R106">
        <v>1</v>
      </c>
      <c r="S106">
        <v>0</v>
      </c>
      <c r="T106">
        <v>0</v>
      </c>
      <c r="V106">
        <v>0</v>
      </c>
      <c r="Y106" s="1">
        <v>45325</v>
      </c>
      <c r="Z106" s="6">
        <v>0.46750000000000003</v>
      </c>
      <c r="AB106">
        <v>1</v>
      </c>
      <c r="AD106" s="3">
        <f t="shared" si="8"/>
        <v>13.633595495761158</v>
      </c>
      <c r="AE106" s="3">
        <f t="shared" si="9"/>
        <v>17.252745271372486</v>
      </c>
      <c r="AF106" s="3">
        <f t="shared" si="10"/>
        <v>3.6191497756113282</v>
      </c>
      <c r="AG106" s="3">
        <f t="shared" si="11"/>
        <v>0.13761389035376406</v>
      </c>
      <c r="AH106" s="3"/>
      <c r="BG106" s="3"/>
      <c r="BH106" s="3"/>
      <c r="BI106" s="3"/>
      <c r="BJ106" s="3"/>
      <c r="BK106" t="s">
        <v>294</v>
      </c>
    </row>
    <row r="107" spans="1:63" x14ac:dyDescent="0.3">
      <c r="A107">
        <v>83</v>
      </c>
      <c r="B107">
        <v>23</v>
      </c>
      <c r="C107" t="s">
        <v>294</v>
      </c>
      <c r="D107" t="s">
        <v>27</v>
      </c>
      <c r="G107">
        <v>0.5</v>
      </c>
      <c r="H107">
        <v>0.5</v>
      </c>
      <c r="I107">
        <v>16419</v>
      </c>
      <c r="J107">
        <v>16896</v>
      </c>
      <c r="L107">
        <v>1186</v>
      </c>
      <c r="M107">
        <v>13.010999999999999</v>
      </c>
      <c r="N107">
        <v>14.592000000000001</v>
      </c>
      <c r="O107">
        <v>1.581</v>
      </c>
      <c r="Q107">
        <v>8.0000000000000002E-3</v>
      </c>
      <c r="R107">
        <v>1</v>
      </c>
      <c r="S107">
        <v>0</v>
      </c>
      <c r="T107">
        <v>0</v>
      </c>
      <c r="V107">
        <v>0</v>
      </c>
      <c r="Y107" s="1">
        <v>45325</v>
      </c>
      <c r="Z107" s="6">
        <v>0.47467592592592595</v>
      </c>
      <c r="AB107">
        <v>1</v>
      </c>
      <c r="AD107" s="3">
        <f t="shared" si="8"/>
        <v>15.351840671409237</v>
      </c>
      <c r="AE107" s="3">
        <f t="shared" si="9"/>
        <v>17.175488555578326</v>
      </c>
      <c r="AF107" s="3">
        <f t="shared" si="10"/>
        <v>1.8236478841690893</v>
      </c>
      <c r="AG107" s="3">
        <f t="shared" si="11"/>
        <v>0.14006417998210963</v>
      </c>
      <c r="AH107" s="3"/>
      <c r="AK107">
        <f>ABS(100*(AD107-AD108)/(AVERAGE(AD107:AD108)))</f>
        <v>5.8393258207810197</v>
      </c>
      <c r="AQ107">
        <f>ABS(100*(AE107-AE108)/(AVERAGE(AE107:AE108)))</f>
        <v>3.0463991553623231</v>
      </c>
      <c r="AW107">
        <f>ABS(100*(AF107-AF108)/(AVERAGE(AF107:AF108)))</f>
        <v>130.29502231672168</v>
      </c>
      <c r="BC107">
        <f>ABS(100*(AG107-AG108)/(AVERAGE(AG107:AG108)))</f>
        <v>0.1667489006803585</v>
      </c>
      <c r="BG107" s="3">
        <f>AVERAGE(AD107:AD108)</f>
        <v>15.813542815821499</v>
      </c>
      <c r="BH107" s="3">
        <f>AVERAGE(AE107:AE108)</f>
        <v>16.917796746975441</v>
      </c>
      <c r="BI107" s="3">
        <f>AVERAGE(AF107:AF108)</f>
        <v>1.1042539311539388</v>
      </c>
      <c r="BJ107" s="3">
        <f>AVERAGE(AG107:AG108)</f>
        <v>0.13994749952361699</v>
      </c>
      <c r="BK107" t="s">
        <v>294</v>
      </c>
    </row>
    <row r="108" spans="1:63" x14ac:dyDescent="0.3">
      <c r="A108">
        <v>84</v>
      </c>
      <c r="B108">
        <v>23</v>
      </c>
      <c r="C108" t="s">
        <v>294</v>
      </c>
      <c r="D108" t="s">
        <v>27</v>
      </c>
      <c r="G108">
        <v>0.5</v>
      </c>
      <c r="H108">
        <v>0.5</v>
      </c>
      <c r="I108">
        <v>17403</v>
      </c>
      <c r="J108">
        <v>16389</v>
      </c>
      <c r="L108">
        <v>1184</v>
      </c>
      <c r="M108">
        <v>13.766</v>
      </c>
      <c r="N108">
        <v>14.163</v>
      </c>
      <c r="O108">
        <v>0.39700000000000002</v>
      </c>
      <c r="Q108">
        <v>8.0000000000000002E-3</v>
      </c>
      <c r="R108">
        <v>1</v>
      </c>
      <c r="S108">
        <v>0</v>
      </c>
      <c r="T108">
        <v>0</v>
      </c>
      <c r="V108">
        <v>0</v>
      </c>
      <c r="Y108" s="1">
        <v>45325</v>
      </c>
      <c r="Z108" s="6">
        <v>0.48248842592592589</v>
      </c>
      <c r="AB108">
        <v>1</v>
      </c>
      <c r="AD108" s="3">
        <f t="shared" si="8"/>
        <v>16.275244960233763</v>
      </c>
      <c r="AE108" s="3">
        <f t="shared" si="9"/>
        <v>16.660104938372552</v>
      </c>
      <c r="AF108" s="3">
        <f t="shared" si="10"/>
        <v>0.38485997813878825</v>
      </c>
      <c r="AG108" s="3">
        <f t="shared" si="11"/>
        <v>0.13983081906512435</v>
      </c>
      <c r="AH108" s="3"/>
      <c r="BG108" s="3"/>
      <c r="BH108" s="3"/>
      <c r="BI108" s="3"/>
      <c r="BJ108" s="3"/>
      <c r="BK108" t="s">
        <v>294</v>
      </c>
    </row>
    <row r="109" spans="1:63" x14ac:dyDescent="0.3">
      <c r="A109">
        <v>85</v>
      </c>
      <c r="B109">
        <v>24</v>
      </c>
      <c r="C109" t="s">
        <v>295</v>
      </c>
      <c r="D109" t="s">
        <v>27</v>
      </c>
      <c r="G109">
        <v>0.5</v>
      </c>
      <c r="H109">
        <v>0.5</v>
      </c>
      <c r="I109">
        <v>7123</v>
      </c>
      <c r="J109">
        <v>8661</v>
      </c>
      <c r="L109">
        <v>5307</v>
      </c>
      <c r="M109">
        <v>5.8789999999999996</v>
      </c>
      <c r="N109">
        <v>7.6159999999999997</v>
      </c>
      <c r="O109">
        <v>1.7370000000000001</v>
      </c>
      <c r="Q109">
        <v>0.439</v>
      </c>
      <c r="R109">
        <v>1</v>
      </c>
      <c r="S109">
        <v>0</v>
      </c>
      <c r="T109">
        <v>0</v>
      </c>
      <c r="V109">
        <v>0</v>
      </c>
      <c r="Y109" s="1">
        <v>45325</v>
      </c>
      <c r="Z109" s="6">
        <v>0.49671296296296297</v>
      </c>
      <c r="AB109">
        <v>1</v>
      </c>
      <c r="AD109" s="3">
        <f t="shared" si="8"/>
        <v>6.628297715197033</v>
      </c>
      <c r="AE109" s="3">
        <f t="shared" si="9"/>
        <v>8.8043167849875008</v>
      </c>
      <c r="AF109" s="3">
        <f t="shared" si="10"/>
        <v>2.1760190697904678</v>
      </c>
      <c r="AG109" s="3">
        <f t="shared" si="11"/>
        <v>0.62090434943031081</v>
      </c>
      <c r="AH109" s="3"/>
      <c r="BG109" s="3"/>
      <c r="BH109" s="3"/>
      <c r="BI109" s="3"/>
      <c r="BJ109" s="3"/>
      <c r="BK109" t="s">
        <v>295</v>
      </c>
    </row>
    <row r="110" spans="1:63" x14ac:dyDescent="0.3">
      <c r="A110">
        <v>86</v>
      </c>
      <c r="B110">
        <v>24</v>
      </c>
      <c r="C110" t="s">
        <v>295</v>
      </c>
      <c r="D110" t="s">
        <v>27</v>
      </c>
      <c r="G110">
        <v>0.5</v>
      </c>
      <c r="H110">
        <v>0.5</v>
      </c>
      <c r="I110">
        <v>4400</v>
      </c>
      <c r="J110">
        <v>8309</v>
      </c>
      <c r="L110">
        <v>5385</v>
      </c>
      <c r="M110">
        <v>3.79</v>
      </c>
      <c r="N110">
        <v>7.3179999999999996</v>
      </c>
      <c r="O110">
        <v>3.528</v>
      </c>
      <c r="Q110">
        <v>0.44700000000000001</v>
      </c>
      <c r="R110">
        <v>1</v>
      </c>
      <c r="S110">
        <v>0</v>
      </c>
      <c r="T110">
        <v>0</v>
      </c>
      <c r="V110">
        <v>0</v>
      </c>
      <c r="Y110" s="1">
        <v>45325</v>
      </c>
      <c r="Z110" s="6">
        <v>0.50432870370370375</v>
      </c>
      <c r="AB110">
        <v>1</v>
      </c>
      <c r="AD110" s="3">
        <f t="shared" si="8"/>
        <v>4.0729827980535482</v>
      </c>
      <c r="AE110" s="3">
        <f t="shared" si="9"/>
        <v>8.446496206572446</v>
      </c>
      <c r="AF110" s="3">
        <f t="shared" si="10"/>
        <v>4.3735134085188978</v>
      </c>
      <c r="AG110" s="3">
        <f t="shared" si="11"/>
        <v>0.63000542519273739</v>
      </c>
      <c r="AH110" s="3"/>
      <c r="AK110">
        <f>ABS(100*(AD110-AD111)/(AVERAGE(AD110:AD111)))</f>
        <v>2.3227955205399007</v>
      </c>
      <c r="AQ110">
        <f>ABS(100*(AE110-AE111)/(AVERAGE(AE110:AE111)))</f>
        <v>0.46826602274589874</v>
      </c>
      <c r="AW110">
        <f>ABS(100*(AF110-AF111)/(AVERAGE(AF110:AF111)))</f>
        <v>1.2903957436319433</v>
      </c>
      <c r="BC110">
        <f>ABS(100*(AG110-AG111)/(AVERAGE(AG110:AG111)))</f>
        <v>0.2967684765354448</v>
      </c>
      <c r="BG110" s="3">
        <f>AVERAGE(AD110:AD111)</f>
        <v>4.1208421666816486</v>
      </c>
      <c r="BH110" s="3">
        <f>AVERAGE(AE110:AE111)</f>
        <v>8.4663186533880541</v>
      </c>
      <c r="BI110" s="3">
        <f>AVERAGE(AF110:AF111)</f>
        <v>4.3454764867064046</v>
      </c>
      <c r="BJ110" s="3">
        <f>AVERAGE(AG110:AG111)</f>
        <v>0.62907198152479615</v>
      </c>
      <c r="BK110" t="s">
        <v>295</v>
      </c>
    </row>
    <row r="111" spans="1:63" x14ac:dyDescent="0.3">
      <c r="A111">
        <v>87</v>
      </c>
      <c r="B111">
        <v>24</v>
      </c>
      <c r="C111" t="s">
        <v>295</v>
      </c>
      <c r="D111" t="s">
        <v>27</v>
      </c>
      <c r="G111">
        <v>0.5</v>
      </c>
      <c r="H111">
        <v>0.5</v>
      </c>
      <c r="I111">
        <v>4502</v>
      </c>
      <c r="J111">
        <v>8348</v>
      </c>
      <c r="L111">
        <v>5369</v>
      </c>
      <c r="M111">
        <v>3.8690000000000002</v>
      </c>
      <c r="N111">
        <v>7.351</v>
      </c>
      <c r="O111">
        <v>3.4820000000000002</v>
      </c>
      <c r="Q111">
        <v>0.44600000000000001</v>
      </c>
      <c r="R111">
        <v>1</v>
      </c>
      <c r="S111">
        <v>0</v>
      </c>
      <c r="T111">
        <v>0</v>
      </c>
      <c r="V111">
        <v>0</v>
      </c>
      <c r="Y111" s="1">
        <v>45325</v>
      </c>
      <c r="Z111" s="6">
        <v>0.51209490740740737</v>
      </c>
      <c r="AB111">
        <v>1</v>
      </c>
      <c r="AD111" s="3">
        <f t="shared" si="8"/>
        <v>4.168701535309749</v>
      </c>
      <c r="AE111" s="3">
        <f t="shared" si="9"/>
        <v>8.4861411002036604</v>
      </c>
      <c r="AF111" s="3">
        <f t="shared" si="10"/>
        <v>4.3174395648939115</v>
      </c>
      <c r="AG111" s="3">
        <f t="shared" si="11"/>
        <v>0.62813853785685492</v>
      </c>
      <c r="AH111" s="3"/>
      <c r="BG111" s="3"/>
      <c r="BH111" s="3"/>
      <c r="BI111" s="3"/>
      <c r="BJ111" s="3"/>
      <c r="BK111" t="s">
        <v>295</v>
      </c>
    </row>
    <row r="112" spans="1:63" x14ac:dyDescent="0.3">
      <c r="A112">
        <v>88</v>
      </c>
      <c r="B112">
        <v>25</v>
      </c>
      <c r="C112" t="s">
        <v>296</v>
      </c>
      <c r="D112" t="s">
        <v>27</v>
      </c>
      <c r="G112">
        <v>0.5</v>
      </c>
      <c r="H112">
        <v>0.5</v>
      </c>
      <c r="I112">
        <v>6077</v>
      </c>
      <c r="J112">
        <v>9223</v>
      </c>
      <c r="L112">
        <v>1817</v>
      </c>
      <c r="M112">
        <v>5.077</v>
      </c>
      <c r="N112">
        <v>8.0920000000000005</v>
      </c>
      <c r="O112">
        <v>3.0150000000000001</v>
      </c>
      <c r="Q112">
        <v>7.3999999999999996E-2</v>
      </c>
      <c r="R112">
        <v>1</v>
      </c>
      <c r="S112">
        <v>0</v>
      </c>
      <c r="T112">
        <v>0</v>
      </c>
      <c r="V112">
        <v>0</v>
      </c>
      <c r="Y112" s="1">
        <v>45325</v>
      </c>
      <c r="Z112" s="6">
        <v>0.52504629629629629</v>
      </c>
      <c r="AB112">
        <v>1</v>
      </c>
      <c r="AD112" s="3">
        <f t="shared" si="8"/>
        <v>5.6467114488246173</v>
      </c>
      <c r="AE112" s="3">
        <f t="shared" si="9"/>
        <v>9.3756098675706259</v>
      </c>
      <c r="AF112" s="3">
        <f t="shared" si="10"/>
        <v>3.7288984187460086</v>
      </c>
      <c r="AG112" s="3">
        <f t="shared" si="11"/>
        <v>0.21368954929097034</v>
      </c>
      <c r="BK112" t="s">
        <v>296</v>
      </c>
    </row>
    <row r="113" spans="1:63" x14ac:dyDescent="0.3">
      <c r="A113">
        <v>89</v>
      </c>
      <c r="B113">
        <v>25</v>
      </c>
      <c r="C113" t="s">
        <v>296</v>
      </c>
      <c r="D113" t="s">
        <v>27</v>
      </c>
      <c r="G113">
        <v>0.5</v>
      </c>
      <c r="H113">
        <v>0.5</v>
      </c>
      <c r="I113">
        <v>6792</v>
      </c>
      <c r="J113">
        <v>9272</v>
      </c>
      <c r="L113">
        <v>1820</v>
      </c>
      <c r="M113">
        <v>5.6260000000000003</v>
      </c>
      <c r="N113">
        <v>8.1340000000000003</v>
      </c>
      <c r="O113">
        <v>2.508</v>
      </c>
      <c r="Q113">
        <v>7.3999999999999996E-2</v>
      </c>
      <c r="R113">
        <v>1</v>
      </c>
      <c r="S113">
        <v>0</v>
      </c>
      <c r="T113">
        <v>0</v>
      </c>
      <c r="V113">
        <v>0</v>
      </c>
      <c r="Y113" s="1">
        <v>45325</v>
      </c>
      <c r="Z113" s="6">
        <v>0.53270833333333334</v>
      </c>
      <c r="AB113">
        <v>1</v>
      </c>
      <c r="AD113" s="3">
        <f t="shared" si="8"/>
        <v>6.3176810286107328</v>
      </c>
      <c r="AE113" s="3">
        <f t="shared" si="9"/>
        <v>9.4254201185431778</v>
      </c>
      <c r="AF113" s="3">
        <f t="shared" si="10"/>
        <v>3.1077390899324451</v>
      </c>
      <c r="AG113" s="3">
        <f t="shared" si="11"/>
        <v>0.21403959066644829</v>
      </c>
      <c r="AH113" s="3"/>
      <c r="AK113">
        <f>ABS(100*(AD113-AD114)/(AVERAGE(AD113:AD114)))</f>
        <v>2.313959043089453</v>
      </c>
      <c r="AQ113">
        <f>ABS(100*(AE113-AE114)/(AVERAGE(AE113:AE114)))</f>
        <v>1.6199879722518065</v>
      </c>
      <c r="AW113">
        <f>ABS(100*(AF113-AF114)/(AVERAGE(AF113:AF114)))</f>
        <v>0.2237985005725267</v>
      </c>
      <c r="BC113">
        <f>ABS(100*(AG113-AG114)/(AVERAGE(AG113:AG114)))</f>
        <v>0.38086776983637366</v>
      </c>
      <c r="BG113" s="3">
        <f>AVERAGE(AD113:AD114)</f>
        <v>6.2454227661722275</v>
      </c>
      <c r="BH113" s="3">
        <f>AVERAGE(AE113:AE114)</f>
        <v>9.3496882063502191</v>
      </c>
      <c r="BI113" s="3">
        <f>AVERAGE(AF113:AF114)</f>
        <v>3.1042654401779903</v>
      </c>
      <c r="BJ113" s="3">
        <f>AVERAGE(AG113:AG114)</f>
        <v>0.21444797227117257</v>
      </c>
      <c r="BK113" t="s">
        <v>296</v>
      </c>
    </row>
    <row r="114" spans="1:63" x14ac:dyDescent="0.3">
      <c r="A114">
        <v>90</v>
      </c>
      <c r="B114">
        <v>25</v>
      </c>
      <c r="C114" t="s">
        <v>296</v>
      </c>
      <c r="D114" t="s">
        <v>27</v>
      </c>
      <c r="G114">
        <v>0.5</v>
      </c>
      <c r="H114">
        <v>0.5</v>
      </c>
      <c r="I114">
        <v>6638</v>
      </c>
      <c r="J114">
        <v>9123</v>
      </c>
      <c r="L114">
        <v>1827</v>
      </c>
      <c r="M114">
        <v>5.5069999999999997</v>
      </c>
      <c r="N114">
        <v>8.0069999999999997</v>
      </c>
      <c r="O114">
        <v>2.5</v>
      </c>
      <c r="Q114">
        <v>7.4999999999999997E-2</v>
      </c>
      <c r="R114">
        <v>1</v>
      </c>
      <c r="S114">
        <v>0</v>
      </c>
      <c r="T114">
        <v>0</v>
      </c>
      <c r="V114">
        <v>0</v>
      </c>
      <c r="Y114" s="1">
        <v>45325</v>
      </c>
      <c r="Z114" s="6">
        <v>0.54038194444444443</v>
      </c>
      <c r="AB114">
        <v>1</v>
      </c>
      <c r="AD114" s="3">
        <f t="shared" si="8"/>
        <v>6.1731645037337231</v>
      </c>
      <c r="AE114" s="3">
        <f t="shared" si="9"/>
        <v>9.2739562941572586</v>
      </c>
      <c r="AF114" s="3">
        <f t="shared" si="10"/>
        <v>3.1007917904235356</v>
      </c>
      <c r="AG114" s="3">
        <f t="shared" si="11"/>
        <v>0.21485635387589683</v>
      </c>
      <c r="BK114" t="s">
        <v>296</v>
      </c>
    </row>
    <row r="115" spans="1:63" x14ac:dyDescent="0.3">
      <c r="A115">
        <v>91</v>
      </c>
      <c r="B115">
        <v>26</v>
      </c>
      <c r="C115" t="s">
        <v>297</v>
      </c>
      <c r="D115" t="s">
        <v>27</v>
      </c>
      <c r="G115">
        <v>0.5</v>
      </c>
      <c r="H115">
        <v>0.5</v>
      </c>
      <c r="I115">
        <v>3623</v>
      </c>
      <c r="J115">
        <v>4421</v>
      </c>
      <c r="L115">
        <v>1316</v>
      </c>
      <c r="M115">
        <v>3.194</v>
      </c>
      <c r="N115">
        <v>4.024</v>
      </c>
      <c r="O115">
        <v>0.83</v>
      </c>
      <c r="Q115">
        <v>2.1999999999999999E-2</v>
      </c>
      <c r="R115">
        <v>1</v>
      </c>
      <c r="S115">
        <v>0</v>
      </c>
      <c r="T115">
        <v>0</v>
      </c>
      <c r="V115">
        <v>0</v>
      </c>
      <c r="Y115" s="1">
        <v>45325</v>
      </c>
      <c r="Z115" s="6">
        <v>0.55372685185185189</v>
      </c>
      <c r="AB115">
        <v>1</v>
      </c>
      <c r="AD115" s="3">
        <f t="shared" si="8"/>
        <v>3.3438312407195463</v>
      </c>
      <c r="AE115" s="3">
        <f t="shared" si="9"/>
        <v>4.4942052722607135</v>
      </c>
      <c r="AF115" s="3">
        <f t="shared" si="10"/>
        <v>1.1503740315411672</v>
      </c>
      <c r="AG115" s="3">
        <f t="shared" si="11"/>
        <v>0.15523263958615383</v>
      </c>
      <c r="BK115" t="s">
        <v>297</v>
      </c>
    </row>
    <row r="116" spans="1:63" x14ac:dyDescent="0.3">
      <c r="A116">
        <v>92</v>
      </c>
      <c r="B116">
        <v>26</v>
      </c>
      <c r="C116" t="s">
        <v>297</v>
      </c>
      <c r="D116" t="s">
        <v>27</v>
      </c>
      <c r="G116">
        <v>0.5</v>
      </c>
      <c r="H116">
        <v>0.5</v>
      </c>
      <c r="I116">
        <v>2655</v>
      </c>
      <c r="J116">
        <v>4124</v>
      </c>
      <c r="L116">
        <v>1391</v>
      </c>
      <c r="M116">
        <v>2.452</v>
      </c>
      <c r="N116">
        <v>3.7730000000000001</v>
      </c>
      <c r="O116">
        <v>1.321</v>
      </c>
      <c r="Q116">
        <v>2.9000000000000001E-2</v>
      </c>
      <c r="R116">
        <v>1</v>
      </c>
      <c r="S116">
        <v>0</v>
      </c>
      <c r="T116">
        <v>0</v>
      </c>
      <c r="V116">
        <v>0</v>
      </c>
      <c r="Y116" s="1">
        <v>45325</v>
      </c>
      <c r="Z116" s="6">
        <v>0.56068287037037035</v>
      </c>
      <c r="AB116">
        <v>1</v>
      </c>
      <c r="AD116" s="3">
        <f t="shared" si="8"/>
        <v>2.435441655778344</v>
      </c>
      <c r="AE116" s="3">
        <f t="shared" si="9"/>
        <v>4.1922941592230112</v>
      </c>
      <c r="AF116" s="3">
        <f t="shared" si="10"/>
        <v>1.7568525034446671</v>
      </c>
      <c r="AG116" s="3">
        <f t="shared" si="11"/>
        <v>0.16398367397310243</v>
      </c>
      <c r="AH116" s="3"/>
      <c r="AK116">
        <f>ABS(100*(AD116-AD117)/(AVERAGE(AD116:AD117)))</f>
        <v>5.1431052021150014</v>
      </c>
      <c r="AQ116">
        <f>ABS(100*(AE116-AE117)/(AVERAGE(AE116:AE117)))</f>
        <v>0.12116514872670424</v>
      </c>
      <c r="AW116">
        <f>ABS(100*(AF116-AF117)/(AVERAGE(AF116:AF117)))</f>
        <v>7.2845164804658911</v>
      </c>
      <c r="BC116">
        <f>ABS(100*(AG116-AG117)/(AVERAGE(AG116:AG117)))</f>
        <v>3.3580330490456309</v>
      </c>
      <c r="BG116" s="3">
        <f>AVERAGE(AD116:AD117)</f>
        <v>2.4997233567788317</v>
      </c>
      <c r="BH116" s="3">
        <f>AVERAGE(AE116:AE117)</f>
        <v>4.194835498558346</v>
      </c>
      <c r="BI116" s="3">
        <f>AVERAGE(AF116:AF117)</f>
        <v>1.6951121417795136</v>
      </c>
      <c r="BJ116" s="3">
        <f>AVERAGE(AG116:AG117)</f>
        <v>0.16678400497692597</v>
      </c>
      <c r="BK116" t="s">
        <v>297</v>
      </c>
    </row>
    <row r="117" spans="1:63" x14ac:dyDescent="0.3">
      <c r="A117">
        <v>93</v>
      </c>
      <c r="B117">
        <v>26</v>
      </c>
      <c r="C117" t="s">
        <v>297</v>
      </c>
      <c r="D117" t="s">
        <v>27</v>
      </c>
      <c r="G117">
        <v>0.5</v>
      </c>
      <c r="H117">
        <v>0.5</v>
      </c>
      <c r="I117">
        <v>2792</v>
      </c>
      <c r="J117">
        <v>4129</v>
      </c>
      <c r="L117">
        <v>1439</v>
      </c>
      <c r="M117">
        <v>2.5569999999999999</v>
      </c>
      <c r="N117">
        <v>3.7770000000000001</v>
      </c>
      <c r="O117">
        <v>1.22</v>
      </c>
      <c r="Q117">
        <v>3.4000000000000002E-2</v>
      </c>
      <c r="R117">
        <v>1</v>
      </c>
      <c r="S117">
        <v>0</v>
      </c>
      <c r="T117">
        <v>0</v>
      </c>
      <c r="V117">
        <v>0</v>
      </c>
      <c r="Y117" s="1">
        <v>45325</v>
      </c>
      <c r="Z117" s="6">
        <v>0.56817129629629626</v>
      </c>
      <c r="AB117">
        <v>1</v>
      </c>
      <c r="AD117" s="3">
        <f t="shared" si="8"/>
        <v>2.5640050577793199</v>
      </c>
      <c r="AE117" s="3">
        <f t="shared" si="9"/>
        <v>4.19737683789368</v>
      </c>
      <c r="AF117" s="3">
        <f t="shared" si="10"/>
        <v>1.6333717801143601</v>
      </c>
      <c r="AG117" s="3">
        <f t="shared" si="11"/>
        <v>0.16958433598074951</v>
      </c>
      <c r="BK117" t="s">
        <v>297</v>
      </c>
    </row>
    <row r="118" spans="1:63" x14ac:dyDescent="0.3">
      <c r="A118">
        <v>94</v>
      </c>
      <c r="B118">
        <v>27</v>
      </c>
      <c r="C118" t="s">
        <v>298</v>
      </c>
      <c r="D118" t="s">
        <v>27</v>
      </c>
      <c r="G118">
        <v>0.5</v>
      </c>
      <c r="H118">
        <v>0.5</v>
      </c>
      <c r="I118">
        <v>3337</v>
      </c>
      <c r="J118">
        <v>6648</v>
      </c>
      <c r="L118">
        <v>2299</v>
      </c>
      <c r="M118">
        <v>2.9750000000000001</v>
      </c>
      <c r="N118">
        <v>5.9109999999999996</v>
      </c>
      <c r="O118">
        <v>2.9359999999999999</v>
      </c>
      <c r="Q118">
        <v>0.124</v>
      </c>
      <c r="R118">
        <v>1</v>
      </c>
      <c r="S118">
        <v>0</v>
      </c>
      <c r="T118">
        <v>0</v>
      </c>
      <c r="V118">
        <v>0</v>
      </c>
      <c r="Y118" s="1">
        <v>45325</v>
      </c>
      <c r="Z118" s="6">
        <v>0.58105324074074072</v>
      </c>
      <c r="AB118">
        <v>1</v>
      </c>
      <c r="AD118" s="3">
        <f t="shared" si="8"/>
        <v>3.0754434088050999</v>
      </c>
      <c r="AE118" s="3">
        <f t="shared" si="9"/>
        <v>6.7580303521764105</v>
      </c>
      <c r="AF118" s="3">
        <f t="shared" si="10"/>
        <v>3.6825869433713105</v>
      </c>
      <c r="AG118" s="3">
        <f t="shared" si="11"/>
        <v>0.26992953028442651</v>
      </c>
      <c r="BK118" t="s">
        <v>298</v>
      </c>
    </row>
    <row r="119" spans="1:63" x14ac:dyDescent="0.3">
      <c r="A119">
        <v>95</v>
      </c>
      <c r="B119">
        <v>27</v>
      </c>
      <c r="C119" t="s">
        <v>298</v>
      </c>
      <c r="D119" t="s">
        <v>27</v>
      </c>
      <c r="G119">
        <v>0.5</v>
      </c>
      <c r="H119">
        <v>0.5</v>
      </c>
      <c r="I119">
        <v>3572</v>
      </c>
      <c r="J119">
        <v>6578</v>
      </c>
      <c r="L119">
        <v>2490</v>
      </c>
      <c r="M119">
        <v>3.1560000000000001</v>
      </c>
      <c r="N119">
        <v>5.8520000000000003</v>
      </c>
      <c r="O119">
        <v>2.6960000000000002</v>
      </c>
      <c r="Q119">
        <v>0.14399999999999999</v>
      </c>
      <c r="R119">
        <v>1</v>
      </c>
      <c r="S119">
        <v>0</v>
      </c>
      <c r="T119">
        <v>0</v>
      </c>
      <c r="V119">
        <v>0</v>
      </c>
      <c r="Y119" s="1">
        <v>45325</v>
      </c>
      <c r="Z119" s="6">
        <v>0.58825231481481477</v>
      </c>
      <c r="AB119">
        <v>1</v>
      </c>
      <c r="AD119" s="3">
        <f t="shared" si="8"/>
        <v>3.2959718720914455</v>
      </c>
      <c r="AE119" s="3">
        <f t="shared" si="9"/>
        <v>6.6868728507870525</v>
      </c>
      <c r="AF119" s="3">
        <f t="shared" si="10"/>
        <v>3.390900978695607</v>
      </c>
      <c r="AG119" s="3">
        <f t="shared" si="11"/>
        <v>0.29221549785652223</v>
      </c>
      <c r="AH119" s="3"/>
      <c r="AK119">
        <f>ABS(100*(AD119-AD120)/(AVERAGE(AD119:AD120)))</f>
        <v>2.9178563898481631</v>
      </c>
      <c r="AQ119">
        <f>ABS(100*(AE119-AE120)/(AVERAGE(AE119:AE120)))</f>
        <v>1.5203115557445076E-2</v>
      </c>
      <c r="AW119">
        <f>ABS(100*(AF119-AF120)/(AVERAGE(AF119:AF120)))</f>
        <v>2.9510492217616942</v>
      </c>
      <c r="BC119">
        <f>ABS(100*(AG119-AG120)/(AVERAGE(AG119:AG120)))</f>
        <v>4.1990972064139909</v>
      </c>
      <c r="BG119" s="3">
        <f>AVERAGE(AD119:AD120)</f>
        <v>3.344769659712254</v>
      </c>
      <c r="BH119" s="3">
        <f>AVERAGE(AE119:AE120)</f>
        <v>6.6863645829199854</v>
      </c>
      <c r="BI119" s="3">
        <f>AVERAGE(AF119:AF120)</f>
        <v>3.3415949232077322</v>
      </c>
      <c r="BJ119" s="3">
        <f>AVERAGE(AG119:AG120)</f>
        <v>0.28620645424415092</v>
      </c>
      <c r="BK119" t="s">
        <v>298</v>
      </c>
    </row>
    <row r="120" spans="1:63" x14ac:dyDescent="0.3">
      <c r="A120">
        <v>96</v>
      </c>
      <c r="B120">
        <v>27</v>
      </c>
      <c r="C120" t="s">
        <v>298</v>
      </c>
      <c r="D120" t="s">
        <v>27</v>
      </c>
      <c r="G120">
        <v>0.5</v>
      </c>
      <c r="H120">
        <v>0.5</v>
      </c>
      <c r="I120">
        <v>3676</v>
      </c>
      <c r="J120">
        <v>6577</v>
      </c>
      <c r="L120">
        <v>2387</v>
      </c>
      <c r="M120">
        <v>3.2349999999999999</v>
      </c>
      <c r="N120">
        <v>5.85</v>
      </c>
      <c r="O120">
        <v>2.6160000000000001</v>
      </c>
      <c r="Q120">
        <v>0.13400000000000001</v>
      </c>
      <c r="R120">
        <v>1</v>
      </c>
      <c r="S120">
        <v>0</v>
      </c>
      <c r="T120">
        <v>0</v>
      </c>
      <c r="V120">
        <v>0</v>
      </c>
      <c r="Y120" s="1">
        <v>45325</v>
      </c>
      <c r="Z120" s="6">
        <v>0.59589120370370374</v>
      </c>
      <c r="AB120">
        <v>1</v>
      </c>
      <c r="AD120" s="3">
        <f t="shared" si="8"/>
        <v>3.3935674473330621</v>
      </c>
      <c r="AE120" s="3">
        <f t="shared" si="9"/>
        <v>6.6858563150529191</v>
      </c>
      <c r="AF120" s="3">
        <f t="shared" si="10"/>
        <v>3.292288867719857</v>
      </c>
      <c r="AG120" s="3">
        <f t="shared" si="11"/>
        <v>0.28019741063177955</v>
      </c>
      <c r="BK120" t="s">
        <v>298</v>
      </c>
    </row>
    <row r="121" spans="1:63" x14ac:dyDescent="0.3">
      <c r="A121">
        <v>97</v>
      </c>
      <c r="B121">
        <v>28</v>
      </c>
      <c r="C121" t="s">
        <v>299</v>
      </c>
      <c r="D121" t="s">
        <v>27</v>
      </c>
      <c r="G121">
        <v>0.5</v>
      </c>
      <c r="H121">
        <v>0.5</v>
      </c>
      <c r="I121">
        <v>5053</v>
      </c>
      <c r="J121">
        <v>8008</v>
      </c>
      <c r="L121">
        <v>4455</v>
      </c>
      <c r="M121">
        <v>4.2919999999999998</v>
      </c>
      <c r="N121">
        <v>7.0629999999999997</v>
      </c>
      <c r="O121">
        <v>2.7709999999999999</v>
      </c>
      <c r="Q121">
        <v>0.35</v>
      </c>
      <c r="R121">
        <v>1</v>
      </c>
      <c r="S121">
        <v>0</v>
      </c>
      <c r="T121">
        <v>0</v>
      </c>
      <c r="V121">
        <v>0</v>
      </c>
      <c r="Y121" s="1">
        <v>45325</v>
      </c>
      <c r="Z121" s="6">
        <v>0.60871527777777779</v>
      </c>
      <c r="AB121">
        <v>1</v>
      </c>
      <c r="AD121" s="3">
        <f t="shared" si="8"/>
        <v>4.6857704002917764</v>
      </c>
      <c r="AE121" s="3">
        <f t="shared" si="9"/>
        <v>8.1405189505982101</v>
      </c>
      <c r="AF121" s="3">
        <f t="shared" si="10"/>
        <v>3.4547485503064337</v>
      </c>
      <c r="AG121" s="3">
        <f t="shared" si="11"/>
        <v>0.52149259879457488</v>
      </c>
      <c r="BK121" t="s">
        <v>299</v>
      </c>
    </row>
    <row r="122" spans="1:63" x14ac:dyDescent="0.3">
      <c r="A122">
        <v>98</v>
      </c>
      <c r="B122">
        <v>28</v>
      </c>
      <c r="C122" t="s">
        <v>299</v>
      </c>
      <c r="D122" t="s">
        <v>27</v>
      </c>
      <c r="G122">
        <v>0.5</v>
      </c>
      <c r="H122">
        <v>0.5</v>
      </c>
      <c r="I122">
        <v>5817</v>
      </c>
      <c r="J122">
        <v>7388</v>
      </c>
      <c r="L122">
        <v>4496</v>
      </c>
      <c r="M122">
        <v>4.8780000000000001</v>
      </c>
      <c r="N122">
        <v>6.5369999999999999</v>
      </c>
      <c r="O122">
        <v>1.66</v>
      </c>
      <c r="Q122">
        <v>0.35399999999999998</v>
      </c>
      <c r="R122">
        <v>1</v>
      </c>
      <c r="S122">
        <v>0</v>
      </c>
      <c r="T122">
        <v>0</v>
      </c>
      <c r="V122">
        <v>0</v>
      </c>
      <c r="Y122" s="1">
        <v>45325</v>
      </c>
      <c r="Z122" s="6">
        <v>0.61564814814814817</v>
      </c>
      <c r="AB122">
        <v>1</v>
      </c>
      <c r="AD122" s="3">
        <f t="shared" si="8"/>
        <v>5.4027225107205759</v>
      </c>
      <c r="AE122" s="3">
        <f t="shared" si="9"/>
        <v>7.5102667954353315</v>
      </c>
      <c r="AF122" s="3">
        <f t="shared" si="10"/>
        <v>2.1075442847147556</v>
      </c>
      <c r="AG122" s="3">
        <f t="shared" si="11"/>
        <v>0.52627649759277351</v>
      </c>
      <c r="AH122" s="3"/>
      <c r="AK122">
        <f>ABS(100*(AD122-AD123)/(AVERAGE(AD122:AD123)))</f>
        <v>0.43517915864650941</v>
      </c>
      <c r="AQ122">
        <f>ABS(100*(AE122-AE123)/(AVERAGE(AE122:AE123)))</f>
        <v>7.0639550295754931</v>
      </c>
      <c r="AW122">
        <f>ABS(100*(AF122-AF123)/(AVERAGE(AF122:AF123)))</f>
        <v>23.949333633347589</v>
      </c>
      <c r="BC122">
        <f>ABS(100*(AG122-AG123)/(AVERAGE(AG122:AG123)))</f>
        <v>1.0585725370931709</v>
      </c>
      <c r="BG122" s="3">
        <f>AVERAGE(AD122:AD123)</f>
        <v>5.3909922733117277</v>
      </c>
      <c r="BH122" s="3">
        <f>AVERAGE(AE122:AE123)</f>
        <v>7.785239711518491</v>
      </c>
      <c r="BI122" s="3">
        <f>AVERAGE(AF122:AF123)</f>
        <v>2.3942474382067633</v>
      </c>
      <c r="BJ122" s="3">
        <f>AVERAGE(AG122:AG123)</f>
        <v>0.52907682859659699</v>
      </c>
      <c r="BK122" t="s">
        <v>299</v>
      </c>
    </row>
    <row r="123" spans="1:63" x14ac:dyDescent="0.3">
      <c r="A123">
        <v>99</v>
      </c>
      <c r="B123">
        <v>28</v>
      </c>
      <c r="C123" t="s">
        <v>299</v>
      </c>
      <c r="D123" t="s">
        <v>27</v>
      </c>
      <c r="G123">
        <v>0.5</v>
      </c>
      <c r="H123">
        <v>0.5</v>
      </c>
      <c r="I123">
        <v>5792</v>
      </c>
      <c r="J123">
        <v>7929</v>
      </c>
      <c r="L123">
        <v>4544</v>
      </c>
      <c r="M123">
        <v>4.859</v>
      </c>
      <c r="N123">
        <v>6.9960000000000004</v>
      </c>
      <c r="O123">
        <v>2.137</v>
      </c>
      <c r="Q123">
        <v>0.35899999999999999</v>
      </c>
      <c r="R123">
        <v>1</v>
      </c>
      <c r="S123">
        <v>0</v>
      </c>
      <c r="T123">
        <v>0</v>
      </c>
      <c r="V123">
        <v>0</v>
      </c>
      <c r="Y123" s="1">
        <v>45325</v>
      </c>
      <c r="Z123" s="6">
        <v>0.62347222222222221</v>
      </c>
      <c r="AB123">
        <v>1</v>
      </c>
      <c r="AD123" s="3">
        <f t="shared" si="8"/>
        <v>5.3792620359028795</v>
      </c>
      <c r="AE123" s="3">
        <f t="shared" si="9"/>
        <v>8.0602126276016506</v>
      </c>
      <c r="AF123" s="3">
        <f t="shared" si="10"/>
        <v>2.680950591698771</v>
      </c>
      <c r="AG123" s="3">
        <f t="shared" si="11"/>
        <v>0.53187715960042059</v>
      </c>
      <c r="BK123" t="s">
        <v>299</v>
      </c>
    </row>
    <row r="124" spans="1:63" x14ac:dyDescent="0.3">
      <c r="A124">
        <v>100</v>
      </c>
      <c r="B124">
        <v>29</v>
      </c>
      <c r="C124" t="s">
        <v>300</v>
      </c>
      <c r="D124" t="s">
        <v>27</v>
      </c>
      <c r="G124">
        <v>0.5</v>
      </c>
      <c r="H124">
        <v>0.5</v>
      </c>
      <c r="I124">
        <v>5341</v>
      </c>
      <c r="J124">
        <v>6148</v>
      </c>
      <c r="L124">
        <v>1374</v>
      </c>
      <c r="M124">
        <v>4.5129999999999999</v>
      </c>
      <c r="N124">
        <v>5.4870000000000001</v>
      </c>
      <c r="O124">
        <v>0.97399999999999998</v>
      </c>
      <c r="Q124">
        <v>2.8000000000000001E-2</v>
      </c>
      <c r="R124">
        <v>1</v>
      </c>
      <c r="S124">
        <v>0</v>
      </c>
      <c r="T124">
        <v>0</v>
      </c>
      <c r="V124">
        <v>0</v>
      </c>
      <c r="Y124" s="1">
        <v>45325</v>
      </c>
      <c r="Z124" s="6">
        <v>0.6371296296296296</v>
      </c>
      <c r="AB124">
        <v>1</v>
      </c>
      <c r="AD124" s="3">
        <f t="shared" si="8"/>
        <v>4.9560350701916382</v>
      </c>
      <c r="AE124" s="3">
        <f t="shared" si="9"/>
        <v>6.2497624851095726</v>
      </c>
      <c r="AF124" s="3">
        <f t="shared" si="10"/>
        <v>1.2937274149179343</v>
      </c>
      <c r="AG124" s="3">
        <f t="shared" si="11"/>
        <v>0.1620001061787274</v>
      </c>
      <c r="BK124" t="s">
        <v>300</v>
      </c>
    </row>
    <row r="125" spans="1:63" x14ac:dyDescent="0.3">
      <c r="A125">
        <v>101</v>
      </c>
      <c r="B125">
        <v>29</v>
      </c>
      <c r="C125" t="s">
        <v>300</v>
      </c>
      <c r="D125" t="s">
        <v>27</v>
      </c>
      <c r="G125">
        <v>0.5</v>
      </c>
      <c r="H125">
        <v>0.5</v>
      </c>
      <c r="I125">
        <v>5048</v>
      </c>
      <c r="J125">
        <v>6459</v>
      </c>
      <c r="L125">
        <v>1388</v>
      </c>
      <c r="M125">
        <v>4.2869999999999999</v>
      </c>
      <c r="N125">
        <v>5.75</v>
      </c>
      <c r="O125">
        <v>1.4630000000000001</v>
      </c>
      <c r="Q125">
        <v>2.9000000000000001E-2</v>
      </c>
      <c r="R125">
        <v>1</v>
      </c>
      <c r="S125">
        <v>0</v>
      </c>
      <c r="T125">
        <v>0</v>
      </c>
      <c r="V125">
        <v>0</v>
      </c>
      <c r="Y125" s="1">
        <v>45325</v>
      </c>
      <c r="Z125" s="6">
        <v>0.64532407407407411</v>
      </c>
      <c r="AB125">
        <v>1</v>
      </c>
      <c r="AD125" s="3">
        <f t="shared" si="8"/>
        <v>4.6810783053282368</v>
      </c>
      <c r="AE125" s="3">
        <f t="shared" si="9"/>
        <v>6.5659050984251461</v>
      </c>
      <c r="AF125" s="3">
        <f t="shared" si="10"/>
        <v>1.8848267930969094</v>
      </c>
      <c r="AG125" s="3">
        <f t="shared" si="11"/>
        <v>0.16363363259762448</v>
      </c>
      <c r="AH125" s="3"/>
      <c r="AK125">
        <f>ABS(100*(AD125-AD126)/(AVERAGE(AD125:AD126)))</f>
        <v>0.20067183301242755</v>
      </c>
      <c r="AQ125">
        <f>ABS(100*(AE125-AE126)/(AVERAGE(AE125:AE126)))</f>
        <v>0.40172437703695046</v>
      </c>
      <c r="AW125">
        <f>ABS(100*(AF125-AF126)/(AVERAGE(AF125:AF126)))</f>
        <v>1.8822453264042591</v>
      </c>
      <c r="BC125">
        <f>ABS(100*(AG125-AG126)/(AVERAGE(AG125:AG126)))</f>
        <v>1.7668990733567982</v>
      </c>
      <c r="BG125" s="3">
        <f>AVERAGE(AD125:AD126)</f>
        <v>4.6763862103646971</v>
      </c>
      <c r="BH125" s="3">
        <f>AVERAGE(AE125:AE126)</f>
        <v>6.5791200629688831</v>
      </c>
      <c r="BI125" s="3">
        <f>AVERAGE(AF125:AF126)</f>
        <v>1.9027338526041864</v>
      </c>
      <c r="BJ125" s="3">
        <f>AVERAGE(AG125:AG126)</f>
        <v>0.16509213832878256</v>
      </c>
      <c r="BK125" t="s">
        <v>300</v>
      </c>
    </row>
    <row r="126" spans="1:63" x14ac:dyDescent="0.3">
      <c r="A126">
        <v>102</v>
      </c>
      <c r="B126">
        <v>29</v>
      </c>
      <c r="C126" t="s">
        <v>300</v>
      </c>
      <c r="D126" t="s">
        <v>27</v>
      </c>
      <c r="G126">
        <v>0.5</v>
      </c>
      <c r="H126">
        <v>0.5</v>
      </c>
      <c r="I126">
        <v>5038</v>
      </c>
      <c r="J126">
        <v>6485</v>
      </c>
      <c r="L126">
        <v>1413</v>
      </c>
      <c r="M126">
        <v>4.28</v>
      </c>
      <c r="N126">
        <v>5.7729999999999997</v>
      </c>
      <c r="O126">
        <v>1.4930000000000001</v>
      </c>
      <c r="Q126">
        <v>3.2000000000000001E-2</v>
      </c>
      <c r="R126">
        <v>1</v>
      </c>
      <c r="S126">
        <v>0</v>
      </c>
      <c r="T126">
        <v>0</v>
      </c>
      <c r="V126">
        <v>0</v>
      </c>
      <c r="Y126" s="1">
        <v>45325</v>
      </c>
      <c r="Z126" s="6">
        <v>0.65356481481481488</v>
      </c>
      <c r="AB126">
        <v>1</v>
      </c>
      <c r="AD126" s="3">
        <f t="shared" si="8"/>
        <v>4.6716941154011575</v>
      </c>
      <c r="AE126" s="3">
        <f t="shared" si="9"/>
        <v>6.5923350275126209</v>
      </c>
      <c r="AF126" s="3">
        <f t="shared" si="10"/>
        <v>1.9206409121114634</v>
      </c>
      <c r="AG126" s="3">
        <f t="shared" si="11"/>
        <v>0.16655064405994066</v>
      </c>
      <c r="BK126" t="s">
        <v>300</v>
      </c>
    </row>
    <row r="127" spans="1:63" x14ac:dyDescent="0.3">
      <c r="A127">
        <v>103</v>
      </c>
      <c r="B127">
        <v>30</v>
      </c>
      <c r="C127" t="s">
        <v>301</v>
      </c>
      <c r="D127" t="s">
        <v>27</v>
      </c>
      <c r="G127">
        <v>0.5</v>
      </c>
      <c r="H127">
        <v>0.5</v>
      </c>
      <c r="I127">
        <v>3732</v>
      </c>
      <c r="J127">
        <v>6220</v>
      </c>
      <c r="L127">
        <v>2137</v>
      </c>
      <c r="M127">
        <v>3.278</v>
      </c>
      <c r="N127">
        <v>5.548</v>
      </c>
      <c r="O127">
        <v>2.27</v>
      </c>
      <c r="Q127">
        <v>0.107</v>
      </c>
      <c r="R127">
        <v>1</v>
      </c>
      <c r="S127">
        <v>0</v>
      </c>
      <c r="T127">
        <v>0</v>
      </c>
      <c r="V127">
        <v>0</v>
      </c>
      <c r="Y127" s="1">
        <v>45325</v>
      </c>
      <c r="Z127" s="6">
        <v>0.6660300925925926</v>
      </c>
      <c r="AB127">
        <v>1</v>
      </c>
      <c r="AD127" s="3">
        <f t="shared" si="8"/>
        <v>3.4461189109247017</v>
      </c>
      <c r="AE127" s="3">
        <f t="shared" si="9"/>
        <v>6.3229530579671973</v>
      </c>
      <c r="AF127" s="3">
        <f t="shared" si="10"/>
        <v>2.8768341470424956</v>
      </c>
      <c r="AG127" s="3">
        <f t="shared" si="11"/>
        <v>0.25102729600861762</v>
      </c>
      <c r="BK127" t="s">
        <v>301</v>
      </c>
    </row>
    <row r="128" spans="1:63" x14ac:dyDescent="0.3">
      <c r="A128">
        <v>104</v>
      </c>
      <c r="B128">
        <v>30</v>
      </c>
      <c r="C128" t="s">
        <v>301</v>
      </c>
      <c r="D128" t="s">
        <v>27</v>
      </c>
      <c r="G128">
        <v>0.5</v>
      </c>
      <c r="H128">
        <v>0.5</v>
      </c>
      <c r="I128">
        <v>3525</v>
      </c>
      <c r="J128">
        <v>6153</v>
      </c>
      <c r="L128">
        <v>2165</v>
      </c>
      <c r="M128">
        <v>3.1190000000000002</v>
      </c>
      <c r="N128">
        <v>5.4909999999999997</v>
      </c>
      <c r="O128">
        <v>2.3719999999999999</v>
      </c>
      <c r="Q128">
        <v>0.11</v>
      </c>
      <c r="R128">
        <v>1</v>
      </c>
      <c r="S128">
        <v>0</v>
      </c>
      <c r="T128">
        <v>0</v>
      </c>
      <c r="V128">
        <v>0</v>
      </c>
      <c r="Y128" s="1">
        <v>45325</v>
      </c>
      <c r="Z128" s="6">
        <v>0.67306712962962967</v>
      </c>
      <c r="AB128">
        <v>1</v>
      </c>
      <c r="AD128" s="3">
        <f t="shared" si="8"/>
        <v>3.2518661794341761</v>
      </c>
      <c r="AE128" s="3">
        <f t="shared" si="9"/>
        <v>6.2548451637802405</v>
      </c>
      <c r="AF128" s="3">
        <f t="shared" si="10"/>
        <v>3.0029789843460644</v>
      </c>
      <c r="AG128" s="3">
        <f t="shared" si="11"/>
        <v>0.25429434884641172</v>
      </c>
      <c r="AH128" s="3"/>
      <c r="AK128">
        <f>ABS(100*(AD128-AD129)/(AVERAGE(AD128:AD129)))</f>
        <v>5.2546386572657813</v>
      </c>
      <c r="AQ128">
        <f>ABS(100*(AE128-AE129)/(AVERAGE(AE128:AE129)))</f>
        <v>1.2757163520453716</v>
      </c>
      <c r="AW128">
        <f>ABS(100*(AF128-AF129)/(AVERAGE(AF128:AF129)))</f>
        <v>3.2204896682032653</v>
      </c>
      <c r="BC128">
        <f>ABS(100*(AG128-AG129)/(AVERAGE(AG128:AG129)))</f>
        <v>0.27568357720955416</v>
      </c>
      <c r="BG128" s="3">
        <f>AVERAGE(AD128:AD129)</f>
        <v>3.3396083552523601</v>
      </c>
      <c r="BH128" s="3">
        <f>AVERAGE(AE128:AE129)</f>
        <v>6.2949983252785202</v>
      </c>
      <c r="BI128" s="3">
        <f>AVERAGE(AF128:AF129)</f>
        <v>2.9553899700261601</v>
      </c>
      <c r="BJ128" s="3">
        <f>AVERAGE(AG128:AG129)</f>
        <v>0.25394430747093377</v>
      </c>
      <c r="BK128" t="s">
        <v>301</v>
      </c>
    </row>
    <row r="129" spans="1:63" x14ac:dyDescent="0.3">
      <c r="A129">
        <v>105</v>
      </c>
      <c r="B129">
        <v>30</v>
      </c>
      <c r="C129" t="s">
        <v>301</v>
      </c>
      <c r="D129" t="s">
        <v>27</v>
      </c>
      <c r="G129">
        <v>0.5</v>
      </c>
      <c r="H129">
        <v>0.5</v>
      </c>
      <c r="I129">
        <v>3712</v>
      </c>
      <c r="J129">
        <v>6232</v>
      </c>
      <c r="L129">
        <v>2159</v>
      </c>
      <c r="M129">
        <v>3.2629999999999999</v>
      </c>
      <c r="N129">
        <v>5.5579999999999998</v>
      </c>
      <c r="O129">
        <v>2.2959999999999998</v>
      </c>
      <c r="Q129">
        <v>0.11</v>
      </c>
      <c r="R129">
        <v>1</v>
      </c>
      <c r="S129">
        <v>0</v>
      </c>
      <c r="T129">
        <v>0</v>
      </c>
      <c r="V129">
        <v>0</v>
      </c>
      <c r="Y129" s="1">
        <v>45325</v>
      </c>
      <c r="Z129" s="6">
        <v>0.68063657407407396</v>
      </c>
      <c r="AB129">
        <v>1</v>
      </c>
      <c r="AD129" s="3">
        <f t="shared" si="8"/>
        <v>3.4273505310705445</v>
      </c>
      <c r="AE129" s="3">
        <f t="shared" si="9"/>
        <v>6.3351514867768008</v>
      </c>
      <c r="AF129" s="3">
        <f t="shared" si="10"/>
        <v>2.9078009557062563</v>
      </c>
      <c r="AG129" s="3">
        <f t="shared" si="11"/>
        <v>0.25359426609545582</v>
      </c>
      <c r="BK129" t="s">
        <v>301</v>
      </c>
    </row>
    <row r="130" spans="1:63" x14ac:dyDescent="0.3">
      <c r="A130">
        <v>106</v>
      </c>
      <c r="B130">
        <v>31</v>
      </c>
      <c r="C130" t="s">
        <v>217</v>
      </c>
      <c r="D130" t="s">
        <v>27</v>
      </c>
      <c r="G130">
        <v>0.5</v>
      </c>
      <c r="H130">
        <v>0.5</v>
      </c>
      <c r="I130">
        <v>8783</v>
      </c>
      <c r="J130">
        <v>15314</v>
      </c>
      <c r="L130">
        <v>3981</v>
      </c>
      <c r="M130">
        <v>7.1529999999999996</v>
      </c>
      <c r="N130">
        <v>13.253</v>
      </c>
      <c r="O130">
        <v>6.1</v>
      </c>
      <c r="Q130">
        <v>0.3</v>
      </c>
      <c r="R130">
        <v>1</v>
      </c>
      <c r="S130">
        <v>0</v>
      </c>
      <c r="T130">
        <v>0</v>
      </c>
      <c r="V130">
        <v>0</v>
      </c>
      <c r="Y130" s="1">
        <v>45325</v>
      </c>
      <c r="Z130" s="6">
        <v>0.69428240740740732</v>
      </c>
      <c r="AB130">
        <v>1</v>
      </c>
      <c r="AD130" s="3">
        <f t="shared" si="8"/>
        <v>8.1860732430920695</v>
      </c>
      <c r="AE130" s="3">
        <f t="shared" si="9"/>
        <v>15.56732902417885</v>
      </c>
      <c r="AF130" s="3">
        <f t="shared" si="10"/>
        <v>7.3812557810867805</v>
      </c>
      <c r="AG130" s="3">
        <f t="shared" si="11"/>
        <v>0.46618606146905994</v>
      </c>
      <c r="AH130" s="3"/>
      <c r="BG130" s="3"/>
      <c r="BH130" s="3"/>
      <c r="BI130" s="3"/>
      <c r="BJ130" s="3"/>
      <c r="BK130" t="s">
        <v>217</v>
      </c>
    </row>
    <row r="131" spans="1:63" x14ac:dyDescent="0.3">
      <c r="A131">
        <v>107</v>
      </c>
      <c r="B131">
        <v>31</v>
      </c>
      <c r="C131" t="s">
        <v>217</v>
      </c>
      <c r="D131" t="s">
        <v>27</v>
      </c>
      <c r="G131">
        <v>0.5</v>
      </c>
      <c r="H131">
        <v>0.5</v>
      </c>
      <c r="I131">
        <v>10560</v>
      </c>
      <c r="J131">
        <v>15467</v>
      </c>
      <c r="L131">
        <v>3871</v>
      </c>
      <c r="M131">
        <v>8.5169999999999995</v>
      </c>
      <c r="N131">
        <v>13.382</v>
      </c>
      <c r="O131">
        <v>4.8650000000000002</v>
      </c>
      <c r="Q131">
        <v>0.28899999999999998</v>
      </c>
      <c r="R131">
        <v>1</v>
      </c>
      <c r="S131">
        <v>0</v>
      </c>
      <c r="T131">
        <v>0</v>
      </c>
      <c r="V131">
        <v>0</v>
      </c>
      <c r="Y131" s="1">
        <v>45325</v>
      </c>
      <c r="Z131" s="6">
        <v>0.70223379629629623</v>
      </c>
      <c r="AB131">
        <v>1</v>
      </c>
      <c r="AD131" s="3">
        <f t="shared" si="8"/>
        <v>9.8536437931339229</v>
      </c>
      <c r="AE131" s="3">
        <f t="shared" si="9"/>
        <v>15.722858991501305</v>
      </c>
      <c r="AF131" s="3">
        <f t="shared" si="10"/>
        <v>5.8692151983673817</v>
      </c>
      <c r="AG131" s="3">
        <f t="shared" si="11"/>
        <v>0.45335121103486875</v>
      </c>
      <c r="AH131" s="3"/>
      <c r="AK131">
        <f>ABS(100*(AD131-AD132)/(AVERAGE(AD131:AD132)))</f>
        <v>1.0421344028620985</v>
      </c>
      <c r="AM131">
        <f>100*((AVERAGE(AD131:AD132)*25.24)-(AVERAGE(AD113:AD114)*25))/(1000*0.08)</f>
        <v>117.34139178758944</v>
      </c>
      <c r="AQ131">
        <f>ABS(100*(AE131-AE132)/(AVERAGE(AE131:AE132)))</f>
        <v>3.2323552660914641</v>
      </c>
      <c r="AS131">
        <f>100*((AVERAGE(AE131:AE132)*25.24)-(AVERAGE(AE113:AE114)*25))/(2000*0.08)</f>
        <v>97.99440297004503</v>
      </c>
      <c r="AW131">
        <f>ABS(100*(AF131-AF132)/(AVERAGE(AF131:AF132)))</f>
        <v>10.837143177468027</v>
      </c>
      <c r="AY131">
        <f>100*((AVERAGE(AF131:AF132)*25.24)-(AVERAGE(AF113:AF114)*25))/(1000*0.08)</f>
        <v>78.647414152500644</v>
      </c>
      <c r="BC131">
        <f>ABS(100*(AG131-AG132)/(AVERAGE(AG131:AG132)))</f>
        <v>2.4489318209111768</v>
      </c>
      <c r="BE131">
        <f>100*((AVERAGE(AG131:AG132)*25.24)-(AVERAGE(AG113:AG114)*25))/(100*0.08)</f>
        <v>74.28711956800143</v>
      </c>
      <c r="BG131" s="3">
        <f>AVERAGE(AD131:AD132)</f>
        <v>9.9052568377328551</v>
      </c>
      <c r="BH131" s="3">
        <f>AVERAGE(AE131:AE132)</f>
        <v>15.472791200904419</v>
      </c>
      <c r="BI131" s="3">
        <f>AVERAGE(AF131:AF132)</f>
        <v>5.5675343631715641</v>
      </c>
      <c r="BJ131" s="3">
        <f>AVERAGE(AG131:AG132)</f>
        <v>0.44786722948571428</v>
      </c>
      <c r="BK131" t="s">
        <v>217</v>
      </c>
    </row>
    <row r="132" spans="1:63" x14ac:dyDescent="0.3">
      <c r="A132">
        <v>108</v>
      </c>
      <c r="B132">
        <v>31</v>
      </c>
      <c r="C132" t="s">
        <v>217</v>
      </c>
      <c r="D132" t="s">
        <v>27</v>
      </c>
      <c r="G132">
        <v>0.5</v>
      </c>
      <c r="H132">
        <v>0.5</v>
      </c>
      <c r="I132">
        <v>10670</v>
      </c>
      <c r="J132">
        <v>14975</v>
      </c>
      <c r="L132">
        <v>3777</v>
      </c>
      <c r="M132">
        <v>8.6010000000000009</v>
      </c>
      <c r="N132">
        <v>12.965</v>
      </c>
      <c r="O132">
        <v>4.3650000000000002</v>
      </c>
      <c r="Q132">
        <v>0.27900000000000003</v>
      </c>
      <c r="R132">
        <v>1</v>
      </c>
      <c r="S132">
        <v>0</v>
      </c>
      <c r="T132">
        <v>0</v>
      </c>
      <c r="V132">
        <v>0</v>
      </c>
      <c r="Y132" s="1">
        <v>45325</v>
      </c>
      <c r="Z132" s="6">
        <v>0.70993055555555562</v>
      </c>
      <c r="AB132">
        <v>1</v>
      </c>
      <c r="AD132" s="3">
        <f t="shared" si="8"/>
        <v>9.9568698823317874</v>
      </c>
      <c r="AE132" s="3">
        <f t="shared" si="9"/>
        <v>15.222723410307534</v>
      </c>
      <c r="AF132" s="3">
        <f t="shared" si="10"/>
        <v>5.2658535279757466</v>
      </c>
      <c r="AG132" s="3">
        <f t="shared" si="11"/>
        <v>0.44238324793655981</v>
      </c>
      <c r="AH132" s="3"/>
      <c r="BK132" t="s">
        <v>217</v>
      </c>
    </row>
    <row r="133" spans="1:63" x14ac:dyDescent="0.3">
      <c r="A133">
        <v>109</v>
      </c>
      <c r="B133">
        <v>32</v>
      </c>
      <c r="C133" t="s">
        <v>218</v>
      </c>
      <c r="D133" t="s">
        <v>27</v>
      </c>
      <c r="G133">
        <v>0.5</v>
      </c>
      <c r="H133">
        <v>0.5</v>
      </c>
      <c r="I133">
        <v>5260</v>
      </c>
      <c r="J133">
        <v>6640</v>
      </c>
      <c r="L133">
        <v>2088</v>
      </c>
      <c r="M133">
        <v>4.4509999999999996</v>
      </c>
      <c r="N133">
        <v>5.9039999999999999</v>
      </c>
      <c r="O133">
        <v>1.4530000000000001</v>
      </c>
      <c r="Q133">
        <v>0.10199999999999999</v>
      </c>
      <c r="R133">
        <v>1</v>
      </c>
      <c r="S133">
        <v>0</v>
      </c>
      <c r="T133">
        <v>0</v>
      </c>
      <c r="V133">
        <v>0</v>
      </c>
      <c r="Y133" s="1">
        <v>45325</v>
      </c>
      <c r="Z133" s="6">
        <v>0.72307870370370375</v>
      </c>
      <c r="AB133">
        <v>1</v>
      </c>
      <c r="AD133" s="3">
        <f t="shared" si="8"/>
        <v>4.880023131782302</v>
      </c>
      <c r="AE133" s="3">
        <f t="shared" si="9"/>
        <v>6.7498980663033414</v>
      </c>
      <c r="AF133" s="3">
        <f t="shared" si="10"/>
        <v>1.8698749345210395</v>
      </c>
      <c r="AG133" s="3">
        <f t="shared" si="11"/>
        <v>0.24530995354247787</v>
      </c>
      <c r="AH133" s="3"/>
      <c r="BG133" s="3"/>
      <c r="BH133" s="3"/>
      <c r="BI133" s="3"/>
      <c r="BJ133" s="3"/>
      <c r="BK133" t="s">
        <v>218</v>
      </c>
    </row>
    <row r="134" spans="1:63" x14ac:dyDescent="0.3">
      <c r="A134">
        <v>110</v>
      </c>
      <c r="B134">
        <v>32</v>
      </c>
      <c r="C134" t="s">
        <v>218</v>
      </c>
      <c r="D134" t="s">
        <v>27</v>
      </c>
      <c r="G134">
        <v>0.5</v>
      </c>
      <c r="H134">
        <v>0.5</v>
      </c>
      <c r="I134">
        <v>3865</v>
      </c>
      <c r="J134">
        <v>6726</v>
      </c>
      <c r="L134">
        <v>2190</v>
      </c>
      <c r="M134">
        <v>3.38</v>
      </c>
      <c r="N134">
        <v>5.9770000000000003</v>
      </c>
      <c r="O134">
        <v>2.597</v>
      </c>
      <c r="Q134">
        <v>0.113</v>
      </c>
      <c r="R134">
        <v>1</v>
      </c>
      <c r="S134">
        <v>0</v>
      </c>
      <c r="T134">
        <v>0</v>
      </c>
      <c r="V134">
        <v>0</v>
      </c>
      <c r="Y134" s="1">
        <v>45325</v>
      </c>
      <c r="Z134" s="6">
        <v>0.73015046296296304</v>
      </c>
      <c r="AB134">
        <v>1</v>
      </c>
      <c r="AD134" s="3">
        <f t="shared" si="8"/>
        <v>3.5709286369548461</v>
      </c>
      <c r="AE134" s="3">
        <f t="shared" si="9"/>
        <v>6.8373201394388374</v>
      </c>
      <c r="AF134" s="3">
        <f t="shared" si="10"/>
        <v>3.2663915024839913</v>
      </c>
      <c r="AG134" s="3">
        <f t="shared" si="11"/>
        <v>0.25721136030872793</v>
      </c>
      <c r="AH134" s="3"/>
      <c r="AK134">
        <f>ABS(100*(AD134-AD135)/(AVERAGE(AD134:AD135)))</f>
        <v>3.6633245741014933</v>
      </c>
      <c r="AL134">
        <f>ABS(100*((AVERAGE(AD134:AD135)-AVERAGE(AD128:AD129))/(AVERAGE(AD128:AD129,AD134:AD135))))</f>
        <v>8.5406620384686818</v>
      </c>
      <c r="AQ134">
        <f>ABS(100*(AE134-AE135)/(AVERAGE(AE134:AE135)))</f>
        <v>0.66680505073378116</v>
      </c>
      <c r="AR134">
        <f>ABS(100*((AVERAGE(AE134:AE135)-AVERAGE(AE128:AE129))/(AVERAGE(AE128:AE129,AE134:AE135))))</f>
        <v>8.5927127755905417</v>
      </c>
      <c r="AW134">
        <f>ABS(100*(AF134-AF135)/(AVERAGE(AF134:AF135)))</f>
        <v>2.7155221421769964</v>
      </c>
      <c r="AX134">
        <f>ABS(100*((AVERAGE(AF134:AF135)-AVERAGE(AF128:AF129))/(AVERAGE(AF128:AF129,AF134:AF135))))</f>
        <v>8.6514963710012402</v>
      </c>
      <c r="BC134">
        <f>ABS(100*(AG134-AG135)/(AVERAGE(AG134:AG135)))</f>
        <v>2.1550654835958341</v>
      </c>
      <c r="BD134">
        <f>ABS(100*((AVERAGE(AG134:AG135)-AVERAGE(AG128:AG129))/(AVERAGE(AG128:AG129,AG134:AG135))))</f>
        <v>0.20654914962553272</v>
      </c>
      <c r="BG134" s="3">
        <f>AVERAGE(AD134:AD135)</f>
        <v>3.6375563854371036</v>
      </c>
      <c r="BH134" s="3">
        <f>AVERAGE(AE134:AE135)</f>
        <v>6.8601921934568448</v>
      </c>
      <c r="BI134" s="3">
        <f>AVERAGE(AF134:AF135)</f>
        <v>3.2226358080197413</v>
      </c>
      <c r="BJ134" s="3">
        <f>AVERAGE(AG134:AG135)</f>
        <v>0.25446936953415072</v>
      </c>
      <c r="BK134" t="s">
        <v>218</v>
      </c>
    </row>
    <row r="135" spans="1:63" x14ac:dyDescent="0.3">
      <c r="A135">
        <v>111</v>
      </c>
      <c r="B135">
        <v>32</v>
      </c>
      <c r="C135" t="s">
        <v>218</v>
      </c>
      <c r="D135" t="s">
        <v>27</v>
      </c>
      <c r="G135">
        <v>0.5</v>
      </c>
      <c r="H135">
        <v>0.5</v>
      </c>
      <c r="I135">
        <v>4007</v>
      </c>
      <c r="J135">
        <v>6771</v>
      </c>
      <c r="L135">
        <v>2143</v>
      </c>
      <c r="M135">
        <v>3.4889999999999999</v>
      </c>
      <c r="N135">
        <v>6.0149999999999997</v>
      </c>
      <c r="O135">
        <v>2.5259999999999998</v>
      </c>
      <c r="Q135">
        <v>0.108</v>
      </c>
      <c r="R135">
        <v>1</v>
      </c>
      <c r="S135">
        <v>0</v>
      </c>
      <c r="T135">
        <v>0</v>
      </c>
      <c r="V135">
        <v>0</v>
      </c>
      <c r="Y135" s="1">
        <v>45325</v>
      </c>
      <c r="Z135" s="6">
        <v>0.73783564814814817</v>
      </c>
      <c r="AB135">
        <v>1</v>
      </c>
      <c r="AD135" s="3">
        <f t="shared" si="8"/>
        <v>3.7041841339193615</v>
      </c>
      <c r="AE135" s="3">
        <f t="shared" si="9"/>
        <v>6.8830642474748522</v>
      </c>
      <c r="AF135" s="3">
        <f t="shared" si="10"/>
        <v>3.1788801135554907</v>
      </c>
      <c r="AG135" s="3">
        <f t="shared" si="11"/>
        <v>0.25172737875957352</v>
      </c>
      <c r="AH135" s="3"/>
      <c r="BG135" s="3"/>
      <c r="BH135" s="3"/>
      <c r="BI135" s="3"/>
      <c r="BJ135" s="3"/>
      <c r="BK135" t="s">
        <v>218</v>
      </c>
    </row>
    <row r="136" spans="1:63" x14ac:dyDescent="0.3">
      <c r="A136">
        <v>112</v>
      </c>
      <c r="B136">
        <v>3</v>
      </c>
      <c r="C136" t="s">
        <v>83</v>
      </c>
      <c r="D136" t="s">
        <v>27</v>
      </c>
      <c r="G136">
        <v>0.5</v>
      </c>
      <c r="H136">
        <v>0.5</v>
      </c>
      <c r="I136">
        <v>1150</v>
      </c>
      <c r="J136">
        <v>774</v>
      </c>
      <c r="L136">
        <v>530</v>
      </c>
      <c r="M136">
        <v>1.2969999999999999</v>
      </c>
      <c r="N136">
        <v>0.93400000000000005</v>
      </c>
      <c r="O136">
        <v>0</v>
      </c>
      <c r="Q136">
        <v>0</v>
      </c>
      <c r="R136">
        <v>1</v>
      </c>
      <c r="S136">
        <v>0</v>
      </c>
      <c r="T136">
        <v>0</v>
      </c>
      <c r="V136">
        <v>0</v>
      </c>
      <c r="Y136" s="1">
        <v>45325</v>
      </c>
      <c r="Z136" s="6">
        <v>0.74996527777777777</v>
      </c>
      <c r="AD136" s="3"/>
      <c r="AE136" s="3"/>
      <c r="AF136" s="3"/>
      <c r="AG136" s="3"/>
      <c r="AH136" s="3"/>
      <c r="BK136" t="s">
        <v>83</v>
      </c>
    </row>
    <row r="137" spans="1:63" x14ac:dyDescent="0.3">
      <c r="A137">
        <v>113</v>
      </c>
      <c r="B137">
        <v>9</v>
      </c>
      <c r="C137" t="s">
        <v>302</v>
      </c>
      <c r="D137" t="s">
        <v>27</v>
      </c>
      <c r="G137">
        <v>0.5</v>
      </c>
      <c r="H137">
        <v>0.5</v>
      </c>
      <c r="I137">
        <v>6019</v>
      </c>
      <c r="J137">
        <v>9454</v>
      </c>
      <c r="L137">
        <v>1872</v>
      </c>
      <c r="M137">
        <v>5.0330000000000004</v>
      </c>
      <c r="N137">
        <v>8.2880000000000003</v>
      </c>
      <c r="O137">
        <v>3.2549999999999999</v>
      </c>
      <c r="Q137">
        <v>0.08</v>
      </c>
      <c r="R137">
        <v>1</v>
      </c>
      <c r="S137">
        <v>0</v>
      </c>
      <c r="T137">
        <v>0</v>
      </c>
      <c r="V137">
        <v>0</v>
      </c>
      <c r="Y137" s="1">
        <v>45325</v>
      </c>
      <c r="Z137" s="6">
        <v>0.76244212962962965</v>
      </c>
      <c r="AB137">
        <v>1</v>
      </c>
      <c r="AD137" s="3">
        <f t="shared" ref="AD137:AD139" si="12">((I137*$F$21)+$F$22)*1000/G137</f>
        <v>5.5922831472475618</v>
      </c>
      <c r="AE137" s="3">
        <f t="shared" ref="AE137:AE139" si="13">((J137*$H$21)+$H$22)*1000/H137</f>
        <v>9.6104296221555057</v>
      </c>
      <c r="AF137" s="3">
        <f t="shared" ref="AF137:AF139" si="14">AE137-AD137</f>
        <v>4.0181464749079439</v>
      </c>
      <c r="AG137" s="3">
        <f t="shared" ref="AG137:AG139" si="15">((L137*$J$21)+$J$22)*1000/H137</f>
        <v>0.22010697450806596</v>
      </c>
      <c r="BK137" t="s">
        <v>302</v>
      </c>
    </row>
    <row r="138" spans="1:63" x14ac:dyDescent="0.3">
      <c r="A138">
        <v>114</v>
      </c>
      <c r="B138">
        <v>9</v>
      </c>
      <c r="C138" t="s">
        <v>302</v>
      </c>
      <c r="D138" t="s">
        <v>27</v>
      </c>
      <c r="G138">
        <v>0.5</v>
      </c>
      <c r="H138">
        <v>0.5</v>
      </c>
      <c r="I138">
        <v>7501</v>
      </c>
      <c r="J138">
        <v>9482</v>
      </c>
      <c r="L138">
        <v>1848</v>
      </c>
      <c r="M138">
        <v>6.1689999999999996</v>
      </c>
      <c r="N138">
        <v>8.3119999999999994</v>
      </c>
      <c r="O138">
        <v>2.1429999999999998</v>
      </c>
      <c r="Q138">
        <v>7.6999999999999999E-2</v>
      </c>
      <c r="R138">
        <v>1</v>
      </c>
      <c r="S138">
        <v>0</v>
      </c>
      <c r="T138">
        <v>0</v>
      </c>
      <c r="V138">
        <v>0</v>
      </c>
      <c r="Y138" s="1">
        <v>45325</v>
      </c>
      <c r="Z138" s="6">
        <v>0.76973379629629635</v>
      </c>
      <c r="AB138">
        <v>1</v>
      </c>
      <c r="AD138" s="3">
        <f t="shared" si="12"/>
        <v>6.9830200944406009</v>
      </c>
      <c r="AE138" s="3">
        <f t="shared" si="13"/>
        <v>9.6388926227112481</v>
      </c>
      <c r="AF138" s="3">
        <f t="shared" si="14"/>
        <v>2.6558725282706472</v>
      </c>
      <c r="AG138" s="3">
        <f t="shared" si="15"/>
        <v>0.21730664350424242</v>
      </c>
      <c r="AH138" s="3"/>
      <c r="AK138">
        <f>ABS(100*(AD138-AD139)/(AVERAGE(AD138:AD139)))</f>
        <v>6.6654998285681213</v>
      </c>
      <c r="AQ138">
        <f>ABS(100*(AE138-AE139)/(AVERAGE(AE138:AE139)))</f>
        <v>1.2522419439220767</v>
      </c>
      <c r="AW138">
        <f>ABS(100*(AF138-AF139)/(AVERAGE(AF138:AF139)))</f>
        <v>11.714857762041383</v>
      </c>
      <c r="BC138">
        <f>ABS(100*(AG138-AG139)/(AVERAGE(AG138:AG139)))</f>
        <v>0.74890010361942538</v>
      </c>
      <c r="BG138" s="3">
        <f>AVERAGE(AD138:AD139)</f>
        <v>6.7577995361907162</v>
      </c>
      <c r="BH138" s="3">
        <f>AVERAGE(AE138:AE139)</f>
        <v>9.5789170143973621</v>
      </c>
      <c r="BI138" s="3">
        <f>AVERAGE(AF138:AF139)</f>
        <v>2.8211174782066459</v>
      </c>
      <c r="BJ138" s="3">
        <f>AVERAGE(AG138:AG139)</f>
        <v>0.21812340671369096</v>
      </c>
      <c r="BK138" t="s">
        <v>302</v>
      </c>
    </row>
    <row r="139" spans="1:63" x14ac:dyDescent="0.3">
      <c r="A139">
        <v>115</v>
      </c>
      <c r="B139">
        <v>9</v>
      </c>
      <c r="C139" t="s">
        <v>302</v>
      </c>
      <c r="D139" t="s">
        <v>27</v>
      </c>
      <c r="G139">
        <v>0.5</v>
      </c>
      <c r="H139">
        <v>0.5</v>
      </c>
      <c r="I139">
        <v>7021</v>
      </c>
      <c r="J139">
        <v>9364</v>
      </c>
      <c r="L139">
        <v>1862</v>
      </c>
      <c r="M139">
        <v>5.8010000000000002</v>
      </c>
      <c r="N139">
        <v>8.2110000000000003</v>
      </c>
      <c r="O139">
        <v>2.41</v>
      </c>
      <c r="Q139">
        <v>7.9000000000000001E-2</v>
      </c>
      <c r="R139">
        <v>1</v>
      </c>
      <c r="S139">
        <v>0</v>
      </c>
      <c r="T139">
        <v>0</v>
      </c>
      <c r="V139">
        <v>0</v>
      </c>
      <c r="Y139" s="1">
        <v>45325</v>
      </c>
      <c r="Z139" s="6">
        <v>0.77732638888888894</v>
      </c>
      <c r="AB139">
        <v>1</v>
      </c>
      <c r="AD139" s="3">
        <f t="shared" si="12"/>
        <v>6.5325789779408314</v>
      </c>
      <c r="AE139" s="3">
        <f t="shared" si="13"/>
        <v>9.5189414060834761</v>
      </c>
      <c r="AF139" s="3">
        <f t="shared" si="14"/>
        <v>2.9863624281426446</v>
      </c>
      <c r="AG139" s="3">
        <f t="shared" si="15"/>
        <v>0.21894016992313947</v>
      </c>
      <c r="BK139" t="s">
        <v>302</v>
      </c>
    </row>
    <row r="140" spans="1:63" x14ac:dyDescent="0.3">
      <c r="A140">
        <v>116</v>
      </c>
      <c r="B140">
        <v>10</v>
      </c>
      <c r="C140" t="s">
        <v>303</v>
      </c>
      <c r="D140" t="s">
        <v>27</v>
      </c>
      <c r="G140">
        <v>0.5</v>
      </c>
      <c r="H140">
        <v>0.5</v>
      </c>
      <c r="I140">
        <v>4377</v>
      </c>
      <c r="J140">
        <v>4904</v>
      </c>
      <c r="L140">
        <v>845</v>
      </c>
      <c r="M140">
        <v>3.7719999999999998</v>
      </c>
      <c r="N140">
        <v>4.4329999999999998</v>
      </c>
      <c r="O140">
        <v>0.66100000000000003</v>
      </c>
      <c r="Q140">
        <v>0</v>
      </c>
      <c r="R140">
        <v>1</v>
      </c>
      <c r="S140">
        <v>0</v>
      </c>
      <c r="T140">
        <v>0</v>
      </c>
      <c r="V140">
        <v>0</v>
      </c>
      <c r="Y140" s="1">
        <v>45325</v>
      </c>
      <c r="Z140" s="6">
        <v>0.79006944444444438</v>
      </c>
      <c r="AB140">
        <v>1</v>
      </c>
      <c r="AD140" s="3">
        <f t="shared" ref="AD140:AD142" si="16">((I140*$F$21)+$F$22)*1000/G140</f>
        <v>4.0513991612212674</v>
      </c>
      <c r="AE140" s="3">
        <f t="shared" ref="AE140:AE142" si="17">((J140*$H$21)+$H$22)*1000/H140</f>
        <v>4.9851920318472782</v>
      </c>
      <c r="AF140" s="3">
        <f t="shared" ref="AF140:AF142" si="18">AE140-AD140</f>
        <v>0.9337928706260108</v>
      </c>
      <c r="AG140" s="3">
        <f t="shared" ref="AG140:AG142" si="19">((L140*$J$21)+$J$22)*1000/H140</f>
        <v>0.10027614363611678</v>
      </c>
      <c r="BK140" t="s">
        <v>303</v>
      </c>
    </row>
    <row r="141" spans="1:63" x14ac:dyDescent="0.3">
      <c r="A141">
        <v>117</v>
      </c>
      <c r="B141">
        <v>10</v>
      </c>
      <c r="C141" t="s">
        <v>303</v>
      </c>
      <c r="D141" t="s">
        <v>27</v>
      </c>
      <c r="G141">
        <v>0.5</v>
      </c>
      <c r="H141">
        <v>0.5</v>
      </c>
      <c r="I141">
        <v>3475</v>
      </c>
      <c r="J141">
        <v>5001</v>
      </c>
      <c r="L141">
        <v>857</v>
      </c>
      <c r="M141">
        <v>3.081</v>
      </c>
      <c r="N141">
        <v>4.516</v>
      </c>
      <c r="O141">
        <v>1.4350000000000001</v>
      </c>
      <c r="Q141">
        <v>0</v>
      </c>
      <c r="R141">
        <v>1</v>
      </c>
      <c r="S141">
        <v>0</v>
      </c>
      <c r="T141">
        <v>0</v>
      </c>
      <c r="V141">
        <v>0</v>
      </c>
      <c r="Y141" s="1">
        <v>45325</v>
      </c>
      <c r="Z141" s="6">
        <v>0.79730324074074066</v>
      </c>
      <c r="AB141">
        <v>1</v>
      </c>
      <c r="AD141" s="3">
        <f t="shared" si="16"/>
        <v>3.2049452297987835</v>
      </c>
      <c r="AE141" s="3">
        <f t="shared" si="17"/>
        <v>5.0837959980582461</v>
      </c>
      <c r="AF141" s="3">
        <f t="shared" si="18"/>
        <v>1.8788507682594626</v>
      </c>
      <c r="AG141" s="3">
        <f t="shared" si="19"/>
        <v>0.10167630913802855</v>
      </c>
      <c r="AH141" s="3"/>
      <c r="AK141">
        <f>ABS(100*(AD141-AD142)/(AVERAGE(AD141:AD142)))</f>
        <v>1.0775358681998717</v>
      </c>
      <c r="AQ141">
        <f>ABS(100*(AE141-AE142)/(AVERAGE(AE141:AE142)))</f>
        <v>1.9585675525307598</v>
      </c>
      <c r="AW141">
        <f>ABS(100*(AF141-AF142)/(AVERAGE(AF141:AF142)))</f>
        <v>7.3571542497388913</v>
      </c>
      <c r="BC141">
        <f>ABS(100*(AG141-AG142)/(AVERAGE(AG141:AG142)))</f>
        <v>7.7227897377931773</v>
      </c>
      <c r="BG141" s="3">
        <f>AVERAGE(AD141:AD142)</f>
        <v>3.2223059811638786</v>
      </c>
      <c r="BH141" s="3">
        <f>AVERAGE(AE141:AE142)</f>
        <v>5.0344940149527622</v>
      </c>
      <c r="BI141" s="3">
        <f>AVERAGE(AF141:AF142)</f>
        <v>1.8121880337888834</v>
      </c>
      <c r="BJ141" s="3">
        <f>AVERAGE(AG141:AG142)</f>
        <v>0.10576012518527123</v>
      </c>
      <c r="BK141" t="s">
        <v>303</v>
      </c>
    </row>
    <row r="142" spans="1:63" x14ac:dyDescent="0.3">
      <c r="A142">
        <v>118</v>
      </c>
      <c r="B142">
        <v>10</v>
      </c>
      <c r="C142" t="s">
        <v>303</v>
      </c>
      <c r="D142" t="s">
        <v>27</v>
      </c>
      <c r="G142">
        <v>0.5</v>
      </c>
      <c r="H142">
        <v>0.5</v>
      </c>
      <c r="I142">
        <v>3512</v>
      </c>
      <c r="J142">
        <v>4904</v>
      </c>
      <c r="L142">
        <v>927</v>
      </c>
      <c r="M142">
        <v>3.109</v>
      </c>
      <c r="N142">
        <v>4.4340000000000002</v>
      </c>
      <c r="O142">
        <v>1.3240000000000001</v>
      </c>
      <c r="Q142">
        <v>0</v>
      </c>
      <c r="R142">
        <v>1</v>
      </c>
      <c r="S142">
        <v>0</v>
      </c>
      <c r="T142">
        <v>0</v>
      </c>
      <c r="V142">
        <v>0</v>
      </c>
      <c r="Y142" s="1">
        <v>45325</v>
      </c>
      <c r="Z142" s="6">
        <v>0.80480324074074072</v>
      </c>
      <c r="AB142">
        <v>1</v>
      </c>
      <c r="AD142" s="3">
        <f t="shared" si="16"/>
        <v>3.2396667325289741</v>
      </c>
      <c r="AE142" s="3">
        <f t="shared" si="17"/>
        <v>4.9851920318472782</v>
      </c>
      <c r="AF142" s="3">
        <f t="shared" si="18"/>
        <v>1.7455252993183041</v>
      </c>
      <c r="AG142" s="3">
        <f t="shared" si="19"/>
        <v>0.1098439412325139</v>
      </c>
      <c r="BK142" t="s">
        <v>303</v>
      </c>
    </row>
    <row r="143" spans="1:63" x14ac:dyDescent="0.3">
      <c r="A143">
        <v>119</v>
      </c>
      <c r="B143">
        <v>11</v>
      </c>
      <c r="C143" t="s">
        <v>304</v>
      </c>
      <c r="D143" t="s">
        <v>27</v>
      </c>
      <c r="G143">
        <v>0.5</v>
      </c>
      <c r="H143">
        <v>0.5</v>
      </c>
      <c r="I143">
        <v>5788</v>
      </c>
      <c r="J143">
        <v>8793</v>
      </c>
      <c r="L143">
        <v>1699</v>
      </c>
      <c r="M143">
        <v>4.8550000000000004</v>
      </c>
      <c r="N143">
        <v>7.7279999999999998</v>
      </c>
      <c r="O143">
        <v>2.8719999999999999</v>
      </c>
      <c r="Q143">
        <v>6.2E-2</v>
      </c>
      <c r="R143">
        <v>1</v>
      </c>
      <c r="S143">
        <v>0</v>
      </c>
      <c r="T143">
        <v>0</v>
      </c>
      <c r="V143">
        <v>0</v>
      </c>
      <c r="Y143" s="1">
        <v>45325</v>
      </c>
      <c r="Z143" s="6">
        <v>0.81844907407407408</v>
      </c>
      <c r="AB143">
        <v>1</v>
      </c>
      <c r="AD143" s="3">
        <f t="shared" ref="AD143:AD175" si="20">((I143*$F$21)+$F$22)*1000/G143</f>
        <v>5.3755083599320477</v>
      </c>
      <c r="AE143" s="3">
        <f t="shared" ref="AE143:AE175" si="21">((J143*$H$21)+$H$22)*1000/H143</f>
        <v>8.9384995018931459</v>
      </c>
      <c r="AF143" s="3">
        <f t="shared" ref="AF143:AF175" si="22">AE143-AD143</f>
        <v>3.5629911419610982</v>
      </c>
      <c r="AG143" s="3">
        <f t="shared" ref="AG143:AG175" si="23">((L143*$J$21)+$J$22)*1000/H143</f>
        <v>0.19992125518883791</v>
      </c>
      <c r="BK143" t="s">
        <v>304</v>
      </c>
    </row>
    <row r="144" spans="1:63" x14ac:dyDescent="0.3">
      <c r="A144">
        <v>120</v>
      </c>
      <c r="B144">
        <v>11</v>
      </c>
      <c r="C144" t="s">
        <v>304</v>
      </c>
      <c r="D144" t="s">
        <v>27</v>
      </c>
      <c r="G144">
        <v>0.5</v>
      </c>
      <c r="H144">
        <v>0.5</v>
      </c>
      <c r="I144">
        <v>6352</v>
      </c>
      <c r="J144">
        <v>8951</v>
      </c>
      <c r="L144">
        <v>1745</v>
      </c>
      <c r="M144">
        <v>5.2880000000000003</v>
      </c>
      <c r="N144">
        <v>7.8620000000000001</v>
      </c>
      <c r="O144">
        <v>2.5739999999999998</v>
      </c>
      <c r="Q144">
        <v>6.6000000000000003E-2</v>
      </c>
      <c r="R144">
        <v>1</v>
      </c>
      <c r="S144">
        <v>0</v>
      </c>
      <c r="T144">
        <v>0</v>
      </c>
      <c r="V144">
        <v>0</v>
      </c>
      <c r="Y144" s="1">
        <v>45325</v>
      </c>
      <c r="Z144" s="6">
        <v>0.82584490740740746</v>
      </c>
      <c r="AB144">
        <v>1</v>
      </c>
      <c r="AD144" s="3">
        <f t="shared" si="20"/>
        <v>5.9047766718192776</v>
      </c>
      <c r="AE144" s="3">
        <f t="shared" si="21"/>
        <v>9.0991121478862667</v>
      </c>
      <c r="AF144" s="3">
        <f t="shared" si="22"/>
        <v>3.1943354760669891</v>
      </c>
      <c r="AG144" s="3">
        <f t="shared" si="23"/>
        <v>0.20528855627949971</v>
      </c>
      <c r="AH144" s="3"/>
      <c r="AK144">
        <f>ABS(100*(AD144-AD145)/(AVERAGE(AD144:AD145)))</f>
        <v>1.0062675444685694</v>
      </c>
      <c r="AQ144">
        <f>ABS(100*(AE144-AE145)/(AVERAGE(AE144:AE145)))</f>
        <v>1.8377380669041092</v>
      </c>
      <c r="AW144">
        <f>ABS(100*(AF144-AF145)/(AVERAGE(AF144:AF145)))</f>
        <v>3.3929735462767425</v>
      </c>
      <c r="BC144">
        <f>ABS(100*(AG144-AG145)/(AVERAGE(AG144:AG145)))</f>
        <v>1.0857712377695747</v>
      </c>
      <c r="BG144" s="3">
        <f>AVERAGE(AD144:AD145)</f>
        <v>5.8752164735489805</v>
      </c>
      <c r="BH144" s="3">
        <f>AVERAGE(AE144:AE145)</f>
        <v>9.0162644855543732</v>
      </c>
      <c r="BI144" s="3">
        <f>AVERAGE(AF144:AF145)</f>
        <v>3.1410480120053919</v>
      </c>
      <c r="BJ144" s="3">
        <f>AVERAGE(AG144:AG145)</f>
        <v>0.20418009192381956</v>
      </c>
      <c r="BK144" t="s">
        <v>304</v>
      </c>
    </row>
    <row r="145" spans="1:63" x14ac:dyDescent="0.3">
      <c r="A145">
        <v>121</v>
      </c>
      <c r="B145">
        <v>11</v>
      </c>
      <c r="C145" t="s">
        <v>304</v>
      </c>
      <c r="D145" t="s">
        <v>27</v>
      </c>
      <c r="G145">
        <v>0.5</v>
      </c>
      <c r="H145">
        <v>0.5</v>
      </c>
      <c r="I145">
        <v>6289</v>
      </c>
      <c r="J145">
        <v>8788</v>
      </c>
      <c r="L145">
        <v>1726</v>
      </c>
      <c r="M145">
        <v>5.24</v>
      </c>
      <c r="N145">
        <v>7.7240000000000002</v>
      </c>
      <c r="O145">
        <v>2.484</v>
      </c>
      <c r="Q145">
        <v>6.4000000000000001E-2</v>
      </c>
      <c r="R145">
        <v>1</v>
      </c>
      <c r="S145">
        <v>0</v>
      </c>
      <c r="T145">
        <v>0</v>
      </c>
      <c r="V145">
        <v>0</v>
      </c>
      <c r="Y145" s="1">
        <v>45325</v>
      </c>
      <c r="Z145" s="6">
        <v>0.8334259259259259</v>
      </c>
      <c r="AB145">
        <v>1</v>
      </c>
      <c r="AD145" s="3">
        <f t="shared" si="20"/>
        <v>5.8456562752786834</v>
      </c>
      <c r="AE145" s="3">
        <f t="shared" si="21"/>
        <v>8.933416823222478</v>
      </c>
      <c r="AF145" s="3">
        <f t="shared" si="22"/>
        <v>3.0877605479437946</v>
      </c>
      <c r="AG145" s="3">
        <f t="shared" si="23"/>
        <v>0.2030716275681394</v>
      </c>
      <c r="BK145" t="s">
        <v>304</v>
      </c>
    </row>
    <row r="146" spans="1:63" x14ac:dyDescent="0.3">
      <c r="A146">
        <v>122</v>
      </c>
      <c r="B146">
        <v>12</v>
      </c>
      <c r="C146" t="s">
        <v>305</v>
      </c>
      <c r="D146" t="s">
        <v>27</v>
      </c>
      <c r="G146">
        <v>0.5</v>
      </c>
      <c r="H146">
        <v>0.5</v>
      </c>
      <c r="I146">
        <v>3700</v>
      </c>
      <c r="J146">
        <v>5322</v>
      </c>
      <c r="L146">
        <v>3986</v>
      </c>
      <c r="M146">
        <v>3.254</v>
      </c>
      <c r="N146">
        <v>4.7869999999999999</v>
      </c>
      <c r="O146">
        <v>1.5329999999999999</v>
      </c>
      <c r="Q146">
        <v>0.30099999999999999</v>
      </c>
      <c r="R146">
        <v>1</v>
      </c>
      <c r="S146">
        <v>0</v>
      </c>
      <c r="T146">
        <v>0</v>
      </c>
      <c r="V146">
        <v>0</v>
      </c>
      <c r="Y146" s="1">
        <v>45325</v>
      </c>
      <c r="Z146" s="6">
        <v>0.84736111111111112</v>
      </c>
      <c r="AB146">
        <v>1</v>
      </c>
      <c r="AD146" s="3">
        <f t="shared" si="20"/>
        <v>3.4160895031580507</v>
      </c>
      <c r="AE146" s="3">
        <f t="shared" si="21"/>
        <v>5.4101039687151555</v>
      </c>
      <c r="AF146" s="3">
        <f t="shared" si="22"/>
        <v>1.9940144655571048</v>
      </c>
      <c r="AG146" s="3">
        <f t="shared" si="23"/>
        <v>0.46676946376152317</v>
      </c>
      <c r="BK146" t="s">
        <v>305</v>
      </c>
    </row>
    <row r="147" spans="1:63" x14ac:dyDescent="0.3">
      <c r="A147">
        <v>123</v>
      </c>
      <c r="B147">
        <v>12</v>
      </c>
      <c r="C147" t="s">
        <v>305</v>
      </c>
      <c r="D147" t="s">
        <v>27</v>
      </c>
      <c r="G147">
        <v>0.5</v>
      </c>
      <c r="H147">
        <v>0.5</v>
      </c>
      <c r="I147">
        <v>2788</v>
      </c>
      <c r="J147">
        <v>5219</v>
      </c>
      <c r="L147">
        <v>4018</v>
      </c>
      <c r="M147">
        <v>2.5539999999999998</v>
      </c>
      <c r="N147">
        <v>4.7</v>
      </c>
      <c r="O147">
        <v>2.1459999999999999</v>
      </c>
      <c r="Q147">
        <v>0.30399999999999999</v>
      </c>
      <c r="R147">
        <v>1</v>
      </c>
      <c r="S147">
        <v>0</v>
      </c>
      <c r="T147">
        <v>0</v>
      </c>
      <c r="V147">
        <v>0</v>
      </c>
      <c r="Y147" s="1">
        <v>45325</v>
      </c>
      <c r="Z147" s="6">
        <v>0.85438657407407403</v>
      </c>
      <c r="AB147">
        <v>1</v>
      </c>
      <c r="AD147" s="3">
        <f t="shared" si="20"/>
        <v>2.5602513818084884</v>
      </c>
      <c r="AE147" s="3">
        <f t="shared" si="21"/>
        <v>5.3054007880993872</v>
      </c>
      <c r="AF147" s="3">
        <f t="shared" si="22"/>
        <v>2.7451494062908988</v>
      </c>
      <c r="AG147" s="3">
        <f t="shared" si="23"/>
        <v>0.4705032384332879</v>
      </c>
      <c r="AH147" s="3"/>
      <c r="AK147">
        <f>ABS(100*(AD147-AD148)/(AVERAGE(AD147:AD148)))</f>
        <v>7.3099404730601396</v>
      </c>
      <c r="AQ147">
        <f>ABS(100*(AE147-AE148)/(AVERAGE(AE147:AE148)))</f>
        <v>3.3706119428617192</v>
      </c>
      <c r="AW147">
        <f>ABS(100*(AF147-AF148)/(AVERAGE(AF147:AF148)))</f>
        <v>14.457031714582444</v>
      </c>
      <c r="BC147">
        <f>ABS(100*(AG147-AG148)/(AVERAGE(AG147:AG148)))</f>
        <v>0.17344299326965817</v>
      </c>
      <c r="BG147" s="3">
        <f>AVERAGE(AD147:AD148)</f>
        <v>2.6573777475537512</v>
      </c>
      <c r="BH147" s="3">
        <f>AVERAGE(AE147:AE148)</f>
        <v>5.2174704470968241</v>
      </c>
      <c r="BI147" s="3">
        <f>AVERAGE(AF147:AF148)</f>
        <v>2.5600926995430728</v>
      </c>
      <c r="BJ147" s="3">
        <f>AVERAGE(AG147:AG148)</f>
        <v>0.47091162003801218</v>
      </c>
      <c r="BK147" t="s">
        <v>305</v>
      </c>
    </row>
    <row r="148" spans="1:63" x14ac:dyDescent="0.3">
      <c r="A148">
        <v>124</v>
      </c>
      <c r="B148">
        <v>12</v>
      </c>
      <c r="C148" t="s">
        <v>305</v>
      </c>
      <c r="D148" t="s">
        <v>27</v>
      </c>
      <c r="G148">
        <v>0.5</v>
      </c>
      <c r="H148">
        <v>0.5</v>
      </c>
      <c r="I148">
        <v>2995</v>
      </c>
      <c r="J148">
        <v>5046</v>
      </c>
      <c r="L148">
        <v>4025</v>
      </c>
      <c r="M148">
        <v>2.7130000000000001</v>
      </c>
      <c r="N148">
        <v>4.5529999999999999</v>
      </c>
      <c r="O148">
        <v>1.841</v>
      </c>
      <c r="Q148">
        <v>0.30499999999999999</v>
      </c>
      <c r="R148">
        <v>1</v>
      </c>
      <c r="S148">
        <v>0</v>
      </c>
      <c r="T148">
        <v>0</v>
      </c>
      <c r="V148">
        <v>0</v>
      </c>
      <c r="Y148" s="1">
        <v>45325</v>
      </c>
      <c r="Z148" s="6">
        <v>0.8615624999999999</v>
      </c>
      <c r="AB148">
        <v>1</v>
      </c>
      <c r="AD148" s="3">
        <f t="shared" si="20"/>
        <v>2.754504113299014</v>
      </c>
      <c r="AE148" s="3">
        <f t="shared" si="21"/>
        <v>5.1295401060942609</v>
      </c>
      <c r="AF148" s="3">
        <f t="shared" si="22"/>
        <v>2.3750359927952469</v>
      </c>
      <c r="AG148" s="3">
        <f t="shared" si="23"/>
        <v>0.47132000164273646</v>
      </c>
      <c r="BK148" t="s">
        <v>305</v>
      </c>
    </row>
    <row r="149" spans="1:63" x14ac:dyDescent="0.3">
      <c r="A149">
        <v>125</v>
      </c>
      <c r="B149">
        <v>13</v>
      </c>
      <c r="C149" t="s">
        <v>306</v>
      </c>
      <c r="D149" t="s">
        <v>27</v>
      </c>
      <c r="G149">
        <v>0.5</v>
      </c>
      <c r="H149">
        <v>0.5</v>
      </c>
      <c r="I149">
        <v>4307</v>
      </c>
      <c r="J149">
        <v>7751</v>
      </c>
      <c r="L149">
        <v>4133</v>
      </c>
      <c r="M149">
        <v>3.7189999999999999</v>
      </c>
      <c r="N149">
        <v>6.8449999999999998</v>
      </c>
      <c r="O149">
        <v>3.1259999999999999</v>
      </c>
      <c r="Q149">
        <v>0.316</v>
      </c>
      <c r="R149">
        <v>1</v>
      </c>
      <c r="S149">
        <v>0</v>
      </c>
      <c r="T149">
        <v>0</v>
      </c>
      <c r="V149">
        <v>0</v>
      </c>
      <c r="Y149" s="1">
        <v>45325</v>
      </c>
      <c r="Z149" s="6">
        <v>0.87459490740740742</v>
      </c>
      <c r="AB149">
        <v>1</v>
      </c>
      <c r="AD149" s="3">
        <f t="shared" si="20"/>
        <v>3.9857098317317177</v>
      </c>
      <c r="AE149" s="3">
        <f t="shared" si="21"/>
        <v>7.8792692669258555</v>
      </c>
      <c r="AF149" s="3">
        <f t="shared" si="22"/>
        <v>3.8935594351941378</v>
      </c>
      <c r="AG149" s="3">
        <f t="shared" si="23"/>
        <v>0.48392149115994243</v>
      </c>
      <c r="BK149" t="s">
        <v>306</v>
      </c>
    </row>
    <row r="150" spans="1:63" x14ac:dyDescent="0.3">
      <c r="A150">
        <v>126</v>
      </c>
      <c r="B150">
        <v>13</v>
      </c>
      <c r="C150" t="s">
        <v>306</v>
      </c>
      <c r="D150" t="s">
        <v>27</v>
      </c>
      <c r="G150">
        <v>0.5</v>
      </c>
      <c r="H150">
        <v>0.5</v>
      </c>
      <c r="I150">
        <v>4850</v>
      </c>
      <c r="J150">
        <v>7764</v>
      </c>
      <c r="L150">
        <v>4145</v>
      </c>
      <c r="M150">
        <v>4.1349999999999998</v>
      </c>
      <c r="N150">
        <v>6.8559999999999999</v>
      </c>
      <c r="O150">
        <v>2.72</v>
      </c>
      <c r="Q150">
        <v>0.318</v>
      </c>
      <c r="R150">
        <v>1</v>
      </c>
      <c r="S150">
        <v>0</v>
      </c>
      <c r="T150">
        <v>0</v>
      </c>
      <c r="V150">
        <v>0</v>
      </c>
      <c r="Y150" s="1">
        <v>45325</v>
      </c>
      <c r="Z150" s="6">
        <v>0.88175925925925924</v>
      </c>
      <c r="AB150">
        <v>1</v>
      </c>
      <c r="AD150" s="3">
        <f t="shared" si="20"/>
        <v>4.4952713447720818</v>
      </c>
      <c r="AE150" s="3">
        <f t="shared" si="21"/>
        <v>7.8924842314695933</v>
      </c>
      <c r="AF150" s="3">
        <f t="shared" si="22"/>
        <v>3.3972128866975115</v>
      </c>
      <c r="AG150" s="3">
        <f t="shared" si="23"/>
        <v>0.48532165666185417</v>
      </c>
      <c r="AH150" s="3"/>
      <c r="AK150">
        <f>ABS(100*(AD150-AD151)/(AVERAGE(AD150:AD151)))</f>
        <v>3.9163431591577189</v>
      </c>
      <c r="AQ150">
        <f>ABS(100*(AE150-AE151)/(AVERAGE(AE150:AE151)))</f>
        <v>0.51652231220643241</v>
      </c>
      <c r="AW150">
        <f>ABS(100*(AF150-AF151)/(AVERAGE(AF150:AF151)))</f>
        <v>3.811706745222208</v>
      </c>
      <c r="BC150">
        <f>ABS(100*(AG150-AG151)/(AVERAGE(AG150:AG151)))</f>
        <v>9.6213789956311246E-2</v>
      </c>
      <c r="BG150" s="3">
        <f>AVERAGE(AD150:AD151)</f>
        <v>4.4089367974429594</v>
      </c>
      <c r="BH150" s="3">
        <f>AVERAGE(AE150:AE151)</f>
        <v>7.8721535167869199</v>
      </c>
      <c r="BI150" s="3">
        <f>AVERAGE(AF150:AF151)</f>
        <v>3.46321671934396</v>
      </c>
      <c r="BJ150" s="3">
        <f>AVERAGE(AG150:AG151)</f>
        <v>0.48508829574486889</v>
      </c>
      <c r="BK150" t="s">
        <v>306</v>
      </c>
    </row>
    <row r="151" spans="1:63" x14ac:dyDescent="0.3">
      <c r="A151">
        <v>127</v>
      </c>
      <c r="B151">
        <v>13</v>
      </c>
      <c r="C151" t="s">
        <v>306</v>
      </c>
      <c r="D151" t="s">
        <v>27</v>
      </c>
      <c r="G151">
        <v>0.5</v>
      </c>
      <c r="H151">
        <v>0.5</v>
      </c>
      <c r="I151">
        <v>4666</v>
      </c>
      <c r="J151">
        <v>7724</v>
      </c>
      <c r="L151">
        <v>4141</v>
      </c>
      <c r="M151">
        <v>3.9950000000000001</v>
      </c>
      <c r="N151">
        <v>6.8220000000000001</v>
      </c>
      <c r="O151">
        <v>2.827</v>
      </c>
      <c r="Q151">
        <v>0.317</v>
      </c>
      <c r="R151">
        <v>1</v>
      </c>
      <c r="S151">
        <v>0</v>
      </c>
      <c r="T151">
        <v>0</v>
      </c>
      <c r="V151">
        <v>0</v>
      </c>
      <c r="Y151" s="1">
        <v>45325</v>
      </c>
      <c r="Z151" s="6">
        <v>0.88947916666666671</v>
      </c>
      <c r="AB151">
        <v>1</v>
      </c>
      <c r="AD151" s="3">
        <f t="shared" si="20"/>
        <v>4.322602250113837</v>
      </c>
      <c r="AE151" s="3">
        <f t="shared" si="21"/>
        <v>7.8518228021042455</v>
      </c>
      <c r="AF151" s="3">
        <f t="shared" si="22"/>
        <v>3.5292205519904085</v>
      </c>
      <c r="AG151" s="3">
        <f t="shared" si="23"/>
        <v>0.48485493482788355</v>
      </c>
      <c r="BK151" t="s">
        <v>306</v>
      </c>
    </row>
    <row r="152" spans="1:63" x14ac:dyDescent="0.3">
      <c r="A152">
        <v>128</v>
      </c>
      <c r="B152">
        <v>14</v>
      </c>
      <c r="C152" t="s">
        <v>307</v>
      </c>
      <c r="D152" t="s">
        <v>27</v>
      </c>
      <c r="G152">
        <v>0.5</v>
      </c>
      <c r="H152">
        <v>0.5</v>
      </c>
      <c r="I152">
        <v>2997</v>
      </c>
      <c r="J152">
        <v>3923</v>
      </c>
      <c r="L152">
        <v>1517</v>
      </c>
      <c r="M152">
        <v>2.714</v>
      </c>
      <c r="N152">
        <v>3.6019999999999999</v>
      </c>
      <c r="O152">
        <v>0.88800000000000001</v>
      </c>
      <c r="Q152">
        <v>4.2999999999999997E-2</v>
      </c>
      <c r="R152">
        <v>1</v>
      </c>
      <c r="S152">
        <v>0</v>
      </c>
      <c r="T152">
        <v>0</v>
      </c>
      <c r="V152">
        <v>0</v>
      </c>
      <c r="Y152" s="1">
        <v>45325</v>
      </c>
      <c r="Z152" s="6">
        <v>0.90211805555555558</v>
      </c>
      <c r="AB152">
        <v>1</v>
      </c>
      <c r="AD152" s="3">
        <f t="shared" si="20"/>
        <v>2.7563809512844299</v>
      </c>
      <c r="AE152" s="3">
        <f t="shared" si="21"/>
        <v>3.9879704766621424</v>
      </c>
      <c r="AF152" s="3">
        <f t="shared" si="22"/>
        <v>1.2315895253777125</v>
      </c>
      <c r="AG152" s="3">
        <f t="shared" si="23"/>
        <v>0.17868541174317604</v>
      </c>
      <c r="BK152" t="s">
        <v>307</v>
      </c>
    </row>
    <row r="153" spans="1:63" x14ac:dyDescent="0.3">
      <c r="A153">
        <v>129</v>
      </c>
      <c r="B153">
        <v>14</v>
      </c>
      <c r="C153" t="s">
        <v>307</v>
      </c>
      <c r="D153" t="s">
        <v>27</v>
      </c>
      <c r="G153">
        <v>0.5</v>
      </c>
      <c r="H153">
        <v>0.5</v>
      </c>
      <c r="I153">
        <v>2646</v>
      </c>
      <c r="J153">
        <v>3934</v>
      </c>
      <c r="L153">
        <v>1453</v>
      </c>
      <c r="M153">
        <v>2.4449999999999998</v>
      </c>
      <c r="N153">
        <v>3.6110000000000002</v>
      </c>
      <c r="O153">
        <v>1.1659999999999999</v>
      </c>
      <c r="Q153">
        <v>3.5999999999999997E-2</v>
      </c>
      <c r="R153">
        <v>1</v>
      </c>
      <c r="S153">
        <v>0</v>
      </c>
      <c r="T153">
        <v>0</v>
      </c>
      <c r="V153">
        <v>0</v>
      </c>
      <c r="Y153" s="1">
        <v>45325</v>
      </c>
      <c r="Z153" s="6">
        <v>0.90917824074074083</v>
      </c>
      <c r="AB153">
        <v>1</v>
      </c>
      <c r="AD153" s="3">
        <f t="shared" si="20"/>
        <v>2.426995884843973</v>
      </c>
      <c r="AE153" s="3">
        <f t="shared" si="21"/>
        <v>3.9991523697376126</v>
      </c>
      <c r="AF153" s="3">
        <f t="shared" si="22"/>
        <v>1.5721564848936396</v>
      </c>
      <c r="AG153" s="3">
        <f t="shared" si="23"/>
        <v>0.17121786239964659</v>
      </c>
      <c r="AH153" s="3"/>
      <c r="AK153">
        <f>ABS(100*(AD153-AD154)/(AVERAGE(AD153:AD154)))</f>
        <v>32.132689615290033</v>
      </c>
      <c r="AQ153">
        <f>ABS(100*(AE153-AE154)/(AVERAGE(AE153:AE154)))</f>
        <v>1.356331546225189</v>
      </c>
      <c r="AW153">
        <f>ABS(100*(AF153-AF154)/(AVERAGE(AF153:AF154)))</f>
        <v>32.853535480655921</v>
      </c>
      <c r="BC153">
        <f>ABS(100*(AG153-AG154)/(AVERAGE(AG153:AG154)))</f>
        <v>7.3519362360282337</v>
      </c>
      <c r="BG153" s="3">
        <f>AVERAGE(AD153:AD154)</f>
        <v>2.0910418854545618</v>
      </c>
      <c r="BH153" s="3">
        <f>AVERAGE(AE153:AE154)</f>
        <v>3.9722141727830702</v>
      </c>
      <c r="BI153" s="3">
        <f>AVERAGE(AF153:AF154)</f>
        <v>1.8811722873285086</v>
      </c>
      <c r="BJ153" s="3">
        <f>AVERAGE(AG153:AG154)</f>
        <v>0.17775196807523486</v>
      </c>
      <c r="BK153" t="s">
        <v>307</v>
      </c>
    </row>
    <row r="154" spans="1:63" x14ac:dyDescent="0.3">
      <c r="A154">
        <v>130</v>
      </c>
      <c r="B154">
        <v>14</v>
      </c>
      <c r="C154" t="s">
        <v>307</v>
      </c>
      <c r="D154" t="s">
        <v>27</v>
      </c>
      <c r="G154">
        <v>0.5</v>
      </c>
      <c r="H154">
        <v>0.5</v>
      </c>
      <c r="I154">
        <v>1930</v>
      </c>
      <c r="J154">
        <v>3881</v>
      </c>
      <c r="L154">
        <v>1565</v>
      </c>
      <c r="M154">
        <v>1.895</v>
      </c>
      <c r="N154">
        <v>3.5670000000000002</v>
      </c>
      <c r="O154">
        <v>1.671</v>
      </c>
      <c r="Q154">
        <v>4.8000000000000001E-2</v>
      </c>
      <c r="R154">
        <v>1</v>
      </c>
      <c r="S154">
        <v>0</v>
      </c>
      <c r="T154">
        <v>0</v>
      </c>
      <c r="V154">
        <v>0</v>
      </c>
      <c r="Y154" s="1">
        <v>45325</v>
      </c>
      <c r="Z154" s="6">
        <v>0.9162731481481482</v>
      </c>
      <c r="AB154">
        <v>1</v>
      </c>
      <c r="AD154" s="3">
        <f t="shared" si="20"/>
        <v>1.7550878860651502</v>
      </c>
      <c r="AE154" s="3">
        <f t="shared" si="21"/>
        <v>3.9452759758285278</v>
      </c>
      <c r="AF154" s="3">
        <f t="shared" si="22"/>
        <v>2.1901880897633776</v>
      </c>
      <c r="AG154" s="3">
        <f t="shared" si="23"/>
        <v>0.18428607375082312</v>
      </c>
      <c r="BK154" t="s">
        <v>307</v>
      </c>
    </row>
    <row r="155" spans="1:63" x14ac:dyDescent="0.3">
      <c r="A155">
        <v>131</v>
      </c>
      <c r="B155">
        <v>15</v>
      </c>
      <c r="C155" t="s">
        <v>308</v>
      </c>
      <c r="D155" t="s">
        <v>27</v>
      </c>
      <c r="G155">
        <v>0.5</v>
      </c>
      <c r="H155">
        <v>0.5</v>
      </c>
      <c r="I155">
        <v>5691</v>
      </c>
      <c r="J155">
        <v>9319</v>
      </c>
      <c r="L155">
        <v>2293</v>
      </c>
      <c r="M155">
        <v>4.7809999999999997</v>
      </c>
      <c r="N155">
        <v>8.1739999999999995</v>
      </c>
      <c r="O155">
        <v>3.3929999999999998</v>
      </c>
      <c r="Q155">
        <v>0.124</v>
      </c>
      <c r="R155">
        <v>1</v>
      </c>
      <c r="S155">
        <v>0</v>
      </c>
      <c r="T155">
        <v>0</v>
      </c>
      <c r="V155">
        <v>0</v>
      </c>
      <c r="Y155" s="1">
        <v>45325</v>
      </c>
      <c r="Z155" s="6">
        <v>0.92942129629629633</v>
      </c>
      <c r="AB155">
        <v>1</v>
      </c>
      <c r="AD155" s="3">
        <f t="shared" si="20"/>
        <v>5.2844817176393866</v>
      </c>
      <c r="AE155" s="3">
        <f t="shared" si="21"/>
        <v>9.4731972980474595</v>
      </c>
      <c r="AF155" s="3">
        <f t="shared" si="22"/>
        <v>4.1887155804080729</v>
      </c>
      <c r="AG155" s="3">
        <f t="shared" si="23"/>
        <v>0.26922944753347061</v>
      </c>
      <c r="BK155" t="s">
        <v>308</v>
      </c>
    </row>
    <row r="156" spans="1:63" x14ac:dyDescent="0.3">
      <c r="A156">
        <v>132</v>
      </c>
      <c r="B156">
        <v>15</v>
      </c>
      <c r="C156" t="s">
        <v>308</v>
      </c>
      <c r="D156" t="s">
        <v>27</v>
      </c>
      <c r="G156">
        <v>0.5</v>
      </c>
      <c r="H156">
        <v>0.5</v>
      </c>
      <c r="I156">
        <v>6620</v>
      </c>
      <c r="J156">
        <v>9273</v>
      </c>
      <c r="L156">
        <v>2428</v>
      </c>
      <c r="M156">
        <v>5.4930000000000003</v>
      </c>
      <c r="N156">
        <v>8.1340000000000003</v>
      </c>
      <c r="O156">
        <v>2.641</v>
      </c>
      <c r="Q156">
        <v>0.13800000000000001</v>
      </c>
      <c r="R156">
        <v>1</v>
      </c>
      <c r="S156">
        <v>0</v>
      </c>
      <c r="T156">
        <v>0</v>
      </c>
      <c r="V156">
        <v>0</v>
      </c>
      <c r="Y156" s="1">
        <v>45325</v>
      </c>
      <c r="Z156" s="6">
        <v>0.9367361111111111</v>
      </c>
      <c r="AB156">
        <v>1</v>
      </c>
      <c r="AD156" s="3">
        <f t="shared" si="20"/>
        <v>6.1562729618649827</v>
      </c>
      <c r="AE156" s="3">
        <f t="shared" si="21"/>
        <v>9.4264366542773104</v>
      </c>
      <c r="AF156" s="3">
        <f t="shared" si="22"/>
        <v>3.2701636924123276</v>
      </c>
      <c r="AG156" s="3">
        <f t="shared" si="23"/>
        <v>0.28498130942997807</v>
      </c>
      <c r="AH156" s="3"/>
      <c r="AK156">
        <f>ABS(100*(AD156-AD157)/(AVERAGE(AD156:AD157)))</f>
        <v>2.7511514071043806</v>
      </c>
      <c r="AQ156">
        <f>ABS(100*(AE156-AE157)/(AVERAGE(AE156:AE157)))</f>
        <v>0.41062883999211519</v>
      </c>
      <c r="AW156">
        <f>ABS(100*(AF156-AF157)/(AVERAGE(AF156:AF157)))</f>
        <v>6.6464481933997606</v>
      </c>
      <c r="BC156">
        <f>ABS(100*(AG156-AG157)/(AVERAGE(AG156:AG157)))</f>
        <v>1.3603152791805637</v>
      </c>
      <c r="BG156" s="3">
        <f>AVERAGE(AD156:AD157)</f>
        <v>6.2421382996977508</v>
      </c>
      <c r="BH156" s="3">
        <f>AVERAGE(AE156:AE157)</f>
        <v>9.4071224753287694</v>
      </c>
      <c r="BI156" s="3">
        <f>AVERAGE(AF156:AF157)</f>
        <v>3.1649841756310195</v>
      </c>
      <c r="BJ156" s="3">
        <f>AVERAGE(AG156:AG157)</f>
        <v>0.28305608186484937</v>
      </c>
      <c r="BK156" t="s">
        <v>308</v>
      </c>
    </row>
    <row r="157" spans="1:63" x14ac:dyDescent="0.3">
      <c r="A157">
        <v>133</v>
      </c>
      <c r="B157">
        <v>15</v>
      </c>
      <c r="C157" t="s">
        <v>308</v>
      </c>
      <c r="D157" t="s">
        <v>27</v>
      </c>
      <c r="G157">
        <v>0.5</v>
      </c>
      <c r="H157">
        <v>0.5</v>
      </c>
      <c r="I157">
        <v>6803</v>
      </c>
      <c r="J157">
        <v>9235</v>
      </c>
      <c r="L157">
        <v>2395</v>
      </c>
      <c r="M157">
        <v>5.6340000000000003</v>
      </c>
      <c r="N157">
        <v>8.1020000000000003</v>
      </c>
      <c r="O157">
        <v>2.468</v>
      </c>
      <c r="Q157">
        <v>0.13400000000000001</v>
      </c>
      <c r="R157">
        <v>1</v>
      </c>
      <c r="S157">
        <v>0</v>
      </c>
      <c r="T157">
        <v>0</v>
      </c>
      <c r="V157">
        <v>0</v>
      </c>
      <c r="Y157" s="1">
        <v>45325</v>
      </c>
      <c r="Z157" s="6">
        <v>0.94465277777777779</v>
      </c>
      <c r="AB157">
        <v>1</v>
      </c>
      <c r="AD157" s="3">
        <f t="shared" si="20"/>
        <v>6.3280036375305189</v>
      </c>
      <c r="AE157" s="3">
        <f t="shared" si="21"/>
        <v>9.3878082963802303</v>
      </c>
      <c r="AF157" s="3">
        <f t="shared" si="22"/>
        <v>3.0598046588497114</v>
      </c>
      <c r="AG157" s="3">
        <f t="shared" si="23"/>
        <v>0.28113085429972068</v>
      </c>
      <c r="BK157" t="s">
        <v>308</v>
      </c>
    </row>
    <row r="158" spans="1:63" x14ac:dyDescent="0.3">
      <c r="A158">
        <v>134</v>
      </c>
      <c r="B158">
        <v>16</v>
      </c>
      <c r="C158" t="s">
        <v>309</v>
      </c>
      <c r="D158" t="s">
        <v>27</v>
      </c>
      <c r="G158">
        <v>0.5</v>
      </c>
      <c r="H158">
        <v>0.5</v>
      </c>
      <c r="I158">
        <v>3618</v>
      </c>
      <c r="J158">
        <v>4531</v>
      </c>
      <c r="L158">
        <v>2014</v>
      </c>
      <c r="M158">
        <v>3.1909999999999998</v>
      </c>
      <c r="N158">
        <v>4.117</v>
      </c>
      <c r="O158">
        <v>0.92600000000000005</v>
      </c>
      <c r="Q158">
        <v>9.5000000000000001E-2</v>
      </c>
      <c r="R158">
        <v>1</v>
      </c>
      <c r="S158">
        <v>0</v>
      </c>
      <c r="T158">
        <v>0</v>
      </c>
      <c r="V158">
        <v>0</v>
      </c>
      <c r="Y158" s="1">
        <v>45325</v>
      </c>
      <c r="Z158" s="6">
        <v>0.95682870370370365</v>
      </c>
      <c r="AB158">
        <v>1</v>
      </c>
      <c r="AD158" s="3">
        <f t="shared" si="20"/>
        <v>3.3391391457560067</v>
      </c>
      <c r="AE158" s="3">
        <f t="shared" si="21"/>
        <v>4.6060242030154175</v>
      </c>
      <c r="AF158" s="3">
        <f t="shared" si="22"/>
        <v>1.2668850572594108</v>
      </c>
      <c r="AG158" s="3">
        <f t="shared" si="23"/>
        <v>0.23667559961402196</v>
      </c>
      <c r="BK158" t="s">
        <v>309</v>
      </c>
    </row>
    <row r="159" spans="1:63" x14ac:dyDescent="0.3">
      <c r="A159">
        <v>135</v>
      </c>
      <c r="B159">
        <v>16</v>
      </c>
      <c r="C159" t="s">
        <v>309</v>
      </c>
      <c r="D159" t="s">
        <v>27</v>
      </c>
      <c r="G159">
        <v>0.5</v>
      </c>
      <c r="H159">
        <v>0.5</v>
      </c>
      <c r="I159">
        <v>2833</v>
      </c>
      <c r="J159">
        <v>4575</v>
      </c>
      <c r="L159">
        <v>2153</v>
      </c>
      <c r="M159">
        <v>2.5880000000000001</v>
      </c>
      <c r="N159">
        <v>4.1550000000000002</v>
      </c>
      <c r="O159">
        <v>1.5660000000000001</v>
      </c>
      <c r="Q159">
        <v>0.109</v>
      </c>
      <c r="R159">
        <v>1</v>
      </c>
      <c r="S159">
        <v>0</v>
      </c>
      <c r="T159">
        <v>0</v>
      </c>
      <c r="V159">
        <v>0</v>
      </c>
      <c r="Y159" s="1">
        <v>45325</v>
      </c>
      <c r="Z159" s="6">
        <v>0.96400462962962974</v>
      </c>
      <c r="AB159">
        <v>1</v>
      </c>
      <c r="AD159" s="3">
        <f t="shared" si="20"/>
        <v>2.6024802364803419</v>
      </c>
      <c r="AE159" s="3">
        <f t="shared" si="21"/>
        <v>4.6507517753172989</v>
      </c>
      <c r="AF159" s="3">
        <f t="shared" si="22"/>
        <v>2.048271538836957</v>
      </c>
      <c r="AG159" s="3">
        <f t="shared" si="23"/>
        <v>0.25289418334449998</v>
      </c>
      <c r="AH159" s="3"/>
      <c r="AK159">
        <f>ABS(100*(AD159-AD160)/(AVERAGE(AD159:AD160)))</f>
        <v>3.5599460339818823</v>
      </c>
      <c r="AQ159">
        <f>ABS(100*(AE159-AE160)/(AVERAGE(AE159:AE160)))</f>
        <v>0.81200910514419533</v>
      </c>
      <c r="AW159">
        <f>ABS(100*(AF159-AF160)/(AVERAGE(AF159:AF160)))</f>
        <v>2.574234314906517</v>
      </c>
      <c r="BC159">
        <f>ABS(100*(AG159-AG160)/(AVERAGE(AG159:AG160)))</f>
        <v>0.59800133039543379</v>
      </c>
      <c r="BG159" s="3">
        <f>AVERAGE(AD159:AD160)</f>
        <v>2.5569669153340109</v>
      </c>
      <c r="BH159" s="3">
        <f>AVERAGE(AE159:AE160)</f>
        <v>4.631945864235826</v>
      </c>
      <c r="BI159" s="3">
        <f>AVERAGE(AF159:AF160)</f>
        <v>2.0749789489018156</v>
      </c>
      <c r="BJ159" s="3">
        <f>AVERAGE(AG159:AG160)</f>
        <v>0.25365260632470221</v>
      </c>
      <c r="BK159" t="s">
        <v>309</v>
      </c>
    </row>
    <row r="160" spans="1:63" x14ac:dyDescent="0.3">
      <c r="A160">
        <v>136</v>
      </c>
      <c r="B160">
        <v>16</v>
      </c>
      <c r="C160" t="s">
        <v>309</v>
      </c>
      <c r="D160" t="s">
        <v>27</v>
      </c>
      <c r="G160">
        <v>0.5</v>
      </c>
      <c r="H160">
        <v>0.5</v>
      </c>
      <c r="I160">
        <v>2736</v>
      </c>
      <c r="J160">
        <v>4538</v>
      </c>
      <c r="L160">
        <v>2166</v>
      </c>
      <c r="M160">
        <v>2.5139999999999998</v>
      </c>
      <c r="N160">
        <v>4.1230000000000002</v>
      </c>
      <c r="O160">
        <v>1.609</v>
      </c>
      <c r="Q160">
        <v>0.11</v>
      </c>
      <c r="R160">
        <v>1</v>
      </c>
      <c r="S160">
        <v>0</v>
      </c>
      <c r="T160">
        <v>0</v>
      </c>
      <c r="V160">
        <v>0</v>
      </c>
      <c r="Y160" s="1">
        <v>45325</v>
      </c>
      <c r="Z160" s="6">
        <v>0.97136574074074078</v>
      </c>
      <c r="AB160">
        <v>1</v>
      </c>
      <c r="AD160" s="3">
        <f t="shared" si="20"/>
        <v>2.5114535941876799</v>
      </c>
      <c r="AE160" s="3">
        <f t="shared" si="21"/>
        <v>4.613139953154354</v>
      </c>
      <c r="AF160" s="3">
        <f t="shared" si="22"/>
        <v>2.1016863589666741</v>
      </c>
      <c r="AG160" s="3">
        <f t="shared" si="23"/>
        <v>0.25441102930490439</v>
      </c>
      <c r="BK160" t="s">
        <v>309</v>
      </c>
    </row>
    <row r="161" spans="1:63" x14ac:dyDescent="0.3">
      <c r="A161">
        <v>137</v>
      </c>
      <c r="B161">
        <v>17</v>
      </c>
      <c r="C161" t="s">
        <v>310</v>
      </c>
      <c r="D161" t="s">
        <v>27</v>
      </c>
      <c r="G161">
        <v>0.5</v>
      </c>
      <c r="H161">
        <v>0.5</v>
      </c>
      <c r="I161">
        <v>5578</v>
      </c>
      <c r="J161">
        <v>9100</v>
      </c>
      <c r="L161">
        <v>1989</v>
      </c>
      <c r="M161">
        <v>4.694</v>
      </c>
      <c r="N161">
        <v>7.9880000000000004</v>
      </c>
      <c r="O161">
        <v>3.2930000000000001</v>
      </c>
      <c r="Q161">
        <v>9.1999999999999998E-2</v>
      </c>
      <c r="R161">
        <v>1</v>
      </c>
      <c r="S161">
        <v>0</v>
      </c>
      <c r="T161">
        <v>0</v>
      </c>
      <c r="V161">
        <v>0</v>
      </c>
      <c r="Y161" s="1">
        <v>45325</v>
      </c>
      <c r="Z161" s="6">
        <v>0.98420138888888886</v>
      </c>
      <c r="AB161">
        <v>1</v>
      </c>
      <c r="AD161" s="3">
        <f t="shared" si="20"/>
        <v>5.1784403714633997</v>
      </c>
      <c r="AE161" s="3">
        <f t="shared" si="21"/>
        <v>9.2505759722721859</v>
      </c>
      <c r="AF161" s="3">
        <f t="shared" si="22"/>
        <v>4.0721356008087861</v>
      </c>
      <c r="AG161" s="3">
        <f t="shared" si="23"/>
        <v>0.23375858815170572</v>
      </c>
      <c r="BK161" t="s">
        <v>310</v>
      </c>
    </row>
    <row r="162" spans="1:63" x14ac:dyDescent="0.3">
      <c r="A162">
        <v>138</v>
      </c>
      <c r="B162">
        <v>17</v>
      </c>
      <c r="C162" t="s">
        <v>310</v>
      </c>
      <c r="D162" t="s">
        <v>27</v>
      </c>
      <c r="G162">
        <v>0.5</v>
      </c>
      <c r="H162">
        <v>0.5</v>
      </c>
      <c r="I162">
        <v>6515</v>
      </c>
      <c r="J162">
        <v>9242</v>
      </c>
      <c r="L162">
        <v>1977</v>
      </c>
      <c r="M162">
        <v>5.4130000000000003</v>
      </c>
      <c r="N162">
        <v>8.109</v>
      </c>
      <c r="O162">
        <v>2.6949999999999998</v>
      </c>
      <c r="Q162">
        <v>9.0999999999999998E-2</v>
      </c>
      <c r="R162">
        <v>1</v>
      </c>
      <c r="S162">
        <v>0</v>
      </c>
      <c r="T162">
        <v>0</v>
      </c>
      <c r="V162">
        <v>0</v>
      </c>
      <c r="Y162" s="1">
        <v>45325</v>
      </c>
      <c r="Z162" s="6">
        <v>0.99152777777777779</v>
      </c>
      <c r="AB162">
        <v>1</v>
      </c>
      <c r="AD162" s="3">
        <f t="shared" si="20"/>
        <v>6.0577389676306579</v>
      </c>
      <c r="AE162" s="3">
        <f t="shared" si="21"/>
        <v>9.3949240465191668</v>
      </c>
      <c r="AF162" s="3">
        <f t="shared" si="22"/>
        <v>3.3371850788885089</v>
      </c>
      <c r="AG162" s="3">
        <f t="shared" si="23"/>
        <v>0.23235842264979395</v>
      </c>
      <c r="AH162" s="3"/>
      <c r="AK162">
        <f>ABS(100*(AD162-AD163)/(AVERAGE(AD162:AD163)))</f>
        <v>1.0632133651477571</v>
      </c>
      <c r="AQ162">
        <f>ABS(100*(AE162-AE163)/(AVERAGE(AE162:AE163)))</f>
        <v>1.0119388162491618</v>
      </c>
      <c r="AW162">
        <f>ABS(100*(AF162-AF163)/(AVERAGE(AF162:AF163)))</f>
        <v>0.91879644944121519</v>
      </c>
      <c r="BC162">
        <f>ABS(100*(AG162-AG163)/(AVERAGE(AG162:AG163)))</f>
        <v>3.7932749732668172</v>
      </c>
      <c r="BG162" s="3">
        <f>AVERAGE(AD162:AD163)</f>
        <v>6.0901144228790791</v>
      </c>
      <c r="BH162" s="3">
        <f>AVERAGE(AE162:AE163)</f>
        <v>9.4427012260234502</v>
      </c>
      <c r="BI162" s="3">
        <f>AVERAGE(AF162:AF163)</f>
        <v>3.3525868031443715</v>
      </c>
      <c r="BJ162" s="3">
        <f>AVERAGE(AG162:AG163)</f>
        <v>0.23685062030176091</v>
      </c>
      <c r="BK162" t="s">
        <v>310</v>
      </c>
    </row>
    <row r="163" spans="1:63" x14ac:dyDescent="0.3">
      <c r="A163">
        <v>139</v>
      </c>
      <c r="B163">
        <v>17</v>
      </c>
      <c r="C163" t="s">
        <v>310</v>
      </c>
      <c r="D163" t="s">
        <v>27</v>
      </c>
      <c r="G163">
        <v>0.5</v>
      </c>
      <c r="H163">
        <v>0.5</v>
      </c>
      <c r="I163">
        <v>6584</v>
      </c>
      <c r="J163">
        <v>9336</v>
      </c>
      <c r="L163">
        <v>2054</v>
      </c>
      <c r="M163">
        <v>5.4660000000000002</v>
      </c>
      <c r="N163">
        <v>8.1880000000000006</v>
      </c>
      <c r="O163">
        <v>2.722</v>
      </c>
      <c r="Q163">
        <v>9.9000000000000005E-2</v>
      </c>
      <c r="R163">
        <v>1</v>
      </c>
      <c r="S163">
        <v>0</v>
      </c>
      <c r="T163">
        <v>0</v>
      </c>
      <c r="V163">
        <v>0</v>
      </c>
      <c r="Y163" s="1">
        <v>45325</v>
      </c>
      <c r="Z163" s="6">
        <v>0.99937500000000001</v>
      </c>
      <c r="AB163">
        <v>1</v>
      </c>
      <c r="AD163" s="3">
        <f t="shared" si="20"/>
        <v>6.1224898781274995</v>
      </c>
      <c r="AE163" s="3">
        <f t="shared" si="21"/>
        <v>9.4904784055277336</v>
      </c>
      <c r="AF163" s="3">
        <f t="shared" si="22"/>
        <v>3.3679885274002341</v>
      </c>
      <c r="AG163" s="3">
        <f t="shared" si="23"/>
        <v>0.24134281795372786</v>
      </c>
      <c r="BK163" t="s">
        <v>310</v>
      </c>
    </row>
    <row r="164" spans="1:63" x14ac:dyDescent="0.3">
      <c r="A164">
        <v>140</v>
      </c>
      <c r="B164">
        <v>18</v>
      </c>
      <c r="C164" t="s">
        <v>311</v>
      </c>
      <c r="D164" t="s">
        <v>27</v>
      </c>
      <c r="G164">
        <v>0.5</v>
      </c>
      <c r="H164">
        <v>0.5</v>
      </c>
      <c r="I164">
        <v>6964</v>
      </c>
      <c r="J164">
        <v>9629</v>
      </c>
      <c r="L164">
        <v>1711</v>
      </c>
      <c r="M164">
        <v>5.7569999999999997</v>
      </c>
      <c r="N164">
        <v>8.4359999999999999</v>
      </c>
      <c r="O164">
        <v>2.6789999999999998</v>
      </c>
      <c r="Q164">
        <v>6.3E-2</v>
      </c>
      <c r="R164">
        <v>1</v>
      </c>
      <c r="S164">
        <v>0</v>
      </c>
      <c r="T164">
        <v>0</v>
      </c>
      <c r="V164">
        <v>0</v>
      </c>
      <c r="Y164" s="1">
        <v>45326</v>
      </c>
      <c r="Z164" s="6">
        <v>1.2858796296296297E-2</v>
      </c>
      <c r="AB164">
        <v>1</v>
      </c>
      <c r="AD164" s="3">
        <f t="shared" si="20"/>
        <v>6.4790890953564837</v>
      </c>
      <c r="AE164" s="3">
        <f t="shared" si="21"/>
        <v>9.7883233756288988</v>
      </c>
      <c r="AF164" s="3">
        <f t="shared" si="22"/>
        <v>3.3092342802724151</v>
      </c>
      <c r="AG164" s="3">
        <f t="shared" si="23"/>
        <v>0.20132142069074971</v>
      </c>
      <c r="BK164" t="s">
        <v>311</v>
      </c>
    </row>
    <row r="165" spans="1:63" x14ac:dyDescent="0.3">
      <c r="A165">
        <v>141</v>
      </c>
      <c r="B165">
        <v>18</v>
      </c>
      <c r="C165" t="s">
        <v>311</v>
      </c>
      <c r="D165" t="s">
        <v>27</v>
      </c>
      <c r="G165">
        <v>0.5</v>
      </c>
      <c r="H165">
        <v>0.5</v>
      </c>
      <c r="I165">
        <v>7460</v>
      </c>
      <c r="J165">
        <v>10384</v>
      </c>
      <c r="L165">
        <v>1842</v>
      </c>
      <c r="M165">
        <v>6.1379999999999999</v>
      </c>
      <c r="N165">
        <v>9.0760000000000005</v>
      </c>
      <c r="O165">
        <v>2.9380000000000002</v>
      </c>
      <c r="Q165">
        <v>7.6999999999999999E-2</v>
      </c>
      <c r="R165">
        <v>1</v>
      </c>
      <c r="S165">
        <v>0</v>
      </c>
      <c r="T165">
        <v>0</v>
      </c>
      <c r="V165">
        <v>0</v>
      </c>
      <c r="Y165" s="1">
        <v>45326</v>
      </c>
      <c r="Z165" s="6">
        <v>2.0625000000000001E-2</v>
      </c>
      <c r="AB165">
        <v>1</v>
      </c>
      <c r="AD165" s="3">
        <f t="shared" si="20"/>
        <v>6.9445449157395789</v>
      </c>
      <c r="AE165" s="3">
        <f t="shared" si="21"/>
        <v>10.555807854899825</v>
      </c>
      <c r="AF165" s="3">
        <f t="shared" si="22"/>
        <v>3.6112629391602464</v>
      </c>
      <c r="AG165" s="3">
        <f t="shared" si="23"/>
        <v>0.21660656075328655</v>
      </c>
      <c r="AH165" s="3"/>
      <c r="AK165">
        <f>ABS(100*(AD165-AD166)/(AVERAGE(AD165:AD166)))</f>
        <v>8.20292411214872</v>
      </c>
      <c r="AQ165">
        <f>ABS(100*(AE165-AE166)/(AVERAGE(AE165:AE166)))</f>
        <v>7.1590408251123225</v>
      </c>
      <c r="AW165">
        <f>ABS(100*(AF165-AF166)/(AVERAGE(AF165:AF166)))</f>
        <v>5.1193546508387584</v>
      </c>
      <c r="BC165">
        <f>ABS(100*(AG165-AG166)/(AVERAGE(AG165:AG166)))</f>
        <v>6.0086476234191135</v>
      </c>
      <c r="BG165" s="3">
        <f>AVERAGE(AD165:AD166)</f>
        <v>7.2415545269316137</v>
      </c>
      <c r="BH165" s="3">
        <f>AVERAGE(AE165:AE166)</f>
        <v>10.947682380408356</v>
      </c>
      <c r="BI165" s="3">
        <f>AVERAGE(AF165:AF166)</f>
        <v>3.7061278534767426</v>
      </c>
      <c r="BJ165" s="3">
        <f>AVERAGE(AG165:AG166)</f>
        <v>0.22331568711661379</v>
      </c>
      <c r="BK165" t="s">
        <v>311</v>
      </c>
    </row>
    <row r="166" spans="1:63" x14ac:dyDescent="0.3">
      <c r="A166">
        <v>142</v>
      </c>
      <c r="B166">
        <v>18</v>
      </c>
      <c r="C166" t="s">
        <v>311</v>
      </c>
      <c r="D166" t="s">
        <v>27</v>
      </c>
      <c r="G166">
        <v>0.5</v>
      </c>
      <c r="H166">
        <v>0.5</v>
      </c>
      <c r="I166">
        <v>8093</v>
      </c>
      <c r="J166">
        <v>11155</v>
      </c>
      <c r="L166">
        <v>1957</v>
      </c>
      <c r="M166">
        <v>6.6239999999999997</v>
      </c>
      <c r="N166">
        <v>9.7289999999999992</v>
      </c>
      <c r="O166">
        <v>3.105</v>
      </c>
      <c r="Q166">
        <v>8.8999999999999996E-2</v>
      </c>
      <c r="R166">
        <v>1</v>
      </c>
      <c r="S166">
        <v>0</v>
      </c>
      <c r="T166">
        <v>0</v>
      </c>
      <c r="V166">
        <v>0</v>
      </c>
      <c r="Y166" s="1">
        <v>45326</v>
      </c>
      <c r="Z166" s="6">
        <v>2.8946759259259255E-2</v>
      </c>
      <c r="AB166">
        <v>1</v>
      </c>
      <c r="AD166" s="3">
        <f t="shared" si="20"/>
        <v>7.5385641381236494</v>
      </c>
      <c r="AE166" s="3">
        <f t="shared" si="21"/>
        <v>11.339556905916888</v>
      </c>
      <c r="AF166" s="3">
        <f t="shared" si="22"/>
        <v>3.8009927677932387</v>
      </c>
      <c r="AG166" s="3">
        <f t="shared" si="23"/>
        <v>0.23002481347994103</v>
      </c>
      <c r="BK166" t="s">
        <v>311</v>
      </c>
    </row>
    <row r="167" spans="1:63" x14ac:dyDescent="0.3">
      <c r="A167">
        <v>143</v>
      </c>
      <c r="B167">
        <v>19</v>
      </c>
      <c r="C167" t="s">
        <v>249</v>
      </c>
      <c r="D167" t="s">
        <v>27</v>
      </c>
      <c r="G167">
        <v>0.5</v>
      </c>
      <c r="H167">
        <v>0.5</v>
      </c>
      <c r="I167">
        <v>11765</v>
      </c>
      <c r="J167">
        <v>20890</v>
      </c>
      <c r="L167">
        <v>8858</v>
      </c>
      <c r="M167">
        <v>9.44</v>
      </c>
      <c r="N167">
        <v>17.975999999999999</v>
      </c>
      <c r="O167">
        <v>8.5359999999999996</v>
      </c>
      <c r="Q167">
        <v>0.81</v>
      </c>
      <c r="R167">
        <v>1</v>
      </c>
      <c r="S167">
        <v>0</v>
      </c>
      <c r="T167">
        <v>0</v>
      </c>
      <c r="V167">
        <v>0</v>
      </c>
      <c r="Y167" s="1">
        <v>45326</v>
      </c>
      <c r="Z167" s="6">
        <v>4.3958333333333328E-2</v>
      </c>
      <c r="AB167">
        <v>1</v>
      </c>
      <c r="AD167" s="3">
        <f t="shared" si="20"/>
        <v>10.984438679346887</v>
      </c>
      <c r="AE167" s="3">
        <f t="shared" si="21"/>
        <v>21.235532277708231</v>
      </c>
      <c r="AF167" s="3">
        <f t="shared" si="22"/>
        <v>10.251093598361344</v>
      </c>
      <c r="AG167" s="3">
        <f t="shared" si="23"/>
        <v>1.0352366575377028</v>
      </c>
      <c r="BK167" t="s">
        <v>249</v>
      </c>
    </row>
    <row r="168" spans="1:63" x14ac:dyDescent="0.3">
      <c r="A168">
        <v>144</v>
      </c>
      <c r="B168">
        <v>19</v>
      </c>
      <c r="C168" t="s">
        <v>249</v>
      </c>
      <c r="D168" t="s">
        <v>27</v>
      </c>
      <c r="G168">
        <v>0.5</v>
      </c>
      <c r="H168">
        <v>0.5</v>
      </c>
      <c r="I168">
        <v>13725</v>
      </c>
      <c r="J168">
        <v>23275</v>
      </c>
      <c r="L168">
        <v>9840</v>
      </c>
      <c r="M168">
        <v>10.945</v>
      </c>
      <c r="N168">
        <v>19.997</v>
      </c>
      <c r="O168">
        <v>9.0519999999999996</v>
      </c>
      <c r="Q168">
        <v>0.91300000000000003</v>
      </c>
      <c r="R168">
        <v>1</v>
      </c>
      <c r="S168">
        <v>0</v>
      </c>
      <c r="T168">
        <v>0</v>
      </c>
      <c r="V168">
        <v>0</v>
      </c>
      <c r="Y168" s="1">
        <v>45326</v>
      </c>
      <c r="Z168" s="6">
        <v>5.3159722222222226E-2</v>
      </c>
      <c r="AB168">
        <v>1</v>
      </c>
      <c r="AD168" s="3">
        <f t="shared" si="20"/>
        <v>12.82373990505428</v>
      </c>
      <c r="AE168" s="3">
        <f t="shared" si="21"/>
        <v>23.659970003617047</v>
      </c>
      <c r="AF168" s="3">
        <f t="shared" si="22"/>
        <v>10.836230098562767</v>
      </c>
      <c r="AG168" s="3">
        <f t="shared" si="23"/>
        <v>1.1498168677774827</v>
      </c>
      <c r="AH168" s="3"/>
      <c r="AK168">
        <f>ABS(100*(AD168-AD169)/(AVERAGE(AD168:AD169)))</f>
        <v>42.211105418127516</v>
      </c>
      <c r="AM168">
        <f>100*((AVERAGE(AD168:AD169)*25.24)-(AVERAGE(AD150:AD151)*25))/(1000*0.08)</f>
        <v>196.30036466210015</v>
      </c>
      <c r="AQ168">
        <f>ABS(100*(AE168-AE169)/(AVERAGE(AE168:AE169)))</f>
        <v>54.329596957122391</v>
      </c>
      <c r="AS168">
        <f>100*((AVERAGE(AE168:AE169)*25.24)-(AVERAGE(AE150:AE151)*25))/(2000*0.08)</f>
        <v>170.50337591123636</v>
      </c>
      <c r="AW168">
        <f>ABS(100*(AF168-AF169)/(AVERAGE(AF168:AF169)))</f>
        <v>70.336044270913831</v>
      </c>
      <c r="AY168">
        <f>100*((AVERAGE(AF168:AF169)*25.24)-(AVERAGE(AF150:AF151)*25))/(1000*0.08)</f>
        <v>144.70638716037269</v>
      </c>
      <c r="BC168">
        <f>ABS(100*(AG168-AG169)/(AVERAGE(AG168:AG169)))</f>
        <v>44.392594075912704</v>
      </c>
      <c r="BE168">
        <f>100*((AVERAGE(AG168:AG169)*25.24)-(AVERAGE(AG150:AG151)*25))/(100*0.08)</f>
        <v>145.28242383209394</v>
      </c>
      <c r="BG168" s="3">
        <f>AVERAGE(AD168:AD169)</f>
        <v>10.588895073920527</v>
      </c>
      <c r="BH168" s="3">
        <f>AVERAGE(AE168:AE169)</f>
        <v>18.605754333504407</v>
      </c>
      <c r="BI168" s="3">
        <f>AVERAGE(AF168:AF169)</f>
        <v>8.0168592595838817</v>
      </c>
      <c r="BJ168" s="3">
        <f>AVERAGE(AG168:AG169)</f>
        <v>0.94095884707564337</v>
      </c>
      <c r="BK168" t="s">
        <v>249</v>
      </c>
    </row>
    <row r="169" spans="1:63" x14ac:dyDescent="0.3">
      <c r="A169">
        <v>145</v>
      </c>
      <c r="B169">
        <v>19</v>
      </c>
      <c r="C169" t="s">
        <v>249</v>
      </c>
      <c r="D169" t="s">
        <v>27</v>
      </c>
      <c r="G169">
        <v>0.5</v>
      </c>
      <c r="H169">
        <v>0.5</v>
      </c>
      <c r="I169">
        <v>8962</v>
      </c>
      <c r="J169">
        <v>13331</v>
      </c>
      <c r="L169">
        <v>6260</v>
      </c>
      <c r="M169">
        <v>7.29</v>
      </c>
      <c r="N169">
        <v>11.571999999999999</v>
      </c>
      <c r="O169">
        <v>4.282</v>
      </c>
      <c r="Q169">
        <v>0.53900000000000003</v>
      </c>
      <c r="R169">
        <v>1</v>
      </c>
      <c r="S169">
        <v>0</v>
      </c>
      <c r="T169">
        <v>0</v>
      </c>
      <c r="V169">
        <v>0</v>
      </c>
      <c r="Y169" s="1">
        <v>45327</v>
      </c>
      <c r="Z169" s="6">
        <v>0.41031250000000002</v>
      </c>
      <c r="AB169">
        <v>1</v>
      </c>
      <c r="AD169" s="3">
        <f t="shared" si="20"/>
        <v>8.3540502427867747</v>
      </c>
      <c r="AE169" s="3">
        <f t="shared" si="21"/>
        <v>13.551538663391769</v>
      </c>
      <c r="AF169" s="3">
        <f t="shared" si="22"/>
        <v>5.1974884206049943</v>
      </c>
      <c r="AG169" s="3">
        <f t="shared" si="23"/>
        <v>0.73210082637380414</v>
      </c>
      <c r="BK169" t="s">
        <v>249</v>
      </c>
    </row>
    <row r="170" spans="1:63" x14ac:dyDescent="0.3">
      <c r="A170">
        <v>146</v>
      </c>
      <c r="B170">
        <v>20</v>
      </c>
      <c r="C170" t="s">
        <v>250</v>
      </c>
      <c r="D170" t="s">
        <v>27</v>
      </c>
      <c r="G170">
        <v>0.5</v>
      </c>
      <c r="H170">
        <v>0.5</v>
      </c>
      <c r="I170">
        <v>7516</v>
      </c>
      <c r="J170">
        <v>9352</v>
      </c>
      <c r="L170">
        <v>1795</v>
      </c>
      <c r="M170">
        <v>6.181</v>
      </c>
      <c r="N170">
        <v>8.2010000000000005</v>
      </c>
      <c r="O170">
        <v>2.02</v>
      </c>
      <c r="Q170">
        <v>7.1999999999999995E-2</v>
      </c>
      <c r="R170">
        <v>1</v>
      </c>
      <c r="S170">
        <v>0</v>
      </c>
      <c r="T170">
        <v>0</v>
      </c>
      <c r="V170">
        <v>0</v>
      </c>
      <c r="Y170" s="1">
        <v>45327</v>
      </c>
      <c r="Z170" s="6">
        <v>0.42364583333333333</v>
      </c>
      <c r="AB170">
        <v>1</v>
      </c>
      <c r="AD170" s="3">
        <f t="shared" si="20"/>
        <v>6.9970963793312189</v>
      </c>
      <c r="AE170" s="3">
        <f t="shared" si="21"/>
        <v>9.5067429772738716</v>
      </c>
      <c r="AF170" s="3">
        <f t="shared" si="22"/>
        <v>2.5096465979426528</v>
      </c>
      <c r="AG170" s="3">
        <f t="shared" si="23"/>
        <v>0.21112257920413208</v>
      </c>
      <c r="BK170" t="s">
        <v>250</v>
      </c>
    </row>
    <row r="171" spans="1:63" x14ac:dyDescent="0.3">
      <c r="A171">
        <v>147</v>
      </c>
      <c r="B171">
        <v>20</v>
      </c>
      <c r="C171" t="s">
        <v>250</v>
      </c>
      <c r="D171" t="s">
        <v>27</v>
      </c>
      <c r="G171">
        <v>0.5</v>
      </c>
      <c r="H171">
        <v>0.5</v>
      </c>
      <c r="I171">
        <v>6969</v>
      </c>
      <c r="J171">
        <v>9390</v>
      </c>
      <c r="L171">
        <v>1806</v>
      </c>
      <c r="M171">
        <v>5.7610000000000001</v>
      </c>
      <c r="N171">
        <v>8.234</v>
      </c>
      <c r="O171">
        <v>2.472</v>
      </c>
      <c r="Q171">
        <v>7.2999999999999995E-2</v>
      </c>
      <c r="R171">
        <v>1</v>
      </c>
      <c r="S171">
        <v>0</v>
      </c>
      <c r="T171">
        <v>0</v>
      </c>
      <c r="V171">
        <v>0</v>
      </c>
      <c r="Y171" s="1">
        <v>45327</v>
      </c>
      <c r="Z171" s="6">
        <v>0.43104166666666671</v>
      </c>
      <c r="AB171">
        <v>1</v>
      </c>
      <c r="AD171" s="3">
        <f t="shared" si="20"/>
        <v>6.4837811903200224</v>
      </c>
      <c r="AE171" s="3">
        <f t="shared" si="21"/>
        <v>9.5453713351709499</v>
      </c>
      <c r="AF171" s="3">
        <f t="shared" si="22"/>
        <v>3.0615901448509275</v>
      </c>
      <c r="AG171" s="3">
        <f t="shared" si="23"/>
        <v>0.21240606424755121</v>
      </c>
      <c r="AH171" s="3"/>
      <c r="AK171">
        <f>ABS(100*(AD171-AD172)/(AVERAGE(AD171:AD172)))</f>
        <v>1.0223534845236222</v>
      </c>
      <c r="AL171">
        <f>ABS(100*((AVERAGE(AD171:AD172)-AVERAGE(AD165:AD166))/(AVERAGE(AD165:AD166,AD171:AD172))))</f>
        <v>10.530967556851065</v>
      </c>
      <c r="AQ171">
        <f>ABS(100*(AE171-AE172)/(AVERAGE(AE171:AE172)))</f>
        <v>0.90113020419245682</v>
      </c>
      <c r="AR171">
        <f>ABS(100*((AVERAGE(AE171:AE172)-AVERAGE(AE165:AE166))/(AVERAGE(AE165:AE166,AE171:AE172))))</f>
        <v>13.236183309037731</v>
      </c>
      <c r="AW171">
        <f>ABS(100*(AF171-AF172)/(AVERAGE(AF171:AF172)))</f>
        <v>0.64391743085264452</v>
      </c>
      <c r="AX171">
        <f>ABS(100*((AVERAGE(AF171:AF172)-AVERAGE(AF165:AF166))/(AVERAGE(AF165:AF166,AF171:AF172))))</f>
        <v>18.727814233122906</v>
      </c>
      <c r="BC171">
        <f>ABS(100*(AG171-AG172)/(AVERAGE(AG171:AG172)))</f>
        <v>6.843834597062739</v>
      </c>
      <c r="BD171">
        <f>ABS(100*((AVERAGE(AG171:AG172)-AVERAGE(AG165:AG166))/(AVERAGE(AG165:AG166,AG171:AG172))))</f>
        <v>1.5267913390962375</v>
      </c>
      <c r="BG171" s="3">
        <f>AVERAGE(AD171:AD172)</f>
        <v>6.5170950645611514</v>
      </c>
      <c r="BH171" s="3">
        <f>AVERAGE(AE171:AE172)</f>
        <v>9.5885741038716326</v>
      </c>
      <c r="BI171" s="3">
        <f>AVERAGE(AF171:AF172)</f>
        <v>3.0714790393104803</v>
      </c>
      <c r="BJ171" s="3">
        <f>AVERAGE(AG171:AG172)</f>
        <v>0.21993195382032699</v>
      </c>
      <c r="BK171" t="s">
        <v>250</v>
      </c>
    </row>
    <row r="172" spans="1:63" x14ac:dyDescent="0.3">
      <c r="A172">
        <v>148</v>
      </c>
      <c r="B172">
        <v>20</v>
      </c>
      <c r="C172" t="s">
        <v>250</v>
      </c>
      <c r="D172" t="s">
        <v>27</v>
      </c>
      <c r="G172">
        <v>0.5</v>
      </c>
      <c r="H172">
        <v>0.5</v>
      </c>
      <c r="I172">
        <v>7040</v>
      </c>
      <c r="J172">
        <v>9475</v>
      </c>
      <c r="L172">
        <v>1935</v>
      </c>
      <c r="M172">
        <v>5.8159999999999998</v>
      </c>
      <c r="N172">
        <v>8.3059999999999992</v>
      </c>
      <c r="O172">
        <v>2.4900000000000002</v>
      </c>
      <c r="Q172">
        <v>8.5999999999999993E-2</v>
      </c>
      <c r="R172">
        <v>1</v>
      </c>
      <c r="S172">
        <v>0</v>
      </c>
      <c r="T172">
        <v>0</v>
      </c>
      <c r="V172">
        <v>0</v>
      </c>
      <c r="Y172" s="1">
        <v>45327</v>
      </c>
      <c r="Z172" s="6">
        <v>0.43892361111111106</v>
      </c>
      <c r="AB172">
        <v>1</v>
      </c>
      <c r="AD172" s="3">
        <f t="shared" si="20"/>
        <v>6.5504089388022804</v>
      </c>
      <c r="AE172" s="3">
        <f t="shared" si="21"/>
        <v>9.6317768725723134</v>
      </c>
      <c r="AF172" s="3">
        <f t="shared" si="22"/>
        <v>3.081367933770033</v>
      </c>
      <c r="AG172" s="3">
        <f t="shared" si="23"/>
        <v>0.22745784339310279</v>
      </c>
      <c r="BK172" t="s">
        <v>250</v>
      </c>
    </row>
    <row r="173" spans="1:63" x14ac:dyDescent="0.3">
      <c r="A173">
        <v>149</v>
      </c>
      <c r="B173">
        <v>3</v>
      </c>
      <c r="C173" t="s">
        <v>28</v>
      </c>
      <c r="D173" t="s">
        <v>27</v>
      </c>
      <c r="G173">
        <v>0.5</v>
      </c>
      <c r="H173">
        <v>0.5</v>
      </c>
      <c r="I173">
        <v>764</v>
      </c>
      <c r="J173">
        <v>869</v>
      </c>
      <c r="L173">
        <v>739</v>
      </c>
      <c r="M173">
        <v>1.0009999999999999</v>
      </c>
      <c r="N173">
        <v>1.0149999999999999</v>
      </c>
      <c r="O173">
        <v>1.4E-2</v>
      </c>
      <c r="Q173">
        <v>0</v>
      </c>
      <c r="R173">
        <v>1</v>
      </c>
      <c r="S173">
        <v>0</v>
      </c>
      <c r="T173">
        <v>0</v>
      </c>
      <c r="V173">
        <v>0</v>
      </c>
      <c r="Y173" s="1">
        <v>45327</v>
      </c>
      <c r="Z173" s="6">
        <v>0.45067129629629626</v>
      </c>
      <c r="AB173">
        <v>1</v>
      </c>
      <c r="AD173" s="3">
        <f t="shared" si="20"/>
        <v>0.66089134056779331</v>
      </c>
      <c r="AE173" s="3">
        <f t="shared" si="21"/>
        <v>0.88347034461789464</v>
      </c>
      <c r="AF173" s="3">
        <f t="shared" si="22"/>
        <v>0.22257900405010134</v>
      </c>
      <c r="AG173" s="3">
        <f t="shared" si="23"/>
        <v>8.7908015035896125E-2</v>
      </c>
      <c r="BK173" t="s">
        <v>28</v>
      </c>
    </row>
    <row r="174" spans="1:63" x14ac:dyDescent="0.3">
      <c r="A174">
        <v>150</v>
      </c>
      <c r="B174">
        <v>3</v>
      </c>
      <c r="C174" t="s">
        <v>28</v>
      </c>
      <c r="D174" t="s">
        <v>27</v>
      </c>
      <c r="G174">
        <v>0.5</v>
      </c>
      <c r="H174">
        <v>0.5</v>
      </c>
      <c r="I174">
        <v>339</v>
      </c>
      <c r="J174">
        <v>698</v>
      </c>
      <c r="L174">
        <v>597</v>
      </c>
      <c r="M174">
        <v>0.67500000000000004</v>
      </c>
      <c r="N174">
        <v>0.87</v>
      </c>
      <c r="O174">
        <v>0.19500000000000001</v>
      </c>
      <c r="Q174">
        <v>0</v>
      </c>
      <c r="R174">
        <v>1</v>
      </c>
      <c r="S174">
        <v>0</v>
      </c>
      <c r="T174">
        <v>0</v>
      </c>
      <c r="V174">
        <v>0</v>
      </c>
      <c r="Y174" s="1">
        <v>45327</v>
      </c>
      <c r="Z174" s="6">
        <v>0.45666666666666672</v>
      </c>
      <c r="AB174">
        <v>1</v>
      </c>
      <c r="AD174" s="3">
        <f t="shared" si="20"/>
        <v>0.26206326866695556</v>
      </c>
      <c r="AE174" s="3">
        <f t="shared" si="21"/>
        <v>0.70964273408103606</v>
      </c>
      <c r="AF174" s="3">
        <f t="shared" si="22"/>
        <v>0.4475794654140805</v>
      </c>
      <c r="AG174" s="3">
        <f t="shared" si="23"/>
        <v>7.1339389929940156E-2</v>
      </c>
      <c r="AH174" s="3"/>
      <c r="AK174">
        <f>ABS(100*(AD174-AD175)/(AVERAGE(AD174:AD175)))</f>
        <v>150.29894195933974</v>
      </c>
      <c r="AQ174">
        <f>ABS(100*(AE174-AE175)/(AVERAGE(AE174:AE175)))</f>
        <v>7.1206142079038912</v>
      </c>
      <c r="AW174">
        <f>ABS(100*(AF174-AF175)/(AVERAGE(AF174:AF175)))</f>
        <v>442.38540030983472</v>
      </c>
      <c r="BC174">
        <f>ABS(100*(AG174-AG175)/(AVERAGE(AG174:AG175)))</f>
        <v>4.477075881381011</v>
      </c>
      <c r="BG174" s="3">
        <f>AVERAGE(AD174:AD175)</f>
        <v>1.0545581080087378</v>
      </c>
      <c r="BH174" s="3">
        <f>AVERAGE(AE174:AE175)</f>
        <v>0.68524587646182789</v>
      </c>
      <c r="BI174" s="3">
        <f>AVERAGE(AF174:AF175)</f>
        <v>-0.36931223154690984</v>
      </c>
      <c r="BJ174" s="3">
        <f>AVERAGE(AG174:AG175)</f>
        <v>7.2972916348837222E-2</v>
      </c>
      <c r="BK174" t="s">
        <v>28</v>
      </c>
    </row>
    <row r="175" spans="1:63" x14ac:dyDescent="0.3">
      <c r="A175">
        <v>151</v>
      </c>
      <c r="B175">
        <v>3</v>
      </c>
      <c r="C175" t="s">
        <v>28</v>
      </c>
      <c r="D175" t="s">
        <v>27</v>
      </c>
      <c r="G175">
        <v>0.5</v>
      </c>
      <c r="H175">
        <v>0.5</v>
      </c>
      <c r="I175">
        <v>2028</v>
      </c>
      <c r="J175">
        <v>650</v>
      </c>
      <c r="L175">
        <v>625</v>
      </c>
      <c r="M175">
        <v>1.97</v>
      </c>
      <c r="N175">
        <v>0.82899999999999996</v>
      </c>
      <c r="O175">
        <v>0</v>
      </c>
      <c r="Q175">
        <v>0</v>
      </c>
      <c r="R175">
        <v>1</v>
      </c>
      <c r="S175">
        <v>0</v>
      </c>
      <c r="T175">
        <v>0</v>
      </c>
      <c r="V175">
        <v>0</v>
      </c>
      <c r="Y175" s="1">
        <v>45327</v>
      </c>
      <c r="Z175" s="6">
        <v>0.46541666666666665</v>
      </c>
      <c r="AB175">
        <v>1</v>
      </c>
      <c r="AD175" s="3">
        <f t="shared" si="20"/>
        <v>1.8470529473505199</v>
      </c>
      <c r="AE175" s="3">
        <f t="shared" si="21"/>
        <v>0.6608490188426196</v>
      </c>
      <c r="AF175" s="3">
        <f t="shared" si="22"/>
        <v>-1.1862039285079002</v>
      </c>
      <c r="AG175" s="3">
        <f t="shared" si="23"/>
        <v>7.4606442767734288E-2</v>
      </c>
      <c r="BK175" t="s">
        <v>28</v>
      </c>
    </row>
    <row r="176" spans="1:63" x14ac:dyDescent="0.3">
      <c r="A176">
        <v>152</v>
      </c>
      <c r="B176">
        <v>3</v>
      </c>
      <c r="C176" t="s">
        <v>28</v>
      </c>
      <c r="D176" t="s">
        <v>27</v>
      </c>
      <c r="G176">
        <v>0.5</v>
      </c>
      <c r="H176">
        <v>0.5</v>
      </c>
      <c r="I176">
        <v>421</v>
      </c>
      <c r="J176">
        <v>638</v>
      </c>
      <c r="L176">
        <v>580</v>
      </c>
      <c r="M176">
        <v>0.73799999999999999</v>
      </c>
      <c r="N176">
        <v>0.81899999999999995</v>
      </c>
      <c r="O176">
        <v>8.2000000000000003E-2</v>
      </c>
      <c r="Q176">
        <v>0</v>
      </c>
      <c r="R176">
        <v>1</v>
      </c>
      <c r="S176">
        <v>0</v>
      </c>
      <c r="T176">
        <v>0</v>
      </c>
      <c r="V176">
        <v>0</v>
      </c>
      <c r="Y176" s="1">
        <v>45327</v>
      </c>
      <c r="Z176" s="6">
        <v>0.47199074074074071</v>
      </c>
      <c r="AD176" s="3"/>
      <c r="AE176" s="3"/>
      <c r="AF176" s="3"/>
      <c r="AG176" s="3"/>
      <c r="BK176" t="s">
        <v>28</v>
      </c>
    </row>
    <row r="177" spans="1:63" x14ac:dyDescent="0.3">
      <c r="A177">
        <v>153</v>
      </c>
      <c r="B177">
        <v>5</v>
      </c>
      <c r="C177" t="s">
        <v>312</v>
      </c>
      <c r="D177" t="s">
        <v>27</v>
      </c>
      <c r="G177">
        <v>0.5</v>
      </c>
      <c r="H177">
        <v>0.5</v>
      </c>
      <c r="I177">
        <v>5266</v>
      </c>
      <c r="J177">
        <v>8587</v>
      </c>
      <c r="L177">
        <v>1693</v>
      </c>
      <c r="M177">
        <v>4.4550000000000001</v>
      </c>
      <c r="N177">
        <v>7.5529999999999999</v>
      </c>
      <c r="O177">
        <v>3.0990000000000002</v>
      </c>
      <c r="Q177">
        <v>6.0999999999999999E-2</v>
      </c>
      <c r="R177">
        <v>1</v>
      </c>
      <c r="S177">
        <v>0</v>
      </c>
      <c r="T177">
        <v>0</v>
      </c>
      <c r="V177">
        <v>0</v>
      </c>
      <c r="Y177" s="1">
        <v>45327</v>
      </c>
      <c r="Z177" s="6">
        <v>0.48402777777777778</v>
      </c>
      <c r="AB177">
        <v>1</v>
      </c>
      <c r="AD177" s="3">
        <f t="shared" ref="AD177:AD179" si="24">((I177*$F$21)+$F$22)*1000/G177</f>
        <v>4.8856536457385484</v>
      </c>
      <c r="AE177" s="3">
        <f t="shared" ref="AE177:AE179" si="25">((J177*$H$21)+$H$22)*1000/H177</f>
        <v>8.7290931406616092</v>
      </c>
      <c r="AF177" s="3">
        <f t="shared" ref="AF177:AF179" si="26">AE177-AD177</f>
        <v>3.8434394949230608</v>
      </c>
      <c r="AG177" s="3">
        <f t="shared" ref="AG177:AG179" si="27">((L177*$J$21)+$J$22)*1000/H177</f>
        <v>0.19922117243788204</v>
      </c>
      <c r="BK177" t="s">
        <v>312</v>
      </c>
    </row>
    <row r="178" spans="1:63" x14ac:dyDescent="0.3">
      <c r="A178">
        <v>154</v>
      </c>
      <c r="B178">
        <v>5</v>
      </c>
      <c r="C178" t="s">
        <v>312</v>
      </c>
      <c r="D178" t="s">
        <v>27</v>
      </c>
      <c r="G178">
        <v>0.5</v>
      </c>
      <c r="H178">
        <v>0.5</v>
      </c>
      <c r="I178">
        <v>6585</v>
      </c>
      <c r="J178">
        <v>8550</v>
      </c>
      <c r="L178">
        <v>1648</v>
      </c>
      <c r="M178">
        <v>5.4669999999999996</v>
      </c>
      <c r="N178">
        <v>7.5220000000000002</v>
      </c>
      <c r="O178">
        <v>2.0550000000000002</v>
      </c>
      <c r="Q178">
        <v>5.6000000000000001E-2</v>
      </c>
      <c r="R178">
        <v>1</v>
      </c>
      <c r="S178">
        <v>0</v>
      </c>
      <c r="T178">
        <v>0</v>
      </c>
      <c r="V178">
        <v>0</v>
      </c>
      <c r="Y178" s="1">
        <v>45327</v>
      </c>
      <c r="Z178" s="6">
        <v>0.49129629629629629</v>
      </c>
      <c r="AB178">
        <v>1</v>
      </c>
      <c r="AD178" s="3">
        <f t="shared" si="24"/>
        <v>6.1234282971202072</v>
      </c>
      <c r="AE178" s="3">
        <f t="shared" si="25"/>
        <v>8.6914813184986617</v>
      </c>
      <c r="AF178" s="3">
        <f t="shared" si="26"/>
        <v>2.5680530213784545</v>
      </c>
      <c r="AG178" s="3">
        <f t="shared" si="27"/>
        <v>0.19397055180571288</v>
      </c>
      <c r="AH178" s="3"/>
      <c r="AK178">
        <f>ABS(100*(AD178-AD179)/(AVERAGE(AD178:AD179)))</f>
        <v>0.22961197209678533</v>
      </c>
      <c r="AQ178">
        <f>ABS(100*(AE178-AE179)/(AVERAGE(AE178:AE179)))</f>
        <v>1.4744127020235944</v>
      </c>
      <c r="AW178">
        <f>ABS(100*(AF178-AF179)/(AVERAGE(AF178:AF179)))</f>
        <v>4.3809145007141517</v>
      </c>
      <c r="BC178">
        <f>ABS(100*(AG178-AG179)/(AVERAGE(AG178:AG179)))</f>
        <v>2.787814888273382</v>
      </c>
      <c r="BG178" s="3">
        <f>AVERAGE(AD178:AD179)</f>
        <v>6.1304664395655166</v>
      </c>
      <c r="BH178" s="3">
        <f>AVERAGE(AE178:AE179)</f>
        <v>8.7560313376161503</v>
      </c>
      <c r="BI178" s="3">
        <f>AVERAGE(AF178:AF179)</f>
        <v>2.625564898050635</v>
      </c>
      <c r="BJ178" s="3">
        <f>AVERAGE(AG178:AG179)</f>
        <v>0.19671254258029008</v>
      </c>
      <c r="BK178" t="s">
        <v>312</v>
      </c>
    </row>
    <row r="179" spans="1:63" x14ac:dyDescent="0.3">
      <c r="A179">
        <v>155</v>
      </c>
      <c r="B179">
        <v>5</v>
      </c>
      <c r="C179" t="s">
        <v>312</v>
      </c>
      <c r="D179" t="s">
        <v>27</v>
      </c>
      <c r="G179">
        <v>0.5</v>
      </c>
      <c r="H179">
        <v>0.5</v>
      </c>
      <c r="I179">
        <v>6600</v>
      </c>
      <c r="J179">
        <v>8677</v>
      </c>
      <c r="L179">
        <v>1695</v>
      </c>
      <c r="M179">
        <v>5.4779999999999998</v>
      </c>
      <c r="N179">
        <v>7.6289999999999996</v>
      </c>
      <c r="O179">
        <v>2.1509999999999998</v>
      </c>
      <c r="Q179">
        <v>6.0999999999999999E-2</v>
      </c>
      <c r="R179">
        <v>1</v>
      </c>
      <c r="S179">
        <v>0</v>
      </c>
      <c r="T179">
        <v>0</v>
      </c>
      <c r="V179">
        <v>0</v>
      </c>
      <c r="Y179" s="1">
        <v>45327</v>
      </c>
      <c r="Z179" s="6">
        <v>0.49914351851851851</v>
      </c>
      <c r="AB179">
        <v>1</v>
      </c>
      <c r="AD179" s="3">
        <f t="shared" si="24"/>
        <v>6.1375045820108252</v>
      </c>
      <c r="AE179" s="3">
        <f t="shared" si="25"/>
        <v>8.8205813567336406</v>
      </c>
      <c r="AF179" s="3">
        <f t="shared" si="26"/>
        <v>2.6830767747228155</v>
      </c>
      <c r="AG179" s="3">
        <f t="shared" si="27"/>
        <v>0.19945453335486732</v>
      </c>
      <c r="BK179" t="s">
        <v>312</v>
      </c>
    </row>
    <row r="180" spans="1:63" x14ac:dyDescent="0.3">
      <c r="A180">
        <v>156</v>
      </c>
      <c r="B180">
        <v>6</v>
      </c>
      <c r="C180" t="s">
        <v>313</v>
      </c>
      <c r="D180" t="s">
        <v>27</v>
      </c>
      <c r="G180">
        <v>0.5</v>
      </c>
      <c r="H180">
        <v>0.5</v>
      </c>
      <c r="I180">
        <v>6417</v>
      </c>
      <c r="J180">
        <v>8780</v>
      </c>
      <c r="L180">
        <v>1670</v>
      </c>
      <c r="M180">
        <v>5.3380000000000001</v>
      </c>
      <c r="N180">
        <v>7.7169999999999996</v>
      </c>
      <c r="O180">
        <v>2.379</v>
      </c>
      <c r="Q180">
        <v>5.8999999999999997E-2</v>
      </c>
      <c r="R180">
        <v>1</v>
      </c>
      <c r="S180">
        <v>0</v>
      </c>
      <c r="T180">
        <v>0</v>
      </c>
      <c r="V180">
        <v>0</v>
      </c>
      <c r="Y180" s="1">
        <v>45327</v>
      </c>
      <c r="Z180" s="6">
        <v>0.51219907407407406</v>
      </c>
      <c r="AB180">
        <v>1</v>
      </c>
      <c r="AD180" s="3">
        <f t="shared" ref="AD180:AD191" si="28">((I180*$F$21)+$F$22)*1000/G180</f>
        <v>5.9657739063452873</v>
      </c>
      <c r="AE180" s="3">
        <f t="shared" ref="AE180:AE191" si="29">((J180*$H$21)+$H$22)*1000/H180</f>
        <v>8.925284537349409</v>
      </c>
      <c r="AF180" s="3">
        <f t="shared" ref="AF180:AF191" si="30">AE180-AD180</f>
        <v>2.9595106310041217</v>
      </c>
      <c r="AG180" s="3">
        <f t="shared" ref="AG180:AG191" si="31">((L180*$J$21)+$J$22)*1000/H180</f>
        <v>0.19653752189255114</v>
      </c>
      <c r="BK180" t="s">
        <v>313</v>
      </c>
    </row>
    <row r="181" spans="1:63" x14ac:dyDescent="0.3">
      <c r="A181">
        <v>157</v>
      </c>
      <c r="B181">
        <v>6</v>
      </c>
      <c r="C181" t="s">
        <v>313</v>
      </c>
      <c r="D181" t="s">
        <v>27</v>
      </c>
      <c r="G181">
        <v>0.5</v>
      </c>
      <c r="H181">
        <v>0.5</v>
      </c>
      <c r="I181">
        <v>5866</v>
      </c>
      <c r="J181">
        <v>8814</v>
      </c>
      <c r="L181">
        <v>1766</v>
      </c>
      <c r="M181">
        <v>4.915</v>
      </c>
      <c r="N181">
        <v>7.7450000000000001</v>
      </c>
      <c r="O181">
        <v>2.83</v>
      </c>
      <c r="Q181">
        <v>6.9000000000000006E-2</v>
      </c>
      <c r="R181">
        <v>1</v>
      </c>
      <c r="S181">
        <v>0</v>
      </c>
      <c r="T181">
        <v>0</v>
      </c>
      <c r="V181">
        <v>0</v>
      </c>
      <c r="Y181" s="1">
        <v>45327</v>
      </c>
      <c r="Z181" s="6">
        <v>0.51907407407407413</v>
      </c>
      <c r="AB181">
        <v>1</v>
      </c>
      <c r="AD181" s="3">
        <f t="shared" si="28"/>
        <v>5.4487050413632607</v>
      </c>
      <c r="AE181" s="3">
        <f t="shared" si="29"/>
        <v>8.9598467523099519</v>
      </c>
      <c r="AF181" s="3">
        <f t="shared" si="30"/>
        <v>3.5111417109466911</v>
      </c>
      <c r="AG181" s="3">
        <f t="shared" si="31"/>
        <v>0.2077388459078453</v>
      </c>
      <c r="AH181" s="3"/>
      <c r="AK181">
        <f>ABS(100*(AD181-AD182)/(AVERAGE(AD181:AD182)))</f>
        <v>11.538910200671394</v>
      </c>
      <c r="AQ181">
        <f>ABS(100*(AE181-AE182)/(AVERAGE(AE181:AE182)))</f>
        <v>0.53181864430701908</v>
      </c>
      <c r="AW181">
        <f>ABS(100*(AF181-AF182)/(AVERAGE(AF181:AF182)))</f>
        <v>19.348859876138775</v>
      </c>
      <c r="BC181">
        <f>ABS(100*(AG181-AG182)/(AVERAGE(AG181:AG182)))</f>
        <v>2.0426595754085741</v>
      </c>
      <c r="BG181" s="3">
        <f>AVERAGE(AD181:AD182)</f>
        <v>5.782312993270903</v>
      </c>
      <c r="BH181" s="3">
        <f>AVERAGE(AE181:AE182)</f>
        <v>8.9837353420620936</v>
      </c>
      <c r="BI181" s="3">
        <f>AVERAGE(AF181:AF182)</f>
        <v>3.2014223487911919</v>
      </c>
      <c r="BJ181" s="3">
        <f>AVERAGE(AG181:AG182)</f>
        <v>0.20563859765497766</v>
      </c>
      <c r="BK181" t="s">
        <v>313</v>
      </c>
    </row>
    <row r="182" spans="1:63" x14ac:dyDescent="0.3">
      <c r="A182">
        <v>158</v>
      </c>
      <c r="B182">
        <v>6</v>
      </c>
      <c r="C182" t="s">
        <v>313</v>
      </c>
      <c r="D182" t="s">
        <v>27</v>
      </c>
      <c r="G182">
        <v>0.5</v>
      </c>
      <c r="H182">
        <v>0.5</v>
      </c>
      <c r="I182">
        <v>6577</v>
      </c>
      <c r="J182">
        <v>8861</v>
      </c>
      <c r="L182">
        <v>1730</v>
      </c>
      <c r="M182">
        <v>5.46</v>
      </c>
      <c r="N182">
        <v>7.7850000000000001</v>
      </c>
      <c r="O182">
        <v>2.3250000000000002</v>
      </c>
      <c r="Q182">
        <v>6.5000000000000002E-2</v>
      </c>
      <c r="R182">
        <v>1</v>
      </c>
      <c r="S182">
        <v>0</v>
      </c>
      <c r="T182">
        <v>0</v>
      </c>
      <c r="V182">
        <v>0</v>
      </c>
      <c r="Y182" s="1">
        <v>45327</v>
      </c>
      <c r="Z182" s="6">
        <v>0.52684027777777775</v>
      </c>
      <c r="AB182">
        <v>1</v>
      </c>
      <c r="AD182" s="3">
        <f t="shared" si="28"/>
        <v>6.1159209451785443</v>
      </c>
      <c r="AE182" s="3">
        <f t="shared" si="29"/>
        <v>9.007623931814237</v>
      </c>
      <c r="AF182" s="3">
        <f t="shared" si="30"/>
        <v>2.8917029866356927</v>
      </c>
      <c r="AG182" s="3">
        <f t="shared" si="31"/>
        <v>0.20353834940210999</v>
      </c>
      <c r="BK182" t="s">
        <v>313</v>
      </c>
    </row>
    <row r="183" spans="1:63" x14ac:dyDescent="0.3">
      <c r="A183">
        <v>159</v>
      </c>
      <c r="B183">
        <v>7</v>
      </c>
      <c r="C183" t="s">
        <v>314</v>
      </c>
      <c r="D183" t="s">
        <v>27</v>
      </c>
      <c r="G183">
        <v>0.5</v>
      </c>
      <c r="H183">
        <v>0.5</v>
      </c>
      <c r="I183">
        <v>6504</v>
      </c>
      <c r="J183">
        <v>8923</v>
      </c>
      <c r="L183">
        <v>1763</v>
      </c>
      <c r="M183">
        <v>5.4050000000000002</v>
      </c>
      <c r="N183">
        <v>7.8380000000000001</v>
      </c>
      <c r="O183">
        <v>2.4329999999999998</v>
      </c>
      <c r="Q183">
        <v>6.8000000000000005E-2</v>
      </c>
      <c r="R183">
        <v>1</v>
      </c>
      <c r="S183">
        <v>0</v>
      </c>
      <c r="T183">
        <v>0</v>
      </c>
      <c r="V183">
        <v>0</v>
      </c>
      <c r="Y183" s="1">
        <v>45327</v>
      </c>
      <c r="Z183" s="6">
        <v>0.54013888888888884</v>
      </c>
      <c r="AB183">
        <v>1</v>
      </c>
      <c r="AD183" s="3">
        <f t="shared" si="28"/>
        <v>6.0474163587108718</v>
      </c>
      <c r="AE183" s="3">
        <f t="shared" si="29"/>
        <v>9.0706491473305242</v>
      </c>
      <c r="AF183" s="3">
        <f t="shared" si="30"/>
        <v>3.0232327886196524</v>
      </c>
      <c r="AG183" s="3">
        <f t="shared" si="31"/>
        <v>0.20738880453236738</v>
      </c>
      <c r="BK183" t="s">
        <v>314</v>
      </c>
    </row>
    <row r="184" spans="1:63" x14ac:dyDescent="0.3">
      <c r="A184">
        <v>160</v>
      </c>
      <c r="B184">
        <v>7</v>
      </c>
      <c r="C184" t="s">
        <v>314</v>
      </c>
      <c r="D184" t="s">
        <v>27</v>
      </c>
      <c r="G184">
        <v>0.5</v>
      </c>
      <c r="H184">
        <v>0.5</v>
      </c>
      <c r="I184">
        <v>6705</v>
      </c>
      <c r="J184">
        <v>8885</v>
      </c>
      <c r="L184">
        <v>1792</v>
      </c>
      <c r="M184">
        <v>5.5590000000000002</v>
      </c>
      <c r="N184">
        <v>7.806</v>
      </c>
      <c r="O184">
        <v>2.2469999999999999</v>
      </c>
      <c r="Q184">
        <v>7.0999999999999994E-2</v>
      </c>
      <c r="R184">
        <v>1</v>
      </c>
      <c r="S184">
        <v>0</v>
      </c>
      <c r="T184">
        <v>0</v>
      </c>
      <c r="V184">
        <v>0</v>
      </c>
      <c r="Y184" s="1">
        <v>45327</v>
      </c>
      <c r="Z184" s="6">
        <v>0.54737268518518511</v>
      </c>
      <c r="AB184">
        <v>1</v>
      </c>
      <c r="AD184" s="3">
        <f t="shared" si="28"/>
        <v>6.23603857624515</v>
      </c>
      <c r="AE184" s="3">
        <f t="shared" si="29"/>
        <v>9.0320207894334441</v>
      </c>
      <c r="AF184" s="3">
        <f t="shared" si="30"/>
        <v>2.7959822131882941</v>
      </c>
      <c r="AG184" s="3">
        <f t="shared" si="31"/>
        <v>0.21077253782865413</v>
      </c>
      <c r="AH184" s="3"/>
      <c r="AK184">
        <f>ABS(100*(AD184-AD185)/(AVERAGE(AD184:AD185)))</f>
        <v>2.3446086252181622</v>
      </c>
      <c r="AQ184">
        <f>ABS(100*(AE184-AE185)/(AVERAGE(AE184:AE185)))</f>
        <v>0.58354193026489598</v>
      </c>
      <c r="AW184">
        <f>ABS(100*(AF184-AF185)/(AVERAGE(AF184:AF185)))</f>
        <v>6.8186133637360884</v>
      </c>
      <c r="BC184">
        <f>ABS(100*(AG184-AG185)/(AVERAGE(AG184:AG185)))</f>
        <v>1.3936053082946069</v>
      </c>
      <c r="BG184" s="3">
        <f>AVERAGE(AD184:AD185)</f>
        <v>6.1637803138066456</v>
      </c>
      <c r="BH184" s="3">
        <f>AVERAGE(AE184:AE185)</f>
        <v>9.0584507185209198</v>
      </c>
      <c r="BI184" s="3">
        <f>AVERAGE(AF184:AF185)</f>
        <v>2.8946704047142746</v>
      </c>
      <c r="BJ184" s="3">
        <f>AVERAGE(AG184:AG185)</f>
        <v>0.20931403209749605</v>
      </c>
      <c r="BK184" t="s">
        <v>314</v>
      </c>
    </row>
    <row r="185" spans="1:63" x14ac:dyDescent="0.3">
      <c r="A185">
        <v>161</v>
      </c>
      <c r="B185">
        <v>7</v>
      </c>
      <c r="C185" t="s">
        <v>314</v>
      </c>
      <c r="D185" t="s">
        <v>27</v>
      </c>
      <c r="G185">
        <v>0.5</v>
      </c>
      <c r="H185">
        <v>0.5</v>
      </c>
      <c r="I185">
        <v>6551</v>
      </c>
      <c r="J185">
        <v>8937</v>
      </c>
      <c r="L185">
        <v>1767</v>
      </c>
      <c r="M185">
        <v>5.4409999999999998</v>
      </c>
      <c r="N185">
        <v>7.85</v>
      </c>
      <c r="O185">
        <v>2.4089999999999998</v>
      </c>
      <c r="Q185">
        <v>6.9000000000000006E-2</v>
      </c>
      <c r="R185">
        <v>1</v>
      </c>
      <c r="S185">
        <v>0</v>
      </c>
      <c r="T185">
        <v>0</v>
      </c>
      <c r="V185">
        <v>0</v>
      </c>
      <c r="Y185" s="1">
        <v>45327</v>
      </c>
      <c r="Z185" s="6">
        <v>0.55502314814814813</v>
      </c>
      <c r="AB185">
        <v>1</v>
      </c>
      <c r="AD185" s="3">
        <f t="shared" si="28"/>
        <v>6.0915220513681403</v>
      </c>
      <c r="AE185" s="3">
        <f t="shared" si="29"/>
        <v>9.0848806476083954</v>
      </c>
      <c r="AF185" s="3">
        <f t="shared" si="30"/>
        <v>2.9933585962402551</v>
      </c>
      <c r="AG185" s="3">
        <f t="shared" si="31"/>
        <v>0.20785552636633794</v>
      </c>
      <c r="BK185" t="s">
        <v>314</v>
      </c>
    </row>
    <row r="186" spans="1:63" x14ac:dyDescent="0.3">
      <c r="A186">
        <v>162</v>
      </c>
      <c r="B186">
        <v>3</v>
      </c>
      <c r="C186" t="s">
        <v>28</v>
      </c>
      <c r="D186" t="s">
        <v>27</v>
      </c>
      <c r="G186">
        <v>0.5</v>
      </c>
      <c r="H186">
        <v>0.5</v>
      </c>
      <c r="I186">
        <v>175</v>
      </c>
      <c r="J186">
        <v>48</v>
      </c>
      <c r="L186">
        <v>299</v>
      </c>
      <c r="M186">
        <v>0.54900000000000004</v>
      </c>
      <c r="N186">
        <v>0.31900000000000001</v>
      </c>
      <c r="O186">
        <v>0</v>
      </c>
      <c r="Q186">
        <v>0</v>
      </c>
      <c r="R186">
        <v>1</v>
      </c>
      <c r="S186">
        <v>0</v>
      </c>
      <c r="T186">
        <v>0</v>
      </c>
      <c r="V186">
        <v>0</v>
      </c>
      <c r="Y186" s="1">
        <v>45327</v>
      </c>
      <c r="Z186" s="6">
        <v>0.56616898148148154</v>
      </c>
      <c r="AB186">
        <v>1</v>
      </c>
      <c r="AD186" s="3">
        <f t="shared" si="28"/>
        <v>0.10816255386286765</v>
      </c>
      <c r="AE186" s="3">
        <f t="shared" si="29"/>
        <v>4.8894506894146428E-2</v>
      </c>
      <c r="AF186" s="3">
        <f t="shared" si="30"/>
        <v>-5.9268046968721219E-2</v>
      </c>
      <c r="AG186" s="3">
        <f t="shared" si="31"/>
        <v>3.6568613299131136E-2</v>
      </c>
      <c r="BK186" t="s">
        <v>28</v>
      </c>
    </row>
    <row r="187" spans="1:63" x14ac:dyDescent="0.3">
      <c r="A187">
        <v>163</v>
      </c>
      <c r="B187">
        <v>3</v>
      </c>
      <c r="C187" t="s">
        <v>28</v>
      </c>
      <c r="D187" t="s">
        <v>27</v>
      </c>
      <c r="G187">
        <v>0.5</v>
      </c>
      <c r="H187">
        <v>0.5</v>
      </c>
      <c r="I187">
        <v>132</v>
      </c>
      <c r="J187">
        <v>32</v>
      </c>
      <c r="L187">
        <v>277</v>
      </c>
      <c r="M187">
        <v>0.51600000000000001</v>
      </c>
      <c r="N187">
        <v>0.30599999999999999</v>
      </c>
      <c r="O187">
        <v>0</v>
      </c>
      <c r="Q187">
        <v>0</v>
      </c>
      <c r="R187">
        <v>1</v>
      </c>
      <c r="S187">
        <v>0</v>
      </c>
      <c r="T187">
        <v>0</v>
      </c>
      <c r="V187">
        <v>0</v>
      </c>
      <c r="Y187" s="1">
        <v>45327</v>
      </c>
      <c r="Z187" s="6">
        <v>0.57177083333333334</v>
      </c>
      <c r="AB187">
        <v>1</v>
      </c>
      <c r="AD187" s="3">
        <f t="shared" si="28"/>
        <v>6.7810537176429958E-2</v>
      </c>
      <c r="AE187" s="3">
        <f t="shared" si="29"/>
        <v>3.2629935148007605E-2</v>
      </c>
      <c r="AF187" s="3">
        <f t="shared" si="30"/>
        <v>-3.5180602028422353E-2</v>
      </c>
      <c r="AG187" s="3">
        <f t="shared" si="31"/>
        <v>3.400164321229289E-2</v>
      </c>
      <c r="AH187" s="3"/>
      <c r="AK187">
        <f>ABS(100*(AD187-AD188)/(AVERAGE(AD187:AD188)))</f>
        <v>56.878366896755587</v>
      </c>
      <c r="AQ187">
        <f>ABS(100*(AE187-AE188)/(AVERAGE(AE187:AE188)))</f>
        <v>82.418862320749426</v>
      </c>
      <c r="AW187">
        <f>ABS(100*(AF187-AF188)/(AVERAGE(AF187:AF188)))</f>
        <v>2800.0425460029783</v>
      </c>
      <c r="BC187">
        <f>ABS(100*(AG187-AG188)/(AVERAGE(AG187:AG188)))</f>
        <v>15.218373815376559</v>
      </c>
      <c r="BG187" s="3">
        <f>AVERAGE(AD187:AD188)</f>
        <v>5.2795833293104305E-2</v>
      </c>
      <c r="BH187" s="3">
        <f>AVERAGE(AE187:AE188)</f>
        <v>5.5501989166015321E-2</v>
      </c>
      <c r="BI187" s="3">
        <f>AVERAGE(AF187:AF188)</f>
        <v>2.7061558729110161E-3</v>
      </c>
      <c r="BJ187" s="3">
        <f>AVERAGE(AG187:AG188)</f>
        <v>3.6801974216116438E-2</v>
      </c>
      <c r="BK187" t="s">
        <v>28</v>
      </c>
    </row>
    <row r="188" spans="1:63" x14ac:dyDescent="0.3">
      <c r="A188">
        <v>164</v>
      </c>
      <c r="B188">
        <v>3</v>
      </c>
      <c r="C188" t="s">
        <v>28</v>
      </c>
      <c r="D188" t="s">
        <v>27</v>
      </c>
      <c r="G188">
        <v>0.5</v>
      </c>
      <c r="H188">
        <v>0.5</v>
      </c>
      <c r="I188">
        <v>100</v>
      </c>
      <c r="J188">
        <v>77</v>
      </c>
      <c r="L188">
        <v>325</v>
      </c>
      <c r="M188">
        <v>0.49199999999999999</v>
      </c>
      <c r="N188">
        <v>0.34300000000000003</v>
      </c>
      <c r="O188">
        <v>0</v>
      </c>
      <c r="Q188">
        <v>0</v>
      </c>
      <c r="R188">
        <v>1</v>
      </c>
      <c r="S188">
        <v>0</v>
      </c>
      <c r="T188">
        <v>0</v>
      </c>
      <c r="V188">
        <v>0</v>
      </c>
      <c r="Y188" s="1">
        <v>45327</v>
      </c>
      <c r="Z188" s="6">
        <v>0.57783564814814814</v>
      </c>
      <c r="AB188">
        <v>1</v>
      </c>
      <c r="AD188" s="3">
        <f t="shared" si="28"/>
        <v>3.7781129409778652E-2</v>
      </c>
      <c r="AE188" s="3">
        <f t="shared" si="29"/>
        <v>7.8374043184023037E-2</v>
      </c>
      <c r="AF188" s="3">
        <f t="shared" si="30"/>
        <v>4.0592913774244385E-2</v>
      </c>
      <c r="AG188" s="3">
        <f t="shared" si="31"/>
        <v>3.9602305219939987E-2</v>
      </c>
      <c r="BK188" t="s">
        <v>28</v>
      </c>
    </row>
    <row r="189" spans="1:63" x14ac:dyDescent="0.3">
      <c r="A189">
        <v>165</v>
      </c>
      <c r="B189">
        <v>1</v>
      </c>
      <c r="C189" t="s">
        <v>69</v>
      </c>
      <c r="D189" t="s">
        <v>27</v>
      </c>
      <c r="G189">
        <v>0.3</v>
      </c>
      <c r="H189">
        <v>0.3</v>
      </c>
      <c r="I189">
        <v>3185</v>
      </c>
      <c r="J189">
        <v>5421</v>
      </c>
      <c r="L189">
        <v>5618</v>
      </c>
      <c r="M189">
        <v>4.7640000000000002</v>
      </c>
      <c r="N189">
        <v>8.1180000000000003</v>
      </c>
      <c r="O189">
        <v>3.3540000000000001</v>
      </c>
      <c r="Q189">
        <v>0.78600000000000003</v>
      </c>
      <c r="R189">
        <v>1</v>
      </c>
      <c r="S189">
        <v>0</v>
      </c>
      <c r="T189">
        <v>0</v>
      </c>
      <c r="V189">
        <v>0</v>
      </c>
      <c r="Y189" s="1">
        <v>45327</v>
      </c>
      <c r="Z189" s="6">
        <v>0.58906249999999993</v>
      </c>
      <c r="AB189">
        <v>1</v>
      </c>
      <c r="AD189" s="3">
        <f t="shared" si="28"/>
        <v>4.8880062031891773</v>
      </c>
      <c r="AE189" s="3">
        <f t="shared" si="29"/>
        <v>9.1845683439906498</v>
      </c>
      <c r="AF189" s="3">
        <f t="shared" si="30"/>
        <v>4.2965621408014725</v>
      </c>
      <c r="AG189" s="3">
        <f t="shared" si="31"/>
        <v>1.0953199533692071</v>
      </c>
      <c r="BK189" t="s">
        <v>69</v>
      </c>
    </row>
    <row r="190" spans="1:63" x14ac:dyDescent="0.3">
      <c r="A190">
        <v>166</v>
      </c>
      <c r="B190">
        <v>1</v>
      </c>
      <c r="C190" t="s">
        <v>69</v>
      </c>
      <c r="D190" t="s">
        <v>27</v>
      </c>
      <c r="G190">
        <v>0.3</v>
      </c>
      <c r="H190">
        <v>0.3</v>
      </c>
      <c r="I190">
        <v>4645</v>
      </c>
      <c r="J190">
        <v>5528</v>
      </c>
      <c r="L190">
        <v>5853</v>
      </c>
      <c r="M190">
        <v>6.63</v>
      </c>
      <c r="N190">
        <v>8.27</v>
      </c>
      <c r="O190">
        <v>1.64</v>
      </c>
      <c r="Q190">
        <v>0.82699999999999996</v>
      </c>
      <c r="R190">
        <v>1</v>
      </c>
      <c r="S190">
        <v>0</v>
      </c>
      <c r="T190">
        <v>0</v>
      </c>
      <c r="V190">
        <v>0</v>
      </c>
      <c r="Y190" s="1">
        <v>45327</v>
      </c>
      <c r="Z190" s="6">
        <v>0.595636574074074</v>
      </c>
      <c r="AB190">
        <v>1</v>
      </c>
      <c r="AD190" s="3">
        <f t="shared" si="28"/>
        <v>7.1714924187782865</v>
      </c>
      <c r="AE190" s="3">
        <f t="shared" si="29"/>
        <v>9.3658505499111548</v>
      </c>
      <c r="AF190" s="3">
        <f t="shared" si="30"/>
        <v>2.1943581311328684</v>
      </c>
      <c r="AG190" s="3">
        <f t="shared" si="31"/>
        <v>1.1410197996121607</v>
      </c>
      <c r="AH190" s="3"/>
      <c r="AI190">
        <f>100*(AVERAGE(I190:I191))/(AVERAGE(I$51:I$52))</f>
        <v>96.242148581329872</v>
      </c>
      <c r="AK190">
        <f>ABS(100*(AD190-AD191)/(AVERAGE(AD190:AD191)))</f>
        <v>9.1930206648934423</v>
      </c>
      <c r="AQ190">
        <f>ABS(100*(AE190-AE191)/(AVERAGE(AE190:AE191)))</f>
        <v>0.30799338016280847</v>
      </c>
      <c r="AU190">
        <f>100*(((AVERAGE(J190:J191))-(AVERAGE(I190:I191)))/((AVERAGE(J$51:J$52))-(AVERAGE($I$51:I152))))</f>
        <v>25.288537531192468</v>
      </c>
      <c r="AW190">
        <f>ABS(100*(AF190-AF191)/(AVERAGE(AF190:AF191)))</f>
        <v>24.107274253387136</v>
      </c>
      <c r="BC190">
        <f>ABS(100*(AG190-AG191)/(AVERAGE(AG190:AG191)))</f>
        <v>0.62862006504628332</v>
      </c>
      <c r="BG190" s="3">
        <f>AVERAGE(AD190:AD191)</f>
        <v>6.8563400403938992</v>
      </c>
      <c r="BH190" s="3">
        <f>AVERAGE(AE190:AE191)</f>
        <v>9.3514496270109291</v>
      </c>
      <c r="BI190" s="3">
        <f>AVERAGE(AF190:AF191)</f>
        <v>2.495109586617029</v>
      </c>
      <c r="BJ190" s="3">
        <f>AVERAGE(AG190:AG191)</f>
        <v>1.1446174470823509</v>
      </c>
      <c r="BK190" t="s">
        <v>69</v>
      </c>
    </row>
    <row r="191" spans="1:63" x14ac:dyDescent="0.3">
      <c r="A191">
        <v>167</v>
      </c>
      <c r="B191">
        <v>1</v>
      </c>
      <c r="C191" t="s">
        <v>69</v>
      </c>
      <c r="D191" t="s">
        <v>27</v>
      </c>
      <c r="G191">
        <v>0.3</v>
      </c>
      <c r="H191">
        <v>0.3</v>
      </c>
      <c r="I191">
        <v>4242</v>
      </c>
      <c r="J191">
        <v>5511</v>
      </c>
      <c r="L191">
        <v>5890</v>
      </c>
      <c r="M191">
        <v>6.1159999999999997</v>
      </c>
      <c r="N191">
        <v>8.2449999999999992</v>
      </c>
      <c r="O191">
        <v>2.129</v>
      </c>
      <c r="Q191">
        <v>0.83299999999999996</v>
      </c>
      <c r="R191">
        <v>1</v>
      </c>
      <c r="S191">
        <v>0</v>
      </c>
      <c r="T191">
        <v>0</v>
      </c>
      <c r="V191">
        <v>0</v>
      </c>
      <c r="Y191" s="1">
        <v>45327</v>
      </c>
      <c r="Z191" s="6">
        <v>0.60244212962962962</v>
      </c>
      <c r="AB191">
        <v>1</v>
      </c>
      <c r="AD191" s="3">
        <f t="shared" si="28"/>
        <v>6.541187662009512</v>
      </c>
      <c r="AE191" s="3">
        <f t="shared" si="29"/>
        <v>9.3370487041107015</v>
      </c>
      <c r="AF191" s="3">
        <f t="shared" si="30"/>
        <v>2.7958610421011896</v>
      </c>
      <c r="AG191" s="3">
        <f t="shared" si="31"/>
        <v>1.1482150945525409</v>
      </c>
      <c r="BK191" t="s">
        <v>69</v>
      </c>
    </row>
  </sheetData>
  <conditionalFormatting sqref="AI26">
    <cfRule type="cellIs" dxfId="300" priority="410" operator="between">
      <formula>80</formula>
      <formula>120</formula>
    </cfRule>
  </conditionalFormatting>
  <conditionalFormatting sqref="AI29">
    <cfRule type="cellIs" dxfId="299" priority="391" operator="between">
      <formula>80</formula>
      <formula>120</formula>
    </cfRule>
  </conditionalFormatting>
  <conditionalFormatting sqref="AI51">
    <cfRule type="cellIs" dxfId="298" priority="403" operator="between">
      <formula>80</formula>
      <formula>120</formula>
    </cfRule>
  </conditionalFormatting>
  <conditionalFormatting sqref="AI97">
    <cfRule type="cellIs" dxfId="297" priority="396" operator="between">
      <formula>80</formula>
      <formula>120</formula>
    </cfRule>
  </conditionalFormatting>
  <conditionalFormatting sqref="AI110">
    <cfRule type="cellIs" dxfId="296" priority="387" operator="between">
      <formula>80</formula>
      <formula>120</formula>
    </cfRule>
  </conditionalFormatting>
  <conditionalFormatting sqref="AI190">
    <cfRule type="cellIs" dxfId="295" priority="58" operator="between">
      <formula>80</formula>
      <formula>120</formula>
    </cfRule>
  </conditionalFormatting>
  <conditionalFormatting sqref="AJ36 AJ39 AJ42 AJ45 AJ48">
    <cfRule type="cellIs" dxfId="294" priority="414" operator="lessThan">
      <formula>20.1</formula>
    </cfRule>
  </conditionalFormatting>
  <conditionalFormatting sqref="AK26 AK33 AK35:AL44 AK45:AK48">
    <cfRule type="cellIs" dxfId="293" priority="418" operator="greaterThan">
      <formula>20</formula>
    </cfRule>
  </conditionalFormatting>
  <conditionalFormatting sqref="AK29">
    <cfRule type="cellIs" dxfId="292" priority="395" operator="greaterThan">
      <formula>20</formula>
    </cfRule>
  </conditionalFormatting>
  <conditionalFormatting sqref="AK50:AK52">
    <cfRule type="cellIs" dxfId="291" priority="486" operator="greaterThan">
      <formula>20</formula>
    </cfRule>
  </conditionalFormatting>
  <conditionalFormatting sqref="AK54 AK57:AK58 AK60:AK61 AK63:AK64 AK66:AK67 AK69:AK70 AK72:AK73 AK75:AK76 AK78:AK79 AK81:AK82 AK84:AK85">
    <cfRule type="cellIs" dxfId="290" priority="482" operator="greaterThan">
      <formula>20</formula>
    </cfRule>
  </conditionalFormatting>
  <conditionalFormatting sqref="AK88">
    <cfRule type="cellIs" dxfId="289" priority="343" operator="greaterThan">
      <formula>20</formula>
    </cfRule>
  </conditionalFormatting>
  <conditionalFormatting sqref="AK90:AK97">
    <cfRule type="cellIs" dxfId="288" priority="330" operator="greaterThan">
      <formula>20</formula>
    </cfRule>
  </conditionalFormatting>
  <conditionalFormatting sqref="AK100:AK101 AK103:AK104 AK106:AK107 AK109:AK110">
    <cfRule type="cellIs" dxfId="287" priority="422" operator="greaterThan">
      <formula>20</formula>
    </cfRule>
  </conditionalFormatting>
  <conditionalFormatting sqref="AK113 AK116 AK119 AK122 AK125 AK128">
    <cfRule type="cellIs" dxfId="286" priority="357" operator="greaterThan">
      <formula>20</formula>
    </cfRule>
  </conditionalFormatting>
  <conditionalFormatting sqref="AK131">
    <cfRule type="cellIs" dxfId="285" priority="257" operator="greaterThan">
      <formula>20</formula>
    </cfRule>
  </conditionalFormatting>
  <conditionalFormatting sqref="AK133:AK136">
    <cfRule type="cellIs" dxfId="284" priority="244" operator="greaterThan">
      <formula>20</formula>
    </cfRule>
  </conditionalFormatting>
  <conditionalFormatting sqref="AK138">
    <cfRule type="cellIs" dxfId="283" priority="168" operator="greaterThan">
      <formula>20</formula>
    </cfRule>
  </conditionalFormatting>
  <conditionalFormatting sqref="AK141">
    <cfRule type="cellIs" dxfId="282" priority="172" operator="greaterThan">
      <formula>20</formula>
    </cfRule>
  </conditionalFormatting>
  <conditionalFormatting sqref="AK144">
    <cfRule type="cellIs" dxfId="281" priority="164" operator="greaterThan">
      <formula>20</formula>
    </cfRule>
  </conditionalFormatting>
  <conditionalFormatting sqref="AK147">
    <cfRule type="cellIs" dxfId="280" priority="160" operator="greaterThan">
      <formula>20</formula>
    </cfRule>
  </conditionalFormatting>
  <conditionalFormatting sqref="AK150">
    <cfRule type="cellIs" dxfId="279" priority="156" operator="greaterThan">
      <formula>20</formula>
    </cfRule>
  </conditionalFormatting>
  <conditionalFormatting sqref="AK153">
    <cfRule type="cellIs" dxfId="278" priority="152" operator="greaterThan">
      <formula>20</formula>
    </cfRule>
  </conditionalFormatting>
  <conditionalFormatting sqref="AK156">
    <cfRule type="cellIs" dxfId="277" priority="148" operator="greaterThan">
      <formula>20</formula>
    </cfRule>
  </conditionalFormatting>
  <conditionalFormatting sqref="AK159">
    <cfRule type="cellIs" dxfId="276" priority="144" operator="greaterThan">
      <formula>20</formula>
    </cfRule>
  </conditionalFormatting>
  <conditionalFormatting sqref="AK162">
    <cfRule type="cellIs" dxfId="275" priority="140" operator="greaterThan">
      <formula>20</formula>
    </cfRule>
  </conditionalFormatting>
  <conditionalFormatting sqref="AK165">
    <cfRule type="cellIs" dxfId="274" priority="136" operator="greaterThan">
      <formula>20</formula>
    </cfRule>
  </conditionalFormatting>
  <conditionalFormatting sqref="AK168">
    <cfRule type="cellIs" dxfId="273" priority="132" operator="greaterThan">
      <formula>20</formula>
    </cfRule>
  </conditionalFormatting>
  <conditionalFormatting sqref="AK171">
    <cfRule type="cellIs" dxfId="272" priority="128" operator="greaterThan">
      <formula>20</formula>
    </cfRule>
  </conditionalFormatting>
  <conditionalFormatting sqref="AK174">
    <cfRule type="cellIs" dxfId="271" priority="124" operator="greaterThan">
      <formula>20</formula>
    </cfRule>
  </conditionalFormatting>
  <conditionalFormatting sqref="AK177:AK178">
    <cfRule type="cellIs" dxfId="270" priority="108" operator="greaterThan">
      <formula>20</formula>
    </cfRule>
  </conditionalFormatting>
  <conditionalFormatting sqref="AK180:AK181">
    <cfRule type="cellIs" dxfId="269" priority="100" operator="greaterThan">
      <formula>20</formula>
    </cfRule>
  </conditionalFormatting>
  <conditionalFormatting sqref="AK183:AK184">
    <cfRule type="cellIs" dxfId="268" priority="92" operator="greaterThan">
      <formula>20</formula>
    </cfRule>
  </conditionalFormatting>
  <conditionalFormatting sqref="AK186:AK187">
    <cfRule type="cellIs" dxfId="267" priority="84" operator="greaterThan">
      <formula>20</formula>
    </cfRule>
  </conditionalFormatting>
  <conditionalFormatting sqref="AK189:AK190">
    <cfRule type="cellIs" dxfId="266" priority="76" operator="greaterThan">
      <formula>20</formula>
    </cfRule>
  </conditionalFormatting>
  <conditionalFormatting sqref="AK47:AL47 AW47:AX47 BC47:BD47">
    <cfRule type="cellIs" dxfId="265" priority="504" operator="greaterThan">
      <formula>20</formula>
    </cfRule>
  </conditionalFormatting>
  <conditionalFormatting sqref="AK49:AL49 AW49:AX49 BC49:BD49">
    <cfRule type="cellIs" dxfId="264" priority="498" operator="greaterThan">
      <formula>20</formula>
    </cfRule>
  </conditionalFormatting>
  <conditionalFormatting sqref="AK53:AL53">
    <cfRule type="cellIs" dxfId="263" priority="555" operator="greaterThan">
      <formula>20</formula>
    </cfRule>
  </conditionalFormatting>
  <conditionalFormatting sqref="AK87:AL87">
    <cfRule type="cellIs" dxfId="262" priority="521" operator="greaterThan">
      <formula>20</formula>
    </cfRule>
  </conditionalFormatting>
  <conditionalFormatting sqref="AK100:AL100 AW100:AX100 BC100:BD100">
    <cfRule type="cellIs" dxfId="261" priority="434" operator="greaterThan">
      <formula>20</formula>
    </cfRule>
  </conditionalFormatting>
  <conditionalFormatting sqref="AK130:AL130">
    <cfRule type="cellIs" dxfId="260" priority="382" operator="greaterThan">
      <formula>20</formula>
    </cfRule>
  </conditionalFormatting>
  <conditionalFormatting sqref="AL48 AX48 BD48">
    <cfRule type="cellIs" dxfId="259" priority="557" operator="greaterThan">
      <formula>20</formula>
    </cfRule>
  </conditionalFormatting>
  <conditionalFormatting sqref="AL85">
    <cfRule type="cellIs" dxfId="258" priority="473" operator="greaterThan">
      <formula>20</formula>
    </cfRule>
  </conditionalFormatting>
  <conditionalFormatting sqref="AL90:AL91">
    <cfRule type="cellIs" dxfId="257" priority="317" operator="greaterThan">
      <formula>20</formula>
    </cfRule>
  </conditionalFormatting>
  <conditionalFormatting sqref="AL91">
    <cfRule type="cellIs" dxfId="256" priority="316" operator="lessThan">
      <formula>20</formula>
    </cfRule>
  </conditionalFormatting>
  <conditionalFormatting sqref="AL133:AL134">
    <cfRule type="cellIs" dxfId="255" priority="231" operator="greaterThan">
      <formula>20</formula>
    </cfRule>
  </conditionalFormatting>
  <conditionalFormatting sqref="AL134">
    <cfRule type="cellIs" dxfId="254" priority="230" operator="lessThan">
      <formula>20</formula>
    </cfRule>
  </conditionalFormatting>
  <conditionalFormatting sqref="AL170:AL171">
    <cfRule type="cellIs" dxfId="253" priority="60" operator="greaterThan">
      <formula>20</formula>
    </cfRule>
  </conditionalFormatting>
  <conditionalFormatting sqref="AL171">
    <cfRule type="cellIs" dxfId="252" priority="59" operator="lessThan">
      <formula>20</formula>
    </cfRule>
  </conditionalFormatting>
  <conditionalFormatting sqref="AM168:AM171">
    <cfRule type="cellIs" dxfId="251" priority="61" operator="between">
      <formula>80</formula>
      <formula>120</formula>
    </cfRule>
  </conditionalFormatting>
  <conditionalFormatting sqref="AM35:AN44 AY35:AZ44">
    <cfRule type="cellIs" dxfId="250" priority="550" operator="between">
      <formula>80</formula>
      <formula>120</formula>
    </cfRule>
  </conditionalFormatting>
  <conditionalFormatting sqref="AM47:AN49 AY47:AZ49 BE47:BE49">
    <cfRule type="cellIs" dxfId="249" priority="497" operator="between">
      <formula>80</formula>
      <formula>120</formula>
    </cfRule>
  </conditionalFormatting>
  <conditionalFormatting sqref="AM85:AN91">
    <cfRule type="cellIs" dxfId="248" priority="318" operator="between">
      <formula>80</formula>
      <formula>120</formula>
    </cfRule>
  </conditionalFormatting>
  <conditionalFormatting sqref="AM98:AN100 AS98:AT100 AY98:AZ100 BE98:BE100">
    <cfRule type="cellIs" dxfId="247" priority="435" operator="between">
      <formula>80</formula>
      <formula>120</formula>
    </cfRule>
  </conditionalFormatting>
  <conditionalFormatting sqref="AM130:AN134">
    <cfRule type="cellIs" dxfId="246" priority="232" operator="between">
      <formula>80</formula>
      <formula>120</formula>
    </cfRule>
  </conditionalFormatting>
  <conditionalFormatting sqref="AO26">
    <cfRule type="cellIs" dxfId="245" priority="409" operator="between">
      <formula>80</formula>
      <formula>120</formula>
    </cfRule>
  </conditionalFormatting>
  <conditionalFormatting sqref="AO29">
    <cfRule type="cellIs" dxfId="244" priority="390" operator="between">
      <formula>80</formula>
      <formula>120</formula>
    </cfRule>
  </conditionalFormatting>
  <conditionalFormatting sqref="AO51">
    <cfRule type="cellIs" dxfId="243" priority="406" operator="between">
      <formula>80</formula>
      <formula>120</formula>
    </cfRule>
  </conditionalFormatting>
  <conditionalFormatting sqref="AO97">
    <cfRule type="cellIs" dxfId="242" priority="399" operator="between">
      <formula>80</formula>
      <formula>120</formula>
    </cfRule>
  </conditionalFormatting>
  <conditionalFormatting sqref="AP36 AP39 AP42 AP45 AP48">
    <cfRule type="cellIs" dxfId="241" priority="413" operator="lessThan">
      <formula>20.1</formula>
    </cfRule>
  </conditionalFormatting>
  <conditionalFormatting sqref="AQ26 AQ33 AQ35:AR44 AQ45:AQ48">
    <cfRule type="cellIs" dxfId="240" priority="417" operator="greaterThan">
      <formula>20</formula>
    </cfRule>
  </conditionalFormatting>
  <conditionalFormatting sqref="AQ29">
    <cfRule type="cellIs" dxfId="239" priority="394" operator="greaterThan">
      <formula>20</formula>
    </cfRule>
  </conditionalFormatting>
  <conditionalFormatting sqref="AQ50:AQ52">
    <cfRule type="cellIs" dxfId="238" priority="485" operator="greaterThan">
      <formula>20</formula>
    </cfRule>
  </conditionalFormatting>
  <conditionalFormatting sqref="AQ54 AQ57:AQ58 AQ60:AQ61 AQ63:AQ64 AQ66:AQ67 AQ69:AQ70 AQ72:AQ73 AQ75:AQ76 AQ78:AQ79 AQ81:AQ82 AQ84:AQ85">
    <cfRule type="cellIs" dxfId="237" priority="481" operator="greaterThan">
      <formula>20</formula>
    </cfRule>
  </conditionalFormatting>
  <conditionalFormatting sqref="AQ88">
    <cfRule type="cellIs" dxfId="236" priority="342" operator="greaterThan">
      <formula>20</formula>
    </cfRule>
  </conditionalFormatting>
  <conditionalFormatting sqref="AQ90:AQ97">
    <cfRule type="cellIs" dxfId="235" priority="329" operator="greaterThan">
      <formula>20</formula>
    </cfRule>
  </conditionalFormatting>
  <conditionalFormatting sqref="AQ100:AQ101 AQ103:AQ104 AQ106:AQ107 AQ109:AQ110">
    <cfRule type="cellIs" dxfId="234" priority="421" operator="greaterThan">
      <formula>20</formula>
    </cfRule>
  </conditionalFormatting>
  <conditionalFormatting sqref="AQ113 AQ116 AQ119 AQ122 AQ125 AQ128">
    <cfRule type="cellIs" dxfId="233" priority="356" operator="greaterThan">
      <formula>20</formula>
    </cfRule>
  </conditionalFormatting>
  <conditionalFormatting sqref="AQ131">
    <cfRule type="cellIs" dxfId="232" priority="256" operator="greaterThan">
      <formula>20</formula>
    </cfRule>
  </conditionalFormatting>
  <conditionalFormatting sqref="AQ133:AQ136">
    <cfRule type="cellIs" dxfId="231" priority="243" operator="greaterThan">
      <formula>20</formula>
    </cfRule>
  </conditionalFormatting>
  <conditionalFormatting sqref="AQ138">
    <cfRule type="cellIs" dxfId="230" priority="167" operator="greaterThan">
      <formula>20</formula>
    </cfRule>
  </conditionalFormatting>
  <conditionalFormatting sqref="AQ141">
    <cfRule type="cellIs" dxfId="229" priority="171" operator="greaterThan">
      <formula>20</formula>
    </cfRule>
  </conditionalFormatting>
  <conditionalFormatting sqref="AQ144">
    <cfRule type="cellIs" dxfId="228" priority="163" operator="greaterThan">
      <formula>20</formula>
    </cfRule>
  </conditionalFormatting>
  <conditionalFormatting sqref="AQ147">
    <cfRule type="cellIs" dxfId="227" priority="159" operator="greaterThan">
      <formula>20</formula>
    </cfRule>
  </conditionalFormatting>
  <conditionalFormatting sqref="AQ150">
    <cfRule type="cellIs" dxfId="226" priority="155" operator="greaterThan">
      <formula>20</formula>
    </cfRule>
  </conditionalFormatting>
  <conditionalFormatting sqref="AQ153">
    <cfRule type="cellIs" dxfId="225" priority="151" operator="greaterThan">
      <formula>20</formula>
    </cfRule>
  </conditionalFormatting>
  <conditionalFormatting sqref="AQ156">
    <cfRule type="cellIs" dxfId="224" priority="147" operator="greaterThan">
      <formula>20</formula>
    </cfRule>
  </conditionalFormatting>
  <conditionalFormatting sqref="AQ159">
    <cfRule type="cellIs" dxfId="223" priority="143" operator="greaterThan">
      <formula>20</formula>
    </cfRule>
  </conditionalFormatting>
  <conditionalFormatting sqref="AQ162">
    <cfRule type="cellIs" dxfId="222" priority="139" operator="greaterThan">
      <formula>20</formula>
    </cfRule>
  </conditionalFormatting>
  <conditionalFormatting sqref="AQ165">
    <cfRule type="cellIs" dxfId="221" priority="135" operator="greaterThan">
      <formula>20</formula>
    </cfRule>
  </conditionalFormatting>
  <conditionalFormatting sqref="AQ168">
    <cfRule type="cellIs" dxfId="220" priority="131" operator="greaterThan">
      <formula>20</formula>
    </cfRule>
  </conditionalFormatting>
  <conditionalFormatting sqref="AQ171">
    <cfRule type="cellIs" dxfId="219" priority="127" operator="greaterThan">
      <formula>20</formula>
    </cfRule>
  </conditionalFormatting>
  <conditionalFormatting sqref="AQ174">
    <cfRule type="cellIs" dxfId="218" priority="123" operator="greaterThan">
      <formula>20</formula>
    </cfRule>
  </conditionalFormatting>
  <conditionalFormatting sqref="AQ177:AQ178">
    <cfRule type="cellIs" dxfId="217" priority="107" operator="greaterThan">
      <formula>20</formula>
    </cfRule>
  </conditionalFormatting>
  <conditionalFormatting sqref="AQ180:AQ181">
    <cfRule type="cellIs" dxfId="216" priority="99" operator="greaterThan">
      <formula>20</formula>
    </cfRule>
  </conditionalFormatting>
  <conditionalFormatting sqref="AQ183:AQ184">
    <cfRule type="cellIs" dxfId="215" priority="91" operator="greaterThan">
      <formula>20</formula>
    </cfRule>
  </conditionalFormatting>
  <conditionalFormatting sqref="AQ186:AQ187">
    <cfRule type="cellIs" dxfId="214" priority="83" operator="greaterThan">
      <formula>20</formula>
    </cfRule>
  </conditionalFormatting>
  <conditionalFormatting sqref="AQ189:AQ190">
    <cfRule type="cellIs" dxfId="213" priority="75" operator="greaterThan">
      <formula>20</formula>
    </cfRule>
  </conditionalFormatting>
  <conditionalFormatting sqref="AQ47:AR47">
    <cfRule type="cellIs" dxfId="212" priority="503" operator="greaterThan">
      <formula>20</formula>
    </cfRule>
  </conditionalFormatting>
  <conditionalFormatting sqref="AQ49:AR49">
    <cfRule type="cellIs" dxfId="211" priority="496" operator="greaterThan">
      <formula>20</formula>
    </cfRule>
  </conditionalFormatting>
  <conditionalFormatting sqref="AQ53:AR53">
    <cfRule type="cellIs" dxfId="210" priority="554" operator="greaterThan">
      <formula>20</formula>
    </cfRule>
  </conditionalFormatting>
  <conditionalFormatting sqref="AQ87:AR87">
    <cfRule type="cellIs" dxfId="209" priority="518" operator="greaterThan">
      <formula>20</formula>
    </cfRule>
  </conditionalFormatting>
  <conditionalFormatting sqref="AQ100:AR100">
    <cfRule type="cellIs" dxfId="208" priority="433" operator="greaterThan">
      <formula>20</formula>
    </cfRule>
  </conditionalFormatting>
  <conditionalFormatting sqref="AQ130:AR130">
    <cfRule type="cellIs" dxfId="207" priority="379" operator="greaterThan">
      <formula>20</formula>
    </cfRule>
  </conditionalFormatting>
  <conditionalFormatting sqref="AR48">
    <cfRule type="cellIs" dxfId="206" priority="556" operator="greaterThan">
      <formula>20</formula>
    </cfRule>
  </conditionalFormatting>
  <conditionalFormatting sqref="AR85">
    <cfRule type="cellIs" dxfId="205" priority="467" operator="greaterThan">
      <formula>20</formula>
    </cfRule>
  </conditionalFormatting>
  <conditionalFormatting sqref="AR90:AR91">
    <cfRule type="cellIs" dxfId="204" priority="301" operator="greaterThan">
      <formula>20</formula>
    </cfRule>
  </conditionalFormatting>
  <conditionalFormatting sqref="AR91">
    <cfRule type="cellIs" dxfId="203" priority="300" operator="lessThan">
      <formula>20</formula>
    </cfRule>
  </conditionalFormatting>
  <conditionalFormatting sqref="AR133:AR134">
    <cfRule type="cellIs" dxfId="202" priority="215" operator="greaterThan">
      <formula>20</formula>
    </cfRule>
  </conditionalFormatting>
  <conditionalFormatting sqref="AR134">
    <cfRule type="cellIs" dxfId="201" priority="214" operator="lessThan">
      <formula>20</formula>
    </cfRule>
  </conditionalFormatting>
  <conditionalFormatting sqref="AR170:AR171">
    <cfRule type="cellIs" dxfId="200" priority="37" operator="greaterThan">
      <formula>20</formula>
    </cfRule>
  </conditionalFormatting>
  <conditionalFormatting sqref="AR171">
    <cfRule type="cellIs" dxfId="199" priority="36" operator="lessThan">
      <formula>20</formula>
    </cfRule>
  </conditionalFormatting>
  <conditionalFormatting sqref="AS168:AS171">
    <cfRule type="cellIs" dxfId="198" priority="38" operator="between">
      <formula>80</formula>
      <formula>120</formula>
    </cfRule>
  </conditionalFormatting>
  <conditionalFormatting sqref="AS35:AT44">
    <cfRule type="cellIs" dxfId="197" priority="548" operator="between">
      <formula>80</formula>
      <formula>120</formula>
    </cfRule>
  </conditionalFormatting>
  <conditionalFormatting sqref="AS47:AT49">
    <cfRule type="cellIs" dxfId="196" priority="495" operator="between">
      <formula>80</formula>
      <formula>120</formula>
    </cfRule>
  </conditionalFormatting>
  <conditionalFormatting sqref="AS85:AT91">
    <cfRule type="cellIs" dxfId="195" priority="302" operator="between">
      <formula>80</formula>
      <formula>120</formula>
    </cfRule>
  </conditionalFormatting>
  <conditionalFormatting sqref="AS130:AT134">
    <cfRule type="cellIs" dxfId="194" priority="216" operator="between">
      <formula>80</formula>
      <formula>120</formula>
    </cfRule>
  </conditionalFormatting>
  <conditionalFormatting sqref="AU26">
    <cfRule type="cellIs" dxfId="193" priority="408" operator="between">
      <formula>80</formula>
      <formula>120</formula>
    </cfRule>
  </conditionalFormatting>
  <conditionalFormatting sqref="AU29">
    <cfRule type="cellIs" dxfId="192" priority="389" operator="between">
      <formula>80</formula>
      <formula>120</formula>
    </cfRule>
  </conditionalFormatting>
  <conditionalFormatting sqref="AU51">
    <cfRule type="cellIs" dxfId="191" priority="405" operator="between">
      <formula>80</formula>
      <formula>120</formula>
    </cfRule>
  </conditionalFormatting>
  <conditionalFormatting sqref="AU97">
    <cfRule type="cellIs" dxfId="190" priority="398" operator="between">
      <formula>80</formula>
      <formula>120</formula>
    </cfRule>
  </conditionalFormatting>
  <conditionalFormatting sqref="AU190">
    <cfRule type="cellIs" dxfId="189" priority="35" operator="between">
      <formula>80</formula>
      <formula>120</formula>
    </cfRule>
  </conditionalFormatting>
  <conditionalFormatting sqref="AV36 AV39 AV42 AV45 AV48">
    <cfRule type="cellIs" dxfId="188" priority="412" operator="lessThan">
      <formula>20.1</formula>
    </cfRule>
  </conditionalFormatting>
  <conditionalFormatting sqref="AW26 AW33 AW35:AX44 AW45:AW48">
    <cfRule type="cellIs" dxfId="187" priority="416" operator="greaterThan">
      <formula>20</formula>
    </cfRule>
  </conditionalFormatting>
  <conditionalFormatting sqref="AW29">
    <cfRule type="cellIs" dxfId="186" priority="393" operator="greaterThan">
      <formula>20</formula>
    </cfRule>
  </conditionalFormatting>
  <conditionalFormatting sqref="AW50:AW54 AW57:AW58 AW60:AW61 AW63:AW64 AW66:AW67 AW69:AW70 AW72:AW73 AW75:AW76 AW78:AW79 AW81:AW82 AW84:AW85">
    <cfRule type="cellIs" dxfId="185" priority="480" operator="greaterThan">
      <formula>20</formula>
    </cfRule>
  </conditionalFormatting>
  <conditionalFormatting sqref="AW88">
    <cfRule type="cellIs" dxfId="184" priority="341" operator="greaterThan">
      <formula>20</formula>
    </cfRule>
  </conditionalFormatting>
  <conditionalFormatting sqref="AW90:AW97">
    <cfRule type="cellIs" dxfId="183" priority="328" operator="greaterThan">
      <formula>20</formula>
    </cfRule>
  </conditionalFormatting>
  <conditionalFormatting sqref="AW100:AW101 AW103:AW104 AW106:AW107 AW109:AW110">
    <cfRule type="cellIs" dxfId="182" priority="420" operator="greaterThan">
      <formula>20</formula>
    </cfRule>
  </conditionalFormatting>
  <conditionalFormatting sqref="AW113 AW116 AW119 AW122 AW125 AW128">
    <cfRule type="cellIs" dxfId="181" priority="355" operator="greaterThan">
      <formula>20</formula>
    </cfRule>
  </conditionalFormatting>
  <conditionalFormatting sqref="AW131">
    <cfRule type="cellIs" dxfId="180" priority="255" operator="greaterThan">
      <formula>20</formula>
    </cfRule>
  </conditionalFormatting>
  <conditionalFormatting sqref="AW133:AW136">
    <cfRule type="cellIs" dxfId="179" priority="242" operator="greaterThan">
      <formula>20</formula>
    </cfRule>
  </conditionalFormatting>
  <conditionalFormatting sqref="AW138">
    <cfRule type="cellIs" dxfId="178" priority="166" operator="greaterThan">
      <formula>20</formula>
    </cfRule>
  </conditionalFormatting>
  <conditionalFormatting sqref="AW141">
    <cfRule type="cellIs" dxfId="177" priority="170" operator="greaterThan">
      <formula>20</formula>
    </cfRule>
  </conditionalFormatting>
  <conditionalFormatting sqref="AW144">
    <cfRule type="cellIs" dxfId="176" priority="162" operator="greaterThan">
      <formula>20</formula>
    </cfRule>
  </conditionalFormatting>
  <conditionalFormatting sqref="AW147">
    <cfRule type="cellIs" dxfId="175" priority="158" operator="greaterThan">
      <formula>20</formula>
    </cfRule>
  </conditionalFormatting>
  <conditionalFormatting sqref="AW150">
    <cfRule type="cellIs" dxfId="174" priority="154" operator="greaterThan">
      <formula>20</formula>
    </cfRule>
  </conditionalFormatting>
  <conditionalFormatting sqref="AW153">
    <cfRule type="cellIs" dxfId="173" priority="150" operator="greaterThan">
      <formula>20</formula>
    </cfRule>
  </conditionalFormatting>
  <conditionalFormatting sqref="AW156">
    <cfRule type="cellIs" dxfId="172" priority="146" operator="greaterThan">
      <formula>20</formula>
    </cfRule>
  </conditionalFormatting>
  <conditionalFormatting sqref="AW159">
    <cfRule type="cellIs" dxfId="171" priority="142" operator="greaterThan">
      <formula>20</formula>
    </cfRule>
  </conditionalFormatting>
  <conditionalFormatting sqref="AW162">
    <cfRule type="cellIs" dxfId="170" priority="138" operator="greaterThan">
      <formula>20</formula>
    </cfRule>
  </conditionalFormatting>
  <conditionalFormatting sqref="AW165">
    <cfRule type="cellIs" dxfId="169" priority="134" operator="greaterThan">
      <formula>20</formula>
    </cfRule>
  </conditionalFormatting>
  <conditionalFormatting sqref="AW168">
    <cfRule type="cellIs" dxfId="168" priority="130" operator="greaterThan">
      <formula>20</formula>
    </cfRule>
  </conditionalFormatting>
  <conditionalFormatting sqref="AW171">
    <cfRule type="cellIs" dxfId="167" priority="126" operator="greaterThan">
      <formula>20</formula>
    </cfRule>
  </conditionalFormatting>
  <conditionalFormatting sqref="AW174">
    <cfRule type="cellIs" dxfId="166" priority="122" operator="greaterThan">
      <formula>20</formula>
    </cfRule>
  </conditionalFormatting>
  <conditionalFormatting sqref="AW177:AW178">
    <cfRule type="cellIs" dxfId="165" priority="106" operator="greaterThan">
      <formula>20</formula>
    </cfRule>
  </conditionalFormatting>
  <conditionalFormatting sqref="AW180:AW181">
    <cfRule type="cellIs" dxfId="164" priority="98" operator="greaterThan">
      <formula>20</formula>
    </cfRule>
  </conditionalFormatting>
  <conditionalFormatting sqref="AW183:AW184">
    <cfRule type="cellIs" dxfId="163" priority="90" operator="greaterThan">
      <formula>20</formula>
    </cfRule>
  </conditionalFormatting>
  <conditionalFormatting sqref="AW186:AW187">
    <cfRule type="cellIs" dxfId="162" priority="82" operator="greaterThan">
      <formula>20</formula>
    </cfRule>
  </conditionalFormatting>
  <conditionalFormatting sqref="AW189:AW190">
    <cfRule type="cellIs" dxfId="161" priority="74" operator="greaterThan">
      <formula>20</formula>
    </cfRule>
  </conditionalFormatting>
  <conditionalFormatting sqref="AW53:AX53">
    <cfRule type="cellIs" dxfId="160" priority="553" operator="greaterThan">
      <formula>20</formula>
    </cfRule>
  </conditionalFormatting>
  <conditionalFormatting sqref="AW87:AX87">
    <cfRule type="cellIs" dxfId="159" priority="514" operator="greaterThan">
      <formula>20</formula>
    </cfRule>
  </conditionalFormatting>
  <conditionalFormatting sqref="AW130:AX130">
    <cfRule type="cellIs" dxfId="158" priority="375" operator="greaterThan">
      <formula>20</formula>
    </cfRule>
  </conditionalFormatting>
  <conditionalFormatting sqref="AX85">
    <cfRule type="cellIs" dxfId="157" priority="460" operator="greaterThan">
      <formula>20</formula>
    </cfRule>
  </conditionalFormatting>
  <conditionalFormatting sqref="AX90:AX91">
    <cfRule type="cellIs" dxfId="156" priority="288" operator="greaterThan">
      <formula>20</formula>
    </cfRule>
  </conditionalFormatting>
  <conditionalFormatting sqref="AX91">
    <cfRule type="cellIs" dxfId="155" priority="287" operator="lessThan">
      <formula>20</formula>
    </cfRule>
  </conditionalFormatting>
  <conditionalFormatting sqref="AX133:AX134">
    <cfRule type="cellIs" dxfId="154" priority="202" operator="greaterThan">
      <formula>20</formula>
    </cfRule>
  </conditionalFormatting>
  <conditionalFormatting sqref="AX134">
    <cfRule type="cellIs" dxfId="153" priority="201" operator="lessThan">
      <formula>20</formula>
    </cfRule>
  </conditionalFormatting>
  <conditionalFormatting sqref="AX170:AX171">
    <cfRule type="cellIs" dxfId="152" priority="20" operator="greaterThan">
      <formula>20</formula>
    </cfRule>
  </conditionalFormatting>
  <conditionalFormatting sqref="AX171">
    <cfRule type="cellIs" dxfId="151" priority="19" operator="lessThan">
      <formula>20</formula>
    </cfRule>
  </conditionalFormatting>
  <conditionalFormatting sqref="AY168:AY171">
    <cfRule type="cellIs" dxfId="150" priority="21" operator="between">
      <formula>80</formula>
      <formula>120</formula>
    </cfRule>
  </conditionalFormatting>
  <conditionalFormatting sqref="AY85:AZ91">
    <cfRule type="cellIs" dxfId="149" priority="289" operator="between">
      <formula>80</formula>
      <formula>120</formula>
    </cfRule>
  </conditionalFormatting>
  <conditionalFormatting sqref="AY130:AZ134">
    <cfRule type="cellIs" dxfId="148" priority="203" operator="between">
      <formula>80</formula>
      <formula>120</formula>
    </cfRule>
  </conditionalFormatting>
  <conditionalFormatting sqref="BA26">
    <cfRule type="cellIs" dxfId="147" priority="407" operator="between">
      <formula>80</formula>
      <formula>120</formula>
    </cfRule>
  </conditionalFormatting>
  <conditionalFormatting sqref="BA29">
    <cfRule type="cellIs" dxfId="146" priority="388" operator="between">
      <formula>80</formula>
      <formula>120</formula>
    </cfRule>
  </conditionalFormatting>
  <conditionalFormatting sqref="BA51">
    <cfRule type="cellIs" dxfId="145" priority="404" operator="between">
      <formula>80</formula>
      <formula>120</formula>
    </cfRule>
  </conditionalFormatting>
  <conditionalFormatting sqref="BA97">
    <cfRule type="cellIs" dxfId="144" priority="397" operator="between">
      <formula>80</formula>
      <formula>120</formula>
    </cfRule>
  </conditionalFormatting>
  <conditionalFormatting sqref="BB36 BB39 BB42 BB45 BB48">
    <cfRule type="cellIs" dxfId="143" priority="411" operator="lessThan">
      <formula>20.1</formula>
    </cfRule>
  </conditionalFormatting>
  <conditionalFormatting sqref="BC26 BC33 BC36:BD41 BC42:BC48">
    <cfRule type="cellIs" dxfId="142" priority="415" operator="greaterThan">
      <formula>20</formula>
    </cfRule>
  </conditionalFormatting>
  <conditionalFormatting sqref="BC29">
    <cfRule type="cellIs" dxfId="141" priority="392" operator="greaterThan">
      <formula>20</formula>
    </cfRule>
  </conditionalFormatting>
  <conditionalFormatting sqref="BC50:BC54 BC57:BC58 BC60:BC61 BC63:BC64 BC66:BC67 BC69:BC70 BC72:BC73 BC75:BC76 BC78:BC79 BC81:BC82 BC84:BC85">
    <cfRule type="cellIs" dxfId="140" priority="479" operator="greaterThan">
      <formula>20</formula>
    </cfRule>
  </conditionalFormatting>
  <conditionalFormatting sqref="BC88">
    <cfRule type="cellIs" dxfId="139" priority="340" operator="greaterThan">
      <formula>20</formula>
    </cfRule>
  </conditionalFormatting>
  <conditionalFormatting sqref="BC90:BC97">
    <cfRule type="cellIs" dxfId="138" priority="327" operator="greaterThan">
      <formula>20</formula>
    </cfRule>
  </conditionalFormatting>
  <conditionalFormatting sqref="BC100:BC101 BC103:BC104 BC106:BC107 BC109:BC110">
    <cfRule type="cellIs" dxfId="137" priority="419" operator="greaterThan">
      <formula>20</formula>
    </cfRule>
  </conditionalFormatting>
  <conditionalFormatting sqref="BC113 BC116 BC119 BC122 BC125 BC128">
    <cfRule type="cellIs" dxfId="136" priority="354" operator="greaterThan">
      <formula>20</formula>
    </cfRule>
  </conditionalFormatting>
  <conditionalFormatting sqref="BC131">
    <cfRule type="cellIs" dxfId="135" priority="254" operator="greaterThan">
      <formula>20</formula>
    </cfRule>
  </conditionalFormatting>
  <conditionalFormatting sqref="BC133:BC136">
    <cfRule type="cellIs" dxfId="134" priority="241" operator="greaterThan">
      <formula>20</formula>
    </cfRule>
  </conditionalFormatting>
  <conditionalFormatting sqref="BC138">
    <cfRule type="cellIs" dxfId="133" priority="165" operator="greaterThan">
      <formula>20</formula>
    </cfRule>
  </conditionalFormatting>
  <conditionalFormatting sqref="BC141">
    <cfRule type="cellIs" dxfId="132" priority="169" operator="greaterThan">
      <formula>20</formula>
    </cfRule>
  </conditionalFormatting>
  <conditionalFormatting sqref="BC144">
    <cfRule type="cellIs" dxfId="131" priority="161" operator="greaterThan">
      <formula>20</formula>
    </cfRule>
  </conditionalFormatting>
  <conditionalFormatting sqref="BC147">
    <cfRule type="cellIs" dxfId="130" priority="157" operator="greaterThan">
      <formula>20</formula>
    </cfRule>
  </conditionalFormatting>
  <conditionalFormatting sqref="BC150">
    <cfRule type="cellIs" dxfId="129" priority="153" operator="greaterThan">
      <formula>20</formula>
    </cfRule>
  </conditionalFormatting>
  <conditionalFormatting sqref="BC153">
    <cfRule type="cellIs" dxfId="128" priority="149" operator="greaterThan">
      <formula>20</formula>
    </cfRule>
  </conditionalFormatting>
  <conditionalFormatting sqref="BC156">
    <cfRule type="cellIs" dxfId="127" priority="145" operator="greaterThan">
      <formula>20</formula>
    </cfRule>
  </conditionalFormatting>
  <conditionalFormatting sqref="BC159">
    <cfRule type="cellIs" dxfId="126" priority="141" operator="greaterThan">
      <formula>20</formula>
    </cfRule>
  </conditionalFormatting>
  <conditionalFormatting sqref="BC162">
    <cfRule type="cellIs" dxfId="125" priority="137" operator="greaterThan">
      <formula>20</formula>
    </cfRule>
  </conditionalFormatting>
  <conditionalFormatting sqref="BC165">
    <cfRule type="cellIs" dxfId="124" priority="133" operator="greaterThan">
      <formula>20</formula>
    </cfRule>
  </conditionalFormatting>
  <conditionalFormatting sqref="BC168">
    <cfRule type="cellIs" dxfId="123" priority="129" operator="greaterThan">
      <formula>20</formula>
    </cfRule>
  </conditionalFormatting>
  <conditionalFormatting sqref="BC171">
    <cfRule type="cellIs" dxfId="122" priority="125" operator="greaterThan">
      <formula>20</formula>
    </cfRule>
  </conditionalFormatting>
  <conditionalFormatting sqref="BC174">
    <cfRule type="cellIs" dxfId="121" priority="121" operator="greaterThan">
      <formula>20</formula>
    </cfRule>
  </conditionalFormatting>
  <conditionalFormatting sqref="BC177:BC178">
    <cfRule type="cellIs" dxfId="120" priority="105" operator="greaterThan">
      <formula>20</formula>
    </cfRule>
  </conditionalFormatting>
  <conditionalFormatting sqref="BC180:BC181">
    <cfRule type="cellIs" dxfId="119" priority="97" operator="greaterThan">
      <formula>20</formula>
    </cfRule>
  </conditionalFormatting>
  <conditionalFormatting sqref="BC183:BC184">
    <cfRule type="cellIs" dxfId="118" priority="89" operator="greaterThan">
      <formula>20</formula>
    </cfRule>
  </conditionalFormatting>
  <conditionalFormatting sqref="BC186:BC187">
    <cfRule type="cellIs" dxfId="117" priority="81" operator="greaterThan">
      <formula>20</formula>
    </cfRule>
  </conditionalFormatting>
  <conditionalFormatting sqref="BC189:BC190">
    <cfRule type="cellIs" dxfId="116" priority="73" operator="greaterThan">
      <formula>20</formula>
    </cfRule>
  </conditionalFormatting>
  <conditionalFormatting sqref="BC53:BD53">
    <cfRule type="cellIs" dxfId="115" priority="552" operator="greaterThan">
      <formula>20</formula>
    </cfRule>
  </conditionalFormatting>
  <conditionalFormatting sqref="BC87:BD87">
    <cfRule type="cellIs" dxfId="114" priority="510" operator="greaterThan">
      <formula>20</formula>
    </cfRule>
  </conditionalFormatting>
  <conditionalFormatting sqref="BC130:BD130">
    <cfRule type="cellIs" dxfId="113" priority="371" operator="greaterThan">
      <formula>20</formula>
    </cfRule>
  </conditionalFormatting>
  <conditionalFormatting sqref="BD42">
    <cfRule type="cellIs" dxfId="112" priority="560" operator="greaterThan">
      <formula>20</formula>
    </cfRule>
  </conditionalFormatting>
  <conditionalFormatting sqref="BD85">
    <cfRule type="cellIs" dxfId="111" priority="454" operator="greaterThan">
      <formula>20</formula>
    </cfRule>
  </conditionalFormatting>
  <conditionalFormatting sqref="BD90:BD91">
    <cfRule type="cellIs" dxfId="110" priority="273" operator="greaterThan">
      <formula>20</formula>
    </cfRule>
  </conditionalFormatting>
  <conditionalFormatting sqref="BD91">
    <cfRule type="cellIs" dxfId="109" priority="272" operator="lessThan">
      <formula>20</formula>
    </cfRule>
  </conditionalFormatting>
  <conditionalFormatting sqref="BD133:BD134">
    <cfRule type="cellIs" dxfId="108" priority="187" operator="greaterThan">
      <formula>20</formula>
    </cfRule>
  </conditionalFormatting>
  <conditionalFormatting sqref="BD134">
    <cfRule type="cellIs" dxfId="107" priority="186" operator="lessThan">
      <formula>20</formula>
    </cfRule>
  </conditionalFormatting>
  <conditionalFormatting sqref="BD170:BD171">
    <cfRule type="cellIs" dxfId="106" priority="2" operator="greaterThan">
      <formula>20</formula>
    </cfRule>
  </conditionalFormatting>
  <conditionalFormatting sqref="BD171">
    <cfRule type="cellIs" dxfId="105" priority="1" operator="lessThan">
      <formula>20</formula>
    </cfRule>
  </conditionalFormatting>
  <conditionalFormatting sqref="BE36:BE42 AM53:AN53 AS53:AT53 AY53:AZ53 BE53">
    <cfRule type="cellIs" dxfId="104" priority="559" operator="between">
      <formula>80</formula>
      <formula>120</formula>
    </cfRule>
  </conditionalFormatting>
  <conditionalFormatting sqref="BE85:BE91">
    <cfRule type="cellIs" dxfId="103" priority="274" operator="between">
      <formula>80</formula>
      <formula>120</formula>
    </cfRule>
  </conditionalFormatting>
  <conditionalFormatting sqref="BE130:BE134">
    <cfRule type="cellIs" dxfId="102" priority="188" operator="between">
      <formula>80</formula>
      <formula>120</formula>
    </cfRule>
  </conditionalFormatting>
  <conditionalFormatting sqref="BE168:BE171">
    <cfRule type="cellIs" dxfId="101" priority="3" operator="between">
      <formula>80</formula>
      <formula>120</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F0766-E4AB-4022-AD52-D36E4ABDBE6D}">
  <sheetPr>
    <pageSetUpPr fitToPage="1"/>
  </sheetPr>
  <dimension ref="A2:DC305"/>
  <sheetViews>
    <sheetView topLeftCell="AZ261" zoomScale="70" zoomScaleNormal="70" workbookViewId="0">
      <selection activeCell="BM279" sqref="BM279"/>
    </sheetView>
  </sheetViews>
  <sheetFormatPr defaultRowHeight="15.6" x14ac:dyDescent="0.3"/>
  <cols>
    <col min="1" max="1" width="14.21875" style="8" customWidth="1"/>
    <col min="2" max="2" width="9.21875" style="9" customWidth="1"/>
    <col min="3" max="3" width="23.44140625" style="8" customWidth="1"/>
    <col min="4" max="4" width="14.5546875" style="8" customWidth="1"/>
    <col min="5" max="5" width="21.21875" style="8" customWidth="1"/>
    <col min="6" max="6" width="6.44140625" style="8" customWidth="1"/>
    <col min="7" max="7" width="8.21875" style="8" customWidth="1"/>
    <col min="8" max="8" width="6.77734375" style="8" customWidth="1"/>
    <col min="9" max="9" width="9.21875" style="8" customWidth="1"/>
    <col min="10" max="10" width="7" style="8" customWidth="1"/>
    <col min="11" max="11" width="8.77734375" style="8" customWidth="1"/>
    <col min="12" max="12" width="13.21875" style="44" customWidth="1"/>
    <col min="13" max="13" width="7.21875" style="44" customWidth="1"/>
    <col min="14" max="14" width="6" style="8" customWidth="1"/>
    <col min="15" max="15" width="12" style="19" bestFit="1" customWidth="1"/>
    <col min="16" max="16" width="9.21875" style="19" bestFit="1" customWidth="1"/>
    <col min="17" max="17" width="7.21875" style="19" customWidth="1"/>
    <col min="18" max="20" width="9.21875" style="19" bestFit="1" customWidth="1"/>
    <col min="21" max="21" width="9.77734375" style="19" bestFit="1" customWidth="1"/>
    <col min="22" max="22" width="10.77734375" style="19" bestFit="1" customWidth="1"/>
    <col min="23" max="23" width="9.21875" style="19" bestFit="1" customWidth="1"/>
    <col min="24" max="24" width="19.77734375" style="19" customWidth="1"/>
    <col min="25" max="25" width="13.77734375" style="38" customWidth="1"/>
    <col min="26" max="26" width="11.77734375" style="38" customWidth="1"/>
    <col min="27" max="27" width="16.77734375" style="19" customWidth="1"/>
    <col min="29" max="29" width="8.77734375" style="8"/>
    <col min="30" max="30" width="10.21875" style="8" customWidth="1"/>
    <col min="31" max="58" width="8.77734375" style="8"/>
    <col min="59" max="62" width="12.21875" style="8" bestFit="1" customWidth="1"/>
    <col min="63" max="64" width="8.77734375" style="8"/>
    <col min="65" max="68" width="8.77734375" style="19"/>
    <col min="69" max="69" width="12.21875" style="19" bestFit="1" customWidth="1"/>
    <col min="70" max="80" width="8.77734375" style="19"/>
    <col min="81" max="82" width="12.21875" style="19" bestFit="1" customWidth="1"/>
    <col min="83" max="84" width="12.21875" style="19" customWidth="1"/>
    <col min="85" max="86" width="12.21875" style="19" bestFit="1" customWidth="1"/>
    <col min="88" max="275" width="8.77734375" style="19"/>
    <col min="276" max="276" width="24.77734375" style="19" customWidth="1"/>
    <col min="277" max="277" width="13.5546875" style="19" customWidth="1"/>
    <col min="278" max="278" width="8.77734375" style="19"/>
    <col min="279" max="279" width="6.77734375" style="19" customWidth="1"/>
    <col min="280" max="280" width="6.44140625" style="19" customWidth="1"/>
    <col min="281" max="281" width="8.21875" style="19" customWidth="1"/>
    <col min="282" max="282" width="6.77734375" style="19" customWidth="1"/>
    <col min="283" max="283" width="4.77734375" style="19" customWidth="1"/>
    <col min="284" max="285" width="5" style="19" customWidth="1"/>
    <col min="286" max="286" width="8.77734375" style="19"/>
    <col min="287" max="287" width="10.5546875" style="19" customWidth="1"/>
    <col min="288" max="288" width="3.77734375" style="19" customWidth="1"/>
    <col min="289" max="290" width="8.77734375" style="19"/>
    <col min="291" max="291" width="3.77734375" style="19" customWidth="1"/>
    <col min="292" max="531" width="8.77734375" style="19"/>
    <col min="532" max="532" width="24.77734375" style="19" customWidth="1"/>
    <col min="533" max="533" width="13.5546875" style="19" customWidth="1"/>
    <col min="534" max="534" width="8.77734375" style="19"/>
    <col min="535" max="535" width="6.77734375" style="19" customWidth="1"/>
    <col min="536" max="536" width="6.44140625" style="19" customWidth="1"/>
    <col min="537" max="537" width="8.21875" style="19" customWidth="1"/>
    <col min="538" max="538" width="6.77734375" style="19" customWidth="1"/>
    <col min="539" max="539" width="4.77734375" style="19" customWidth="1"/>
    <col min="540" max="541" width="5" style="19" customWidth="1"/>
    <col min="542" max="542" width="8.77734375" style="19"/>
    <col min="543" max="543" width="10.5546875" style="19" customWidth="1"/>
    <col min="544" max="544" width="3.77734375" style="19" customWidth="1"/>
    <col min="545" max="546" width="8.77734375" style="19"/>
    <col min="547" max="547" width="3.77734375" style="19" customWidth="1"/>
    <col min="548" max="787" width="8.77734375" style="19"/>
    <col min="788" max="788" width="24.77734375" style="19" customWidth="1"/>
    <col min="789" max="789" width="13.5546875" style="19" customWidth="1"/>
    <col min="790" max="790" width="8.77734375" style="19"/>
    <col min="791" max="791" width="6.77734375" style="19" customWidth="1"/>
    <col min="792" max="792" width="6.44140625" style="19" customWidth="1"/>
    <col min="793" max="793" width="8.21875" style="19" customWidth="1"/>
    <col min="794" max="794" width="6.77734375" style="19" customWidth="1"/>
    <col min="795" max="795" width="4.77734375" style="19" customWidth="1"/>
    <col min="796" max="797" width="5" style="19" customWidth="1"/>
    <col min="798" max="798" width="8.77734375" style="19"/>
    <col min="799" max="799" width="10.5546875" style="19" customWidth="1"/>
    <col min="800" max="800" width="3.77734375" style="19" customWidth="1"/>
    <col min="801" max="802" width="8.77734375" style="19"/>
    <col min="803" max="803" width="3.77734375" style="19" customWidth="1"/>
    <col min="804" max="1043" width="8.77734375" style="19"/>
    <col min="1044" max="1044" width="24.77734375" style="19" customWidth="1"/>
    <col min="1045" max="1045" width="13.5546875" style="19" customWidth="1"/>
    <col min="1046" max="1046" width="8.77734375" style="19"/>
    <col min="1047" max="1047" width="6.77734375" style="19" customWidth="1"/>
    <col min="1048" max="1048" width="6.44140625" style="19" customWidth="1"/>
    <col min="1049" max="1049" width="8.21875" style="19" customWidth="1"/>
    <col min="1050" max="1050" width="6.77734375" style="19" customWidth="1"/>
    <col min="1051" max="1051" width="4.77734375" style="19" customWidth="1"/>
    <col min="1052" max="1053" width="5" style="19" customWidth="1"/>
    <col min="1054" max="1054" width="8.77734375" style="19"/>
    <col min="1055" max="1055" width="10.5546875" style="19" customWidth="1"/>
    <col min="1056" max="1056" width="3.77734375" style="19" customWidth="1"/>
    <col min="1057" max="1058" width="8.77734375" style="19"/>
    <col min="1059" max="1059" width="3.77734375" style="19" customWidth="1"/>
    <col min="1060" max="1299" width="8.77734375" style="19"/>
    <col min="1300" max="1300" width="24.77734375" style="19" customWidth="1"/>
    <col min="1301" max="1301" width="13.5546875" style="19" customWidth="1"/>
    <col min="1302" max="1302" width="8.77734375" style="19"/>
    <col min="1303" max="1303" width="6.77734375" style="19" customWidth="1"/>
    <col min="1304" max="1304" width="6.44140625" style="19" customWidth="1"/>
    <col min="1305" max="1305" width="8.21875" style="19" customWidth="1"/>
    <col min="1306" max="1306" width="6.77734375" style="19" customWidth="1"/>
    <col min="1307" max="1307" width="4.77734375" style="19" customWidth="1"/>
    <col min="1308" max="1309" width="5" style="19" customWidth="1"/>
    <col min="1310" max="1310" width="8.77734375" style="19"/>
    <col min="1311" max="1311" width="10.5546875" style="19" customWidth="1"/>
    <col min="1312" max="1312" width="3.77734375" style="19" customWidth="1"/>
    <col min="1313" max="1314" width="8.77734375" style="19"/>
    <col min="1315" max="1315" width="3.77734375" style="19" customWidth="1"/>
    <col min="1316" max="1555" width="8.77734375" style="19"/>
    <col min="1556" max="1556" width="24.77734375" style="19" customWidth="1"/>
    <col min="1557" max="1557" width="13.5546875" style="19" customWidth="1"/>
    <col min="1558" max="1558" width="8.77734375" style="19"/>
    <col min="1559" max="1559" width="6.77734375" style="19" customWidth="1"/>
    <col min="1560" max="1560" width="6.44140625" style="19" customWidth="1"/>
    <col min="1561" max="1561" width="8.21875" style="19" customWidth="1"/>
    <col min="1562" max="1562" width="6.77734375" style="19" customWidth="1"/>
    <col min="1563" max="1563" width="4.77734375" style="19" customWidth="1"/>
    <col min="1564" max="1565" width="5" style="19" customWidth="1"/>
    <col min="1566" max="1566" width="8.77734375" style="19"/>
    <col min="1567" max="1567" width="10.5546875" style="19" customWidth="1"/>
    <col min="1568" max="1568" width="3.77734375" style="19" customWidth="1"/>
    <col min="1569" max="1570" width="8.77734375" style="19"/>
    <col min="1571" max="1571" width="3.77734375" style="19" customWidth="1"/>
    <col min="1572" max="1811" width="8.77734375" style="19"/>
    <col min="1812" max="1812" width="24.77734375" style="19" customWidth="1"/>
    <col min="1813" max="1813" width="13.5546875" style="19" customWidth="1"/>
    <col min="1814" max="1814" width="8.77734375" style="19"/>
    <col min="1815" max="1815" width="6.77734375" style="19" customWidth="1"/>
    <col min="1816" max="1816" width="6.44140625" style="19" customWidth="1"/>
    <col min="1817" max="1817" width="8.21875" style="19" customWidth="1"/>
    <col min="1818" max="1818" width="6.77734375" style="19" customWidth="1"/>
    <col min="1819" max="1819" width="4.77734375" style="19" customWidth="1"/>
    <col min="1820" max="1821" width="5" style="19" customWidth="1"/>
    <col min="1822" max="1822" width="8.77734375" style="19"/>
    <col min="1823" max="1823" width="10.5546875" style="19" customWidth="1"/>
    <col min="1824" max="1824" width="3.77734375" style="19" customWidth="1"/>
    <col min="1825" max="1826" width="8.77734375" style="19"/>
    <col min="1827" max="1827" width="3.77734375" style="19" customWidth="1"/>
    <col min="1828" max="2067" width="8.77734375" style="19"/>
    <col min="2068" max="2068" width="24.77734375" style="19" customWidth="1"/>
    <col min="2069" max="2069" width="13.5546875" style="19" customWidth="1"/>
    <col min="2070" max="2070" width="8.77734375" style="19"/>
    <col min="2071" max="2071" width="6.77734375" style="19" customWidth="1"/>
    <col min="2072" max="2072" width="6.44140625" style="19" customWidth="1"/>
    <col min="2073" max="2073" width="8.21875" style="19" customWidth="1"/>
    <col min="2074" max="2074" width="6.77734375" style="19" customWidth="1"/>
    <col min="2075" max="2075" width="4.77734375" style="19" customWidth="1"/>
    <col min="2076" max="2077" width="5" style="19" customWidth="1"/>
    <col min="2078" max="2078" width="8.77734375" style="19"/>
    <col min="2079" max="2079" width="10.5546875" style="19" customWidth="1"/>
    <col min="2080" max="2080" width="3.77734375" style="19" customWidth="1"/>
    <col min="2081" max="2082" width="8.77734375" style="19"/>
    <col min="2083" max="2083" width="3.77734375" style="19" customWidth="1"/>
    <col min="2084" max="2323" width="8.77734375" style="19"/>
    <col min="2324" max="2324" width="24.77734375" style="19" customWidth="1"/>
    <col min="2325" max="2325" width="13.5546875" style="19" customWidth="1"/>
    <col min="2326" max="2326" width="8.77734375" style="19"/>
    <col min="2327" max="2327" width="6.77734375" style="19" customWidth="1"/>
    <col min="2328" max="2328" width="6.44140625" style="19" customWidth="1"/>
    <col min="2329" max="2329" width="8.21875" style="19" customWidth="1"/>
    <col min="2330" max="2330" width="6.77734375" style="19" customWidth="1"/>
    <col min="2331" max="2331" width="4.77734375" style="19" customWidth="1"/>
    <col min="2332" max="2333" width="5" style="19" customWidth="1"/>
    <col min="2334" max="2334" width="8.77734375" style="19"/>
    <col min="2335" max="2335" width="10.5546875" style="19" customWidth="1"/>
    <col min="2336" max="2336" width="3.77734375" style="19" customWidth="1"/>
    <col min="2337" max="2338" width="8.77734375" style="19"/>
    <col min="2339" max="2339" width="3.77734375" style="19" customWidth="1"/>
    <col min="2340" max="2579" width="8.77734375" style="19"/>
    <col min="2580" max="2580" width="24.77734375" style="19" customWidth="1"/>
    <col min="2581" max="2581" width="13.5546875" style="19" customWidth="1"/>
    <col min="2582" max="2582" width="8.77734375" style="19"/>
    <col min="2583" max="2583" width="6.77734375" style="19" customWidth="1"/>
    <col min="2584" max="2584" width="6.44140625" style="19" customWidth="1"/>
    <col min="2585" max="2585" width="8.21875" style="19" customWidth="1"/>
    <col min="2586" max="2586" width="6.77734375" style="19" customWidth="1"/>
    <col min="2587" max="2587" width="4.77734375" style="19" customWidth="1"/>
    <col min="2588" max="2589" width="5" style="19" customWidth="1"/>
    <col min="2590" max="2590" width="8.77734375" style="19"/>
    <col min="2591" max="2591" width="10.5546875" style="19" customWidth="1"/>
    <col min="2592" max="2592" width="3.77734375" style="19" customWidth="1"/>
    <col min="2593" max="2594" width="8.77734375" style="19"/>
    <col min="2595" max="2595" width="3.77734375" style="19" customWidth="1"/>
    <col min="2596" max="2835" width="8.77734375" style="19"/>
    <col min="2836" max="2836" width="24.77734375" style="19" customWidth="1"/>
    <col min="2837" max="2837" width="13.5546875" style="19" customWidth="1"/>
    <col min="2838" max="2838" width="8.77734375" style="19"/>
    <col min="2839" max="2839" width="6.77734375" style="19" customWidth="1"/>
    <col min="2840" max="2840" width="6.44140625" style="19" customWidth="1"/>
    <col min="2841" max="2841" width="8.21875" style="19" customWidth="1"/>
    <col min="2842" max="2842" width="6.77734375" style="19" customWidth="1"/>
    <col min="2843" max="2843" width="4.77734375" style="19" customWidth="1"/>
    <col min="2844" max="2845" width="5" style="19" customWidth="1"/>
    <col min="2846" max="2846" width="8.77734375" style="19"/>
    <col min="2847" max="2847" width="10.5546875" style="19" customWidth="1"/>
    <col min="2848" max="2848" width="3.77734375" style="19" customWidth="1"/>
    <col min="2849" max="2850" width="8.77734375" style="19"/>
    <col min="2851" max="2851" width="3.77734375" style="19" customWidth="1"/>
    <col min="2852" max="3091" width="8.77734375" style="19"/>
    <col min="3092" max="3092" width="24.77734375" style="19" customWidth="1"/>
    <col min="3093" max="3093" width="13.5546875" style="19" customWidth="1"/>
    <col min="3094" max="3094" width="8.77734375" style="19"/>
    <col min="3095" max="3095" width="6.77734375" style="19" customWidth="1"/>
    <col min="3096" max="3096" width="6.44140625" style="19" customWidth="1"/>
    <col min="3097" max="3097" width="8.21875" style="19" customWidth="1"/>
    <col min="3098" max="3098" width="6.77734375" style="19" customWidth="1"/>
    <col min="3099" max="3099" width="4.77734375" style="19" customWidth="1"/>
    <col min="3100" max="3101" width="5" style="19" customWidth="1"/>
    <col min="3102" max="3102" width="8.77734375" style="19"/>
    <col min="3103" max="3103" width="10.5546875" style="19" customWidth="1"/>
    <col min="3104" max="3104" width="3.77734375" style="19" customWidth="1"/>
    <col min="3105" max="3106" width="8.77734375" style="19"/>
    <col min="3107" max="3107" width="3.77734375" style="19" customWidth="1"/>
    <col min="3108" max="3347" width="8.77734375" style="19"/>
    <col min="3348" max="3348" width="24.77734375" style="19" customWidth="1"/>
    <col min="3349" max="3349" width="13.5546875" style="19" customWidth="1"/>
    <col min="3350" max="3350" width="8.77734375" style="19"/>
    <col min="3351" max="3351" width="6.77734375" style="19" customWidth="1"/>
    <col min="3352" max="3352" width="6.44140625" style="19" customWidth="1"/>
    <col min="3353" max="3353" width="8.21875" style="19" customWidth="1"/>
    <col min="3354" max="3354" width="6.77734375" style="19" customWidth="1"/>
    <col min="3355" max="3355" width="4.77734375" style="19" customWidth="1"/>
    <col min="3356" max="3357" width="5" style="19" customWidth="1"/>
    <col min="3358" max="3358" width="8.77734375" style="19"/>
    <col min="3359" max="3359" width="10.5546875" style="19" customWidth="1"/>
    <col min="3360" max="3360" width="3.77734375" style="19" customWidth="1"/>
    <col min="3361" max="3362" width="8.77734375" style="19"/>
    <col min="3363" max="3363" width="3.77734375" style="19" customWidth="1"/>
    <col min="3364" max="3603" width="8.77734375" style="19"/>
    <col min="3604" max="3604" width="24.77734375" style="19" customWidth="1"/>
    <col min="3605" max="3605" width="13.5546875" style="19" customWidth="1"/>
    <col min="3606" max="3606" width="8.77734375" style="19"/>
    <col min="3607" max="3607" width="6.77734375" style="19" customWidth="1"/>
    <col min="3608" max="3608" width="6.44140625" style="19" customWidth="1"/>
    <col min="3609" max="3609" width="8.21875" style="19" customWidth="1"/>
    <col min="3610" max="3610" width="6.77734375" style="19" customWidth="1"/>
    <col min="3611" max="3611" width="4.77734375" style="19" customWidth="1"/>
    <col min="3612" max="3613" width="5" style="19" customWidth="1"/>
    <col min="3614" max="3614" width="8.77734375" style="19"/>
    <col min="3615" max="3615" width="10.5546875" style="19" customWidth="1"/>
    <col min="3616" max="3616" width="3.77734375" style="19" customWidth="1"/>
    <col min="3617" max="3618" width="8.77734375" style="19"/>
    <col min="3619" max="3619" width="3.77734375" style="19" customWidth="1"/>
    <col min="3620" max="3859" width="8.77734375" style="19"/>
    <col min="3860" max="3860" width="24.77734375" style="19" customWidth="1"/>
    <col min="3861" max="3861" width="13.5546875" style="19" customWidth="1"/>
    <col min="3862" max="3862" width="8.77734375" style="19"/>
    <col min="3863" max="3863" width="6.77734375" style="19" customWidth="1"/>
    <col min="3864" max="3864" width="6.44140625" style="19" customWidth="1"/>
    <col min="3865" max="3865" width="8.21875" style="19" customWidth="1"/>
    <col min="3866" max="3866" width="6.77734375" style="19" customWidth="1"/>
    <col min="3867" max="3867" width="4.77734375" style="19" customWidth="1"/>
    <col min="3868" max="3869" width="5" style="19" customWidth="1"/>
    <col min="3870" max="3870" width="8.77734375" style="19"/>
    <col min="3871" max="3871" width="10.5546875" style="19" customWidth="1"/>
    <col min="3872" max="3872" width="3.77734375" style="19" customWidth="1"/>
    <col min="3873" max="3874" width="8.77734375" style="19"/>
    <col min="3875" max="3875" width="3.77734375" style="19" customWidth="1"/>
    <col min="3876" max="4115" width="8.77734375" style="19"/>
    <col min="4116" max="4116" width="24.77734375" style="19" customWidth="1"/>
    <col min="4117" max="4117" width="13.5546875" style="19" customWidth="1"/>
    <col min="4118" max="4118" width="8.77734375" style="19"/>
    <col min="4119" max="4119" width="6.77734375" style="19" customWidth="1"/>
    <col min="4120" max="4120" width="6.44140625" style="19" customWidth="1"/>
    <col min="4121" max="4121" width="8.21875" style="19" customWidth="1"/>
    <col min="4122" max="4122" width="6.77734375" style="19" customWidth="1"/>
    <col min="4123" max="4123" width="4.77734375" style="19" customWidth="1"/>
    <col min="4124" max="4125" width="5" style="19" customWidth="1"/>
    <col min="4126" max="4126" width="8.77734375" style="19"/>
    <col min="4127" max="4127" width="10.5546875" style="19" customWidth="1"/>
    <col min="4128" max="4128" width="3.77734375" style="19" customWidth="1"/>
    <col min="4129" max="4130" width="8.77734375" style="19"/>
    <col min="4131" max="4131" width="3.77734375" style="19" customWidth="1"/>
    <col min="4132" max="4371" width="8.77734375" style="19"/>
    <col min="4372" max="4372" width="24.77734375" style="19" customWidth="1"/>
    <col min="4373" max="4373" width="13.5546875" style="19" customWidth="1"/>
    <col min="4374" max="4374" width="8.77734375" style="19"/>
    <col min="4375" max="4375" width="6.77734375" style="19" customWidth="1"/>
    <col min="4376" max="4376" width="6.44140625" style="19" customWidth="1"/>
    <col min="4377" max="4377" width="8.21875" style="19" customWidth="1"/>
    <col min="4378" max="4378" width="6.77734375" style="19" customWidth="1"/>
    <col min="4379" max="4379" width="4.77734375" style="19" customWidth="1"/>
    <col min="4380" max="4381" width="5" style="19" customWidth="1"/>
    <col min="4382" max="4382" width="8.77734375" style="19"/>
    <col min="4383" max="4383" width="10.5546875" style="19" customWidth="1"/>
    <col min="4384" max="4384" width="3.77734375" style="19" customWidth="1"/>
    <col min="4385" max="4386" width="8.77734375" style="19"/>
    <col min="4387" max="4387" width="3.77734375" style="19" customWidth="1"/>
    <col min="4388" max="4627" width="8.77734375" style="19"/>
    <col min="4628" max="4628" width="24.77734375" style="19" customWidth="1"/>
    <col min="4629" max="4629" width="13.5546875" style="19" customWidth="1"/>
    <col min="4630" max="4630" width="8.77734375" style="19"/>
    <col min="4631" max="4631" width="6.77734375" style="19" customWidth="1"/>
    <col min="4632" max="4632" width="6.44140625" style="19" customWidth="1"/>
    <col min="4633" max="4633" width="8.21875" style="19" customWidth="1"/>
    <col min="4634" max="4634" width="6.77734375" style="19" customWidth="1"/>
    <col min="4635" max="4635" width="4.77734375" style="19" customWidth="1"/>
    <col min="4636" max="4637" width="5" style="19" customWidth="1"/>
    <col min="4638" max="4638" width="8.77734375" style="19"/>
    <col min="4639" max="4639" width="10.5546875" style="19" customWidth="1"/>
    <col min="4640" max="4640" width="3.77734375" style="19" customWidth="1"/>
    <col min="4641" max="4642" width="8.77734375" style="19"/>
    <col min="4643" max="4643" width="3.77734375" style="19" customWidth="1"/>
    <col min="4644" max="4883" width="8.77734375" style="19"/>
    <col min="4884" max="4884" width="24.77734375" style="19" customWidth="1"/>
    <col min="4885" max="4885" width="13.5546875" style="19" customWidth="1"/>
    <col min="4886" max="4886" width="8.77734375" style="19"/>
    <col min="4887" max="4887" width="6.77734375" style="19" customWidth="1"/>
    <col min="4888" max="4888" width="6.44140625" style="19" customWidth="1"/>
    <col min="4889" max="4889" width="8.21875" style="19" customWidth="1"/>
    <col min="4890" max="4890" width="6.77734375" style="19" customWidth="1"/>
    <col min="4891" max="4891" width="4.77734375" style="19" customWidth="1"/>
    <col min="4892" max="4893" width="5" style="19" customWidth="1"/>
    <col min="4894" max="4894" width="8.77734375" style="19"/>
    <col min="4895" max="4895" width="10.5546875" style="19" customWidth="1"/>
    <col min="4896" max="4896" width="3.77734375" style="19" customWidth="1"/>
    <col min="4897" max="4898" width="8.77734375" style="19"/>
    <col min="4899" max="4899" width="3.77734375" style="19" customWidth="1"/>
    <col min="4900" max="5139" width="8.77734375" style="19"/>
    <col min="5140" max="5140" width="24.77734375" style="19" customWidth="1"/>
    <col min="5141" max="5141" width="13.5546875" style="19" customWidth="1"/>
    <col min="5142" max="5142" width="8.77734375" style="19"/>
    <col min="5143" max="5143" width="6.77734375" style="19" customWidth="1"/>
    <col min="5144" max="5144" width="6.44140625" style="19" customWidth="1"/>
    <col min="5145" max="5145" width="8.21875" style="19" customWidth="1"/>
    <col min="5146" max="5146" width="6.77734375" style="19" customWidth="1"/>
    <col min="5147" max="5147" width="4.77734375" style="19" customWidth="1"/>
    <col min="5148" max="5149" width="5" style="19" customWidth="1"/>
    <col min="5150" max="5150" width="8.77734375" style="19"/>
    <col min="5151" max="5151" width="10.5546875" style="19" customWidth="1"/>
    <col min="5152" max="5152" width="3.77734375" style="19" customWidth="1"/>
    <col min="5153" max="5154" width="8.77734375" style="19"/>
    <col min="5155" max="5155" width="3.77734375" style="19" customWidth="1"/>
    <col min="5156" max="5395" width="8.77734375" style="19"/>
    <col min="5396" max="5396" width="24.77734375" style="19" customWidth="1"/>
    <col min="5397" max="5397" width="13.5546875" style="19" customWidth="1"/>
    <col min="5398" max="5398" width="8.77734375" style="19"/>
    <col min="5399" max="5399" width="6.77734375" style="19" customWidth="1"/>
    <col min="5400" max="5400" width="6.44140625" style="19" customWidth="1"/>
    <col min="5401" max="5401" width="8.21875" style="19" customWidth="1"/>
    <col min="5402" max="5402" width="6.77734375" style="19" customWidth="1"/>
    <col min="5403" max="5403" width="4.77734375" style="19" customWidth="1"/>
    <col min="5404" max="5405" width="5" style="19" customWidth="1"/>
    <col min="5406" max="5406" width="8.77734375" style="19"/>
    <col min="5407" max="5407" width="10.5546875" style="19" customWidth="1"/>
    <col min="5408" max="5408" width="3.77734375" style="19" customWidth="1"/>
    <col min="5409" max="5410" width="8.77734375" style="19"/>
    <col min="5411" max="5411" width="3.77734375" style="19" customWidth="1"/>
    <col min="5412" max="5651" width="8.77734375" style="19"/>
    <col min="5652" max="5652" width="24.77734375" style="19" customWidth="1"/>
    <col min="5653" max="5653" width="13.5546875" style="19" customWidth="1"/>
    <col min="5654" max="5654" width="8.77734375" style="19"/>
    <col min="5655" max="5655" width="6.77734375" style="19" customWidth="1"/>
    <col min="5656" max="5656" width="6.44140625" style="19" customWidth="1"/>
    <col min="5657" max="5657" width="8.21875" style="19" customWidth="1"/>
    <col min="5658" max="5658" width="6.77734375" style="19" customWidth="1"/>
    <col min="5659" max="5659" width="4.77734375" style="19" customWidth="1"/>
    <col min="5660" max="5661" width="5" style="19" customWidth="1"/>
    <col min="5662" max="5662" width="8.77734375" style="19"/>
    <col min="5663" max="5663" width="10.5546875" style="19" customWidth="1"/>
    <col min="5664" max="5664" width="3.77734375" style="19" customWidth="1"/>
    <col min="5665" max="5666" width="8.77734375" style="19"/>
    <col min="5667" max="5667" width="3.77734375" style="19" customWidth="1"/>
    <col min="5668" max="5907" width="8.77734375" style="19"/>
    <col min="5908" max="5908" width="24.77734375" style="19" customWidth="1"/>
    <col min="5909" max="5909" width="13.5546875" style="19" customWidth="1"/>
    <col min="5910" max="5910" width="8.77734375" style="19"/>
    <col min="5911" max="5911" width="6.77734375" style="19" customWidth="1"/>
    <col min="5912" max="5912" width="6.44140625" style="19" customWidth="1"/>
    <col min="5913" max="5913" width="8.21875" style="19" customWidth="1"/>
    <col min="5914" max="5914" width="6.77734375" style="19" customWidth="1"/>
    <col min="5915" max="5915" width="4.77734375" style="19" customWidth="1"/>
    <col min="5916" max="5917" width="5" style="19" customWidth="1"/>
    <col min="5918" max="5918" width="8.77734375" style="19"/>
    <col min="5919" max="5919" width="10.5546875" style="19" customWidth="1"/>
    <col min="5920" max="5920" width="3.77734375" style="19" customWidth="1"/>
    <col min="5921" max="5922" width="8.77734375" style="19"/>
    <col min="5923" max="5923" width="3.77734375" style="19" customWidth="1"/>
    <col min="5924" max="6163" width="8.77734375" style="19"/>
    <col min="6164" max="6164" width="24.77734375" style="19" customWidth="1"/>
    <col min="6165" max="6165" width="13.5546875" style="19" customWidth="1"/>
    <col min="6166" max="6166" width="8.77734375" style="19"/>
    <col min="6167" max="6167" width="6.77734375" style="19" customWidth="1"/>
    <col min="6168" max="6168" width="6.44140625" style="19" customWidth="1"/>
    <col min="6169" max="6169" width="8.21875" style="19" customWidth="1"/>
    <col min="6170" max="6170" width="6.77734375" style="19" customWidth="1"/>
    <col min="6171" max="6171" width="4.77734375" style="19" customWidth="1"/>
    <col min="6172" max="6173" width="5" style="19" customWidth="1"/>
    <col min="6174" max="6174" width="8.77734375" style="19"/>
    <col min="6175" max="6175" width="10.5546875" style="19" customWidth="1"/>
    <col min="6176" max="6176" width="3.77734375" style="19" customWidth="1"/>
    <col min="6177" max="6178" width="8.77734375" style="19"/>
    <col min="6179" max="6179" width="3.77734375" style="19" customWidth="1"/>
    <col min="6180" max="6419" width="8.77734375" style="19"/>
    <col min="6420" max="6420" width="24.77734375" style="19" customWidth="1"/>
    <col min="6421" max="6421" width="13.5546875" style="19" customWidth="1"/>
    <col min="6422" max="6422" width="8.77734375" style="19"/>
    <col min="6423" max="6423" width="6.77734375" style="19" customWidth="1"/>
    <col min="6424" max="6424" width="6.44140625" style="19" customWidth="1"/>
    <col min="6425" max="6425" width="8.21875" style="19" customWidth="1"/>
    <col min="6426" max="6426" width="6.77734375" style="19" customWidth="1"/>
    <col min="6427" max="6427" width="4.77734375" style="19" customWidth="1"/>
    <col min="6428" max="6429" width="5" style="19" customWidth="1"/>
    <col min="6430" max="6430" width="8.77734375" style="19"/>
    <col min="6431" max="6431" width="10.5546875" style="19" customWidth="1"/>
    <col min="6432" max="6432" width="3.77734375" style="19" customWidth="1"/>
    <col min="6433" max="6434" width="8.77734375" style="19"/>
    <col min="6435" max="6435" width="3.77734375" style="19" customWidth="1"/>
    <col min="6436" max="6675" width="8.77734375" style="19"/>
    <col min="6676" max="6676" width="24.77734375" style="19" customWidth="1"/>
    <col min="6677" max="6677" width="13.5546875" style="19" customWidth="1"/>
    <col min="6678" max="6678" width="8.77734375" style="19"/>
    <col min="6679" max="6679" width="6.77734375" style="19" customWidth="1"/>
    <col min="6680" max="6680" width="6.44140625" style="19" customWidth="1"/>
    <col min="6681" max="6681" width="8.21875" style="19" customWidth="1"/>
    <col min="6682" max="6682" width="6.77734375" style="19" customWidth="1"/>
    <col min="6683" max="6683" width="4.77734375" style="19" customWidth="1"/>
    <col min="6684" max="6685" width="5" style="19" customWidth="1"/>
    <col min="6686" max="6686" width="8.77734375" style="19"/>
    <col min="6687" max="6687" width="10.5546875" style="19" customWidth="1"/>
    <col min="6688" max="6688" width="3.77734375" style="19" customWidth="1"/>
    <col min="6689" max="6690" width="8.77734375" style="19"/>
    <col min="6691" max="6691" width="3.77734375" style="19" customWidth="1"/>
    <col min="6692" max="6931" width="8.77734375" style="19"/>
    <col min="6932" max="6932" width="24.77734375" style="19" customWidth="1"/>
    <col min="6933" max="6933" width="13.5546875" style="19" customWidth="1"/>
    <col min="6934" max="6934" width="8.77734375" style="19"/>
    <col min="6935" max="6935" width="6.77734375" style="19" customWidth="1"/>
    <col min="6936" max="6936" width="6.44140625" style="19" customWidth="1"/>
    <col min="6937" max="6937" width="8.21875" style="19" customWidth="1"/>
    <col min="6938" max="6938" width="6.77734375" style="19" customWidth="1"/>
    <col min="6939" max="6939" width="4.77734375" style="19" customWidth="1"/>
    <col min="6940" max="6941" width="5" style="19" customWidth="1"/>
    <col min="6942" max="6942" width="8.77734375" style="19"/>
    <col min="6943" max="6943" width="10.5546875" style="19" customWidth="1"/>
    <col min="6944" max="6944" width="3.77734375" style="19" customWidth="1"/>
    <col min="6945" max="6946" width="8.77734375" style="19"/>
    <col min="6947" max="6947" width="3.77734375" style="19" customWidth="1"/>
    <col min="6948" max="7187" width="8.77734375" style="19"/>
    <col min="7188" max="7188" width="24.77734375" style="19" customWidth="1"/>
    <col min="7189" max="7189" width="13.5546875" style="19" customWidth="1"/>
    <col min="7190" max="7190" width="8.77734375" style="19"/>
    <col min="7191" max="7191" width="6.77734375" style="19" customWidth="1"/>
    <col min="7192" max="7192" width="6.44140625" style="19" customWidth="1"/>
    <col min="7193" max="7193" width="8.21875" style="19" customWidth="1"/>
    <col min="7194" max="7194" width="6.77734375" style="19" customWidth="1"/>
    <col min="7195" max="7195" width="4.77734375" style="19" customWidth="1"/>
    <col min="7196" max="7197" width="5" style="19" customWidth="1"/>
    <col min="7198" max="7198" width="8.77734375" style="19"/>
    <col min="7199" max="7199" width="10.5546875" style="19" customWidth="1"/>
    <col min="7200" max="7200" width="3.77734375" style="19" customWidth="1"/>
    <col min="7201" max="7202" width="8.77734375" style="19"/>
    <col min="7203" max="7203" width="3.77734375" style="19" customWidth="1"/>
    <col min="7204" max="7443" width="8.77734375" style="19"/>
    <col min="7444" max="7444" width="24.77734375" style="19" customWidth="1"/>
    <col min="7445" max="7445" width="13.5546875" style="19" customWidth="1"/>
    <col min="7446" max="7446" width="8.77734375" style="19"/>
    <col min="7447" max="7447" width="6.77734375" style="19" customWidth="1"/>
    <col min="7448" max="7448" width="6.44140625" style="19" customWidth="1"/>
    <col min="7449" max="7449" width="8.21875" style="19" customWidth="1"/>
    <col min="7450" max="7450" width="6.77734375" style="19" customWidth="1"/>
    <col min="7451" max="7451" width="4.77734375" style="19" customWidth="1"/>
    <col min="7452" max="7453" width="5" style="19" customWidth="1"/>
    <col min="7454" max="7454" width="8.77734375" style="19"/>
    <col min="7455" max="7455" width="10.5546875" style="19" customWidth="1"/>
    <col min="7456" max="7456" width="3.77734375" style="19" customWidth="1"/>
    <col min="7457" max="7458" width="8.77734375" style="19"/>
    <col min="7459" max="7459" width="3.77734375" style="19" customWidth="1"/>
    <col min="7460" max="7699" width="8.77734375" style="19"/>
    <col min="7700" max="7700" width="24.77734375" style="19" customWidth="1"/>
    <col min="7701" max="7701" width="13.5546875" style="19" customWidth="1"/>
    <col min="7702" max="7702" width="8.77734375" style="19"/>
    <col min="7703" max="7703" width="6.77734375" style="19" customWidth="1"/>
    <col min="7704" max="7704" width="6.44140625" style="19" customWidth="1"/>
    <col min="7705" max="7705" width="8.21875" style="19" customWidth="1"/>
    <col min="7706" max="7706" width="6.77734375" style="19" customWidth="1"/>
    <col min="7707" max="7707" width="4.77734375" style="19" customWidth="1"/>
    <col min="7708" max="7709" width="5" style="19" customWidth="1"/>
    <col min="7710" max="7710" width="8.77734375" style="19"/>
    <col min="7711" max="7711" width="10.5546875" style="19" customWidth="1"/>
    <col min="7712" max="7712" width="3.77734375" style="19" customWidth="1"/>
    <col min="7713" max="7714" width="8.77734375" style="19"/>
    <col min="7715" max="7715" width="3.77734375" style="19" customWidth="1"/>
    <col min="7716" max="7955" width="8.77734375" style="19"/>
    <col min="7956" max="7956" width="24.77734375" style="19" customWidth="1"/>
    <col min="7957" max="7957" width="13.5546875" style="19" customWidth="1"/>
    <col min="7958" max="7958" width="8.77734375" style="19"/>
    <col min="7959" max="7959" width="6.77734375" style="19" customWidth="1"/>
    <col min="7960" max="7960" width="6.44140625" style="19" customWidth="1"/>
    <col min="7961" max="7961" width="8.21875" style="19" customWidth="1"/>
    <col min="7962" max="7962" width="6.77734375" style="19" customWidth="1"/>
    <col min="7963" max="7963" width="4.77734375" style="19" customWidth="1"/>
    <col min="7964" max="7965" width="5" style="19" customWidth="1"/>
    <col min="7966" max="7966" width="8.77734375" style="19"/>
    <col min="7967" max="7967" width="10.5546875" style="19" customWidth="1"/>
    <col min="7968" max="7968" width="3.77734375" style="19" customWidth="1"/>
    <col min="7969" max="7970" width="8.77734375" style="19"/>
    <col min="7971" max="7971" width="3.77734375" style="19" customWidth="1"/>
    <col min="7972" max="8211" width="8.77734375" style="19"/>
    <col min="8212" max="8212" width="24.77734375" style="19" customWidth="1"/>
    <col min="8213" max="8213" width="13.5546875" style="19" customWidth="1"/>
    <col min="8214" max="8214" width="8.77734375" style="19"/>
    <col min="8215" max="8215" width="6.77734375" style="19" customWidth="1"/>
    <col min="8216" max="8216" width="6.44140625" style="19" customWidth="1"/>
    <col min="8217" max="8217" width="8.21875" style="19" customWidth="1"/>
    <col min="8218" max="8218" width="6.77734375" style="19" customWidth="1"/>
    <col min="8219" max="8219" width="4.77734375" style="19" customWidth="1"/>
    <col min="8220" max="8221" width="5" style="19" customWidth="1"/>
    <col min="8222" max="8222" width="8.77734375" style="19"/>
    <col min="8223" max="8223" width="10.5546875" style="19" customWidth="1"/>
    <col min="8224" max="8224" width="3.77734375" style="19" customWidth="1"/>
    <col min="8225" max="8226" width="8.77734375" style="19"/>
    <col min="8227" max="8227" width="3.77734375" style="19" customWidth="1"/>
    <col min="8228" max="8467" width="8.77734375" style="19"/>
    <col min="8468" max="8468" width="24.77734375" style="19" customWidth="1"/>
    <col min="8469" max="8469" width="13.5546875" style="19" customWidth="1"/>
    <col min="8470" max="8470" width="8.77734375" style="19"/>
    <col min="8471" max="8471" width="6.77734375" style="19" customWidth="1"/>
    <col min="8472" max="8472" width="6.44140625" style="19" customWidth="1"/>
    <col min="8473" max="8473" width="8.21875" style="19" customWidth="1"/>
    <col min="8474" max="8474" width="6.77734375" style="19" customWidth="1"/>
    <col min="8475" max="8475" width="4.77734375" style="19" customWidth="1"/>
    <col min="8476" max="8477" width="5" style="19" customWidth="1"/>
    <col min="8478" max="8478" width="8.77734375" style="19"/>
    <col min="8479" max="8479" width="10.5546875" style="19" customWidth="1"/>
    <col min="8480" max="8480" width="3.77734375" style="19" customWidth="1"/>
    <col min="8481" max="8482" width="8.77734375" style="19"/>
    <col min="8483" max="8483" width="3.77734375" style="19" customWidth="1"/>
    <col min="8484" max="8723" width="8.77734375" style="19"/>
    <col min="8724" max="8724" width="24.77734375" style="19" customWidth="1"/>
    <col min="8725" max="8725" width="13.5546875" style="19" customWidth="1"/>
    <col min="8726" max="8726" width="8.77734375" style="19"/>
    <col min="8727" max="8727" width="6.77734375" style="19" customWidth="1"/>
    <col min="8728" max="8728" width="6.44140625" style="19" customWidth="1"/>
    <col min="8729" max="8729" width="8.21875" style="19" customWidth="1"/>
    <col min="8730" max="8730" width="6.77734375" style="19" customWidth="1"/>
    <col min="8731" max="8731" width="4.77734375" style="19" customWidth="1"/>
    <col min="8732" max="8733" width="5" style="19" customWidth="1"/>
    <col min="8734" max="8734" width="8.77734375" style="19"/>
    <col min="8735" max="8735" width="10.5546875" style="19" customWidth="1"/>
    <col min="8736" max="8736" width="3.77734375" style="19" customWidth="1"/>
    <col min="8737" max="8738" width="8.77734375" style="19"/>
    <col min="8739" max="8739" width="3.77734375" style="19" customWidth="1"/>
    <col min="8740" max="8979" width="8.77734375" style="19"/>
    <col min="8980" max="8980" width="24.77734375" style="19" customWidth="1"/>
    <col min="8981" max="8981" width="13.5546875" style="19" customWidth="1"/>
    <col min="8982" max="8982" width="8.77734375" style="19"/>
    <col min="8983" max="8983" width="6.77734375" style="19" customWidth="1"/>
    <col min="8984" max="8984" width="6.44140625" style="19" customWidth="1"/>
    <col min="8985" max="8985" width="8.21875" style="19" customWidth="1"/>
    <col min="8986" max="8986" width="6.77734375" style="19" customWidth="1"/>
    <col min="8987" max="8987" width="4.77734375" style="19" customWidth="1"/>
    <col min="8988" max="8989" width="5" style="19" customWidth="1"/>
    <col min="8990" max="8990" width="8.77734375" style="19"/>
    <col min="8991" max="8991" width="10.5546875" style="19" customWidth="1"/>
    <col min="8992" max="8992" width="3.77734375" style="19" customWidth="1"/>
    <col min="8993" max="8994" width="8.77734375" style="19"/>
    <col min="8995" max="8995" width="3.77734375" style="19" customWidth="1"/>
    <col min="8996" max="9235" width="8.77734375" style="19"/>
    <col min="9236" max="9236" width="24.77734375" style="19" customWidth="1"/>
    <col min="9237" max="9237" width="13.5546875" style="19" customWidth="1"/>
    <col min="9238" max="9238" width="8.77734375" style="19"/>
    <col min="9239" max="9239" width="6.77734375" style="19" customWidth="1"/>
    <col min="9240" max="9240" width="6.44140625" style="19" customWidth="1"/>
    <col min="9241" max="9241" width="8.21875" style="19" customWidth="1"/>
    <col min="9242" max="9242" width="6.77734375" style="19" customWidth="1"/>
    <col min="9243" max="9243" width="4.77734375" style="19" customWidth="1"/>
    <col min="9244" max="9245" width="5" style="19" customWidth="1"/>
    <col min="9246" max="9246" width="8.77734375" style="19"/>
    <col min="9247" max="9247" width="10.5546875" style="19" customWidth="1"/>
    <col min="9248" max="9248" width="3.77734375" style="19" customWidth="1"/>
    <col min="9249" max="9250" width="8.77734375" style="19"/>
    <col min="9251" max="9251" width="3.77734375" style="19" customWidth="1"/>
    <col min="9252" max="9491" width="8.77734375" style="19"/>
    <col min="9492" max="9492" width="24.77734375" style="19" customWidth="1"/>
    <col min="9493" max="9493" width="13.5546875" style="19" customWidth="1"/>
    <col min="9494" max="9494" width="8.77734375" style="19"/>
    <col min="9495" max="9495" width="6.77734375" style="19" customWidth="1"/>
    <col min="9496" max="9496" width="6.44140625" style="19" customWidth="1"/>
    <col min="9497" max="9497" width="8.21875" style="19" customWidth="1"/>
    <col min="9498" max="9498" width="6.77734375" style="19" customWidth="1"/>
    <col min="9499" max="9499" width="4.77734375" style="19" customWidth="1"/>
    <col min="9500" max="9501" width="5" style="19" customWidth="1"/>
    <col min="9502" max="9502" width="8.77734375" style="19"/>
    <col min="9503" max="9503" width="10.5546875" style="19" customWidth="1"/>
    <col min="9504" max="9504" width="3.77734375" style="19" customWidth="1"/>
    <col min="9505" max="9506" width="8.77734375" style="19"/>
    <col min="9507" max="9507" width="3.77734375" style="19" customWidth="1"/>
    <col min="9508" max="9747" width="8.77734375" style="19"/>
    <col min="9748" max="9748" width="24.77734375" style="19" customWidth="1"/>
    <col min="9749" max="9749" width="13.5546875" style="19" customWidth="1"/>
    <col min="9750" max="9750" width="8.77734375" style="19"/>
    <col min="9751" max="9751" width="6.77734375" style="19" customWidth="1"/>
    <col min="9752" max="9752" width="6.44140625" style="19" customWidth="1"/>
    <col min="9753" max="9753" width="8.21875" style="19" customWidth="1"/>
    <col min="9754" max="9754" width="6.77734375" style="19" customWidth="1"/>
    <col min="9755" max="9755" width="4.77734375" style="19" customWidth="1"/>
    <col min="9756" max="9757" width="5" style="19" customWidth="1"/>
    <col min="9758" max="9758" width="8.77734375" style="19"/>
    <col min="9759" max="9759" width="10.5546875" style="19" customWidth="1"/>
    <col min="9760" max="9760" width="3.77734375" style="19" customWidth="1"/>
    <col min="9761" max="9762" width="8.77734375" style="19"/>
    <col min="9763" max="9763" width="3.77734375" style="19" customWidth="1"/>
    <col min="9764" max="10003" width="8.77734375" style="19"/>
    <col min="10004" max="10004" width="24.77734375" style="19" customWidth="1"/>
    <col min="10005" max="10005" width="13.5546875" style="19" customWidth="1"/>
    <col min="10006" max="10006" width="8.77734375" style="19"/>
    <col min="10007" max="10007" width="6.77734375" style="19" customWidth="1"/>
    <col min="10008" max="10008" width="6.44140625" style="19" customWidth="1"/>
    <col min="10009" max="10009" width="8.21875" style="19" customWidth="1"/>
    <col min="10010" max="10010" width="6.77734375" style="19" customWidth="1"/>
    <col min="10011" max="10011" width="4.77734375" style="19" customWidth="1"/>
    <col min="10012" max="10013" width="5" style="19" customWidth="1"/>
    <col min="10014" max="10014" width="8.77734375" style="19"/>
    <col min="10015" max="10015" width="10.5546875" style="19" customWidth="1"/>
    <col min="10016" max="10016" width="3.77734375" style="19" customWidth="1"/>
    <col min="10017" max="10018" width="8.77734375" style="19"/>
    <col min="10019" max="10019" width="3.77734375" style="19" customWidth="1"/>
    <col min="10020" max="10259" width="8.77734375" style="19"/>
    <col min="10260" max="10260" width="24.77734375" style="19" customWidth="1"/>
    <col min="10261" max="10261" width="13.5546875" style="19" customWidth="1"/>
    <col min="10262" max="10262" width="8.77734375" style="19"/>
    <col min="10263" max="10263" width="6.77734375" style="19" customWidth="1"/>
    <col min="10264" max="10264" width="6.44140625" style="19" customWidth="1"/>
    <col min="10265" max="10265" width="8.21875" style="19" customWidth="1"/>
    <col min="10266" max="10266" width="6.77734375" style="19" customWidth="1"/>
    <col min="10267" max="10267" width="4.77734375" style="19" customWidth="1"/>
    <col min="10268" max="10269" width="5" style="19" customWidth="1"/>
    <col min="10270" max="10270" width="8.77734375" style="19"/>
    <col min="10271" max="10271" width="10.5546875" style="19" customWidth="1"/>
    <col min="10272" max="10272" width="3.77734375" style="19" customWidth="1"/>
    <col min="10273" max="10274" width="8.77734375" style="19"/>
    <col min="10275" max="10275" width="3.77734375" style="19" customWidth="1"/>
    <col min="10276" max="10515" width="8.77734375" style="19"/>
    <col min="10516" max="10516" width="24.77734375" style="19" customWidth="1"/>
    <col min="10517" max="10517" width="13.5546875" style="19" customWidth="1"/>
    <col min="10518" max="10518" width="8.77734375" style="19"/>
    <col min="10519" max="10519" width="6.77734375" style="19" customWidth="1"/>
    <col min="10520" max="10520" width="6.44140625" style="19" customWidth="1"/>
    <col min="10521" max="10521" width="8.21875" style="19" customWidth="1"/>
    <col min="10522" max="10522" width="6.77734375" style="19" customWidth="1"/>
    <col min="10523" max="10523" width="4.77734375" style="19" customWidth="1"/>
    <col min="10524" max="10525" width="5" style="19" customWidth="1"/>
    <col min="10526" max="10526" width="8.77734375" style="19"/>
    <col min="10527" max="10527" width="10.5546875" style="19" customWidth="1"/>
    <col min="10528" max="10528" width="3.77734375" style="19" customWidth="1"/>
    <col min="10529" max="10530" width="8.77734375" style="19"/>
    <col min="10531" max="10531" width="3.77734375" style="19" customWidth="1"/>
    <col min="10532" max="10771" width="8.77734375" style="19"/>
    <col min="10772" max="10772" width="24.77734375" style="19" customWidth="1"/>
    <col min="10773" max="10773" width="13.5546875" style="19" customWidth="1"/>
    <col min="10774" max="10774" width="8.77734375" style="19"/>
    <col min="10775" max="10775" width="6.77734375" style="19" customWidth="1"/>
    <col min="10776" max="10776" width="6.44140625" style="19" customWidth="1"/>
    <col min="10777" max="10777" width="8.21875" style="19" customWidth="1"/>
    <col min="10778" max="10778" width="6.77734375" style="19" customWidth="1"/>
    <col min="10779" max="10779" width="4.77734375" style="19" customWidth="1"/>
    <col min="10780" max="10781" width="5" style="19" customWidth="1"/>
    <col min="10782" max="10782" width="8.77734375" style="19"/>
    <col min="10783" max="10783" width="10.5546875" style="19" customWidth="1"/>
    <col min="10784" max="10784" width="3.77734375" style="19" customWidth="1"/>
    <col min="10785" max="10786" width="8.77734375" style="19"/>
    <col min="10787" max="10787" width="3.77734375" style="19" customWidth="1"/>
    <col min="10788" max="11027" width="8.77734375" style="19"/>
    <col min="11028" max="11028" width="24.77734375" style="19" customWidth="1"/>
    <col min="11029" max="11029" width="13.5546875" style="19" customWidth="1"/>
    <col min="11030" max="11030" width="8.77734375" style="19"/>
    <col min="11031" max="11031" width="6.77734375" style="19" customWidth="1"/>
    <col min="11032" max="11032" width="6.44140625" style="19" customWidth="1"/>
    <col min="11033" max="11033" width="8.21875" style="19" customWidth="1"/>
    <col min="11034" max="11034" width="6.77734375" style="19" customWidth="1"/>
    <col min="11035" max="11035" width="4.77734375" style="19" customWidth="1"/>
    <col min="11036" max="11037" width="5" style="19" customWidth="1"/>
    <col min="11038" max="11038" width="8.77734375" style="19"/>
    <col min="11039" max="11039" width="10.5546875" style="19" customWidth="1"/>
    <col min="11040" max="11040" width="3.77734375" style="19" customWidth="1"/>
    <col min="11041" max="11042" width="8.77734375" style="19"/>
    <col min="11043" max="11043" width="3.77734375" style="19" customWidth="1"/>
    <col min="11044" max="11283" width="8.77734375" style="19"/>
    <col min="11284" max="11284" width="24.77734375" style="19" customWidth="1"/>
    <col min="11285" max="11285" width="13.5546875" style="19" customWidth="1"/>
    <col min="11286" max="11286" width="8.77734375" style="19"/>
    <col min="11287" max="11287" width="6.77734375" style="19" customWidth="1"/>
    <col min="11288" max="11288" width="6.44140625" style="19" customWidth="1"/>
    <col min="11289" max="11289" width="8.21875" style="19" customWidth="1"/>
    <col min="11290" max="11290" width="6.77734375" style="19" customWidth="1"/>
    <col min="11291" max="11291" width="4.77734375" style="19" customWidth="1"/>
    <col min="11292" max="11293" width="5" style="19" customWidth="1"/>
    <col min="11294" max="11294" width="8.77734375" style="19"/>
    <col min="11295" max="11295" width="10.5546875" style="19" customWidth="1"/>
    <col min="11296" max="11296" width="3.77734375" style="19" customWidth="1"/>
    <col min="11297" max="11298" width="8.77734375" style="19"/>
    <col min="11299" max="11299" width="3.77734375" style="19" customWidth="1"/>
    <col min="11300" max="11539" width="8.77734375" style="19"/>
    <col min="11540" max="11540" width="24.77734375" style="19" customWidth="1"/>
    <col min="11541" max="11541" width="13.5546875" style="19" customWidth="1"/>
    <col min="11542" max="11542" width="8.77734375" style="19"/>
    <col min="11543" max="11543" width="6.77734375" style="19" customWidth="1"/>
    <col min="11544" max="11544" width="6.44140625" style="19" customWidth="1"/>
    <col min="11545" max="11545" width="8.21875" style="19" customWidth="1"/>
    <col min="11546" max="11546" width="6.77734375" style="19" customWidth="1"/>
    <col min="11547" max="11547" width="4.77734375" style="19" customWidth="1"/>
    <col min="11548" max="11549" width="5" style="19" customWidth="1"/>
    <col min="11550" max="11550" width="8.77734375" style="19"/>
    <col min="11551" max="11551" width="10.5546875" style="19" customWidth="1"/>
    <col min="11552" max="11552" width="3.77734375" style="19" customWidth="1"/>
    <col min="11553" max="11554" width="8.77734375" style="19"/>
    <col min="11555" max="11555" width="3.77734375" style="19" customWidth="1"/>
    <col min="11556" max="11795" width="8.77734375" style="19"/>
    <col min="11796" max="11796" width="24.77734375" style="19" customWidth="1"/>
    <col min="11797" max="11797" width="13.5546875" style="19" customWidth="1"/>
    <col min="11798" max="11798" width="8.77734375" style="19"/>
    <col min="11799" max="11799" width="6.77734375" style="19" customWidth="1"/>
    <col min="11800" max="11800" width="6.44140625" style="19" customWidth="1"/>
    <col min="11801" max="11801" width="8.21875" style="19" customWidth="1"/>
    <col min="11802" max="11802" width="6.77734375" style="19" customWidth="1"/>
    <col min="11803" max="11803" width="4.77734375" style="19" customWidth="1"/>
    <col min="11804" max="11805" width="5" style="19" customWidth="1"/>
    <col min="11806" max="11806" width="8.77734375" style="19"/>
    <col min="11807" max="11807" width="10.5546875" style="19" customWidth="1"/>
    <col min="11808" max="11808" width="3.77734375" style="19" customWidth="1"/>
    <col min="11809" max="11810" width="8.77734375" style="19"/>
    <col min="11811" max="11811" width="3.77734375" style="19" customWidth="1"/>
    <col min="11812" max="12051" width="8.77734375" style="19"/>
    <col min="12052" max="12052" width="24.77734375" style="19" customWidth="1"/>
    <col min="12053" max="12053" width="13.5546875" style="19" customWidth="1"/>
    <col min="12054" max="12054" width="8.77734375" style="19"/>
    <col min="12055" max="12055" width="6.77734375" style="19" customWidth="1"/>
    <col min="12056" max="12056" width="6.44140625" style="19" customWidth="1"/>
    <col min="12057" max="12057" width="8.21875" style="19" customWidth="1"/>
    <col min="12058" max="12058" width="6.77734375" style="19" customWidth="1"/>
    <col min="12059" max="12059" width="4.77734375" style="19" customWidth="1"/>
    <col min="12060" max="12061" width="5" style="19" customWidth="1"/>
    <col min="12062" max="12062" width="8.77734375" style="19"/>
    <col min="12063" max="12063" width="10.5546875" style="19" customWidth="1"/>
    <col min="12064" max="12064" width="3.77734375" style="19" customWidth="1"/>
    <col min="12065" max="12066" width="8.77734375" style="19"/>
    <col min="12067" max="12067" width="3.77734375" style="19" customWidth="1"/>
    <col min="12068" max="12307" width="8.77734375" style="19"/>
    <col min="12308" max="12308" width="24.77734375" style="19" customWidth="1"/>
    <col min="12309" max="12309" width="13.5546875" style="19" customWidth="1"/>
    <col min="12310" max="12310" width="8.77734375" style="19"/>
    <col min="12311" max="12311" width="6.77734375" style="19" customWidth="1"/>
    <col min="12312" max="12312" width="6.44140625" style="19" customWidth="1"/>
    <col min="12313" max="12313" width="8.21875" style="19" customWidth="1"/>
    <col min="12314" max="12314" width="6.77734375" style="19" customWidth="1"/>
    <col min="12315" max="12315" width="4.77734375" style="19" customWidth="1"/>
    <col min="12316" max="12317" width="5" style="19" customWidth="1"/>
    <col min="12318" max="12318" width="8.77734375" style="19"/>
    <col min="12319" max="12319" width="10.5546875" style="19" customWidth="1"/>
    <col min="12320" max="12320" width="3.77734375" style="19" customWidth="1"/>
    <col min="12321" max="12322" width="8.77734375" style="19"/>
    <col min="12323" max="12323" width="3.77734375" style="19" customWidth="1"/>
    <col min="12324" max="12563" width="8.77734375" style="19"/>
    <col min="12564" max="12564" width="24.77734375" style="19" customWidth="1"/>
    <col min="12565" max="12565" width="13.5546875" style="19" customWidth="1"/>
    <col min="12566" max="12566" width="8.77734375" style="19"/>
    <col min="12567" max="12567" width="6.77734375" style="19" customWidth="1"/>
    <col min="12568" max="12568" width="6.44140625" style="19" customWidth="1"/>
    <col min="12569" max="12569" width="8.21875" style="19" customWidth="1"/>
    <col min="12570" max="12570" width="6.77734375" style="19" customWidth="1"/>
    <col min="12571" max="12571" width="4.77734375" style="19" customWidth="1"/>
    <col min="12572" max="12573" width="5" style="19" customWidth="1"/>
    <col min="12574" max="12574" width="8.77734375" style="19"/>
    <col min="12575" max="12575" width="10.5546875" style="19" customWidth="1"/>
    <col min="12576" max="12576" width="3.77734375" style="19" customWidth="1"/>
    <col min="12577" max="12578" width="8.77734375" style="19"/>
    <col min="12579" max="12579" width="3.77734375" style="19" customWidth="1"/>
    <col min="12580" max="12819" width="8.77734375" style="19"/>
    <col min="12820" max="12820" width="24.77734375" style="19" customWidth="1"/>
    <col min="12821" max="12821" width="13.5546875" style="19" customWidth="1"/>
    <col min="12822" max="12822" width="8.77734375" style="19"/>
    <col min="12823" max="12823" width="6.77734375" style="19" customWidth="1"/>
    <col min="12824" max="12824" width="6.44140625" style="19" customWidth="1"/>
    <col min="12825" max="12825" width="8.21875" style="19" customWidth="1"/>
    <col min="12826" max="12826" width="6.77734375" style="19" customWidth="1"/>
    <col min="12827" max="12827" width="4.77734375" style="19" customWidth="1"/>
    <col min="12828" max="12829" width="5" style="19" customWidth="1"/>
    <col min="12830" max="12830" width="8.77734375" style="19"/>
    <col min="12831" max="12831" width="10.5546875" style="19" customWidth="1"/>
    <col min="12832" max="12832" width="3.77734375" style="19" customWidth="1"/>
    <col min="12833" max="12834" width="8.77734375" style="19"/>
    <col min="12835" max="12835" width="3.77734375" style="19" customWidth="1"/>
    <col min="12836" max="13075" width="8.77734375" style="19"/>
    <col min="13076" max="13076" width="24.77734375" style="19" customWidth="1"/>
    <col min="13077" max="13077" width="13.5546875" style="19" customWidth="1"/>
    <col min="13078" max="13078" width="8.77734375" style="19"/>
    <col min="13079" max="13079" width="6.77734375" style="19" customWidth="1"/>
    <col min="13080" max="13080" width="6.44140625" style="19" customWidth="1"/>
    <col min="13081" max="13081" width="8.21875" style="19" customWidth="1"/>
    <col min="13082" max="13082" width="6.77734375" style="19" customWidth="1"/>
    <col min="13083" max="13083" width="4.77734375" style="19" customWidth="1"/>
    <col min="13084" max="13085" width="5" style="19" customWidth="1"/>
    <col min="13086" max="13086" width="8.77734375" style="19"/>
    <col min="13087" max="13087" width="10.5546875" style="19" customWidth="1"/>
    <col min="13088" max="13088" width="3.77734375" style="19" customWidth="1"/>
    <col min="13089" max="13090" width="8.77734375" style="19"/>
    <col min="13091" max="13091" width="3.77734375" style="19" customWidth="1"/>
    <col min="13092" max="13331" width="8.77734375" style="19"/>
    <col min="13332" max="13332" width="24.77734375" style="19" customWidth="1"/>
    <col min="13333" max="13333" width="13.5546875" style="19" customWidth="1"/>
    <col min="13334" max="13334" width="8.77734375" style="19"/>
    <col min="13335" max="13335" width="6.77734375" style="19" customWidth="1"/>
    <col min="13336" max="13336" width="6.44140625" style="19" customWidth="1"/>
    <col min="13337" max="13337" width="8.21875" style="19" customWidth="1"/>
    <col min="13338" max="13338" width="6.77734375" style="19" customWidth="1"/>
    <col min="13339" max="13339" width="4.77734375" style="19" customWidth="1"/>
    <col min="13340" max="13341" width="5" style="19" customWidth="1"/>
    <col min="13342" max="13342" width="8.77734375" style="19"/>
    <col min="13343" max="13343" width="10.5546875" style="19" customWidth="1"/>
    <col min="13344" max="13344" width="3.77734375" style="19" customWidth="1"/>
    <col min="13345" max="13346" width="8.77734375" style="19"/>
    <col min="13347" max="13347" width="3.77734375" style="19" customWidth="1"/>
    <col min="13348" max="13587" width="8.77734375" style="19"/>
    <col min="13588" max="13588" width="24.77734375" style="19" customWidth="1"/>
    <col min="13589" max="13589" width="13.5546875" style="19" customWidth="1"/>
    <col min="13590" max="13590" width="8.77734375" style="19"/>
    <col min="13591" max="13591" width="6.77734375" style="19" customWidth="1"/>
    <col min="13592" max="13592" width="6.44140625" style="19" customWidth="1"/>
    <col min="13593" max="13593" width="8.21875" style="19" customWidth="1"/>
    <col min="13594" max="13594" width="6.77734375" style="19" customWidth="1"/>
    <col min="13595" max="13595" width="4.77734375" style="19" customWidth="1"/>
    <col min="13596" max="13597" width="5" style="19" customWidth="1"/>
    <col min="13598" max="13598" width="8.77734375" style="19"/>
    <col min="13599" max="13599" width="10.5546875" style="19" customWidth="1"/>
    <col min="13600" max="13600" width="3.77734375" style="19" customWidth="1"/>
    <col min="13601" max="13602" width="8.77734375" style="19"/>
    <col min="13603" max="13603" width="3.77734375" style="19" customWidth="1"/>
    <col min="13604" max="13843" width="8.77734375" style="19"/>
    <col min="13844" max="13844" width="24.77734375" style="19" customWidth="1"/>
    <col min="13845" max="13845" width="13.5546875" style="19" customWidth="1"/>
    <col min="13846" max="13846" width="8.77734375" style="19"/>
    <col min="13847" max="13847" width="6.77734375" style="19" customWidth="1"/>
    <col min="13848" max="13848" width="6.44140625" style="19" customWidth="1"/>
    <col min="13849" max="13849" width="8.21875" style="19" customWidth="1"/>
    <col min="13850" max="13850" width="6.77734375" style="19" customWidth="1"/>
    <col min="13851" max="13851" width="4.77734375" style="19" customWidth="1"/>
    <col min="13852" max="13853" width="5" style="19" customWidth="1"/>
    <col min="13854" max="13854" width="8.77734375" style="19"/>
    <col min="13855" max="13855" width="10.5546875" style="19" customWidth="1"/>
    <col min="13856" max="13856" width="3.77734375" style="19" customWidth="1"/>
    <col min="13857" max="13858" width="8.77734375" style="19"/>
    <col min="13859" max="13859" width="3.77734375" style="19" customWidth="1"/>
    <col min="13860" max="14099" width="8.77734375" style="19"/>
    <col min="14100" max="14100" width="24.77734375" style="19" customWidth="1"/>
    <col min="14101" max="14101" width="13.5546875" style="19" customWidth="1"/>
    <col min="14102" max="14102" width="8.77734375" style="19"/>
    <col min="14103" max="14103" width="6.77734375" style="19" customWidth="1"/>
    <col min="14104" max="14104" width="6.44140625" style="19" customWidth="1"/>
    <col min="14105" max="14105" width="8.21875" style="19" customWidth="1"/>
    <col min="14106" max="14106" width="6.77734375" style="19" customWidth="1"/>
    <col min="14107" max="14107" width="4.77734375" style="19" customWidth="1"/>
    <col min="14108" max="14109" width="5" style="19" customWidth="1"/>
    <col min="14110" max="14110" width="8.77734375" style="19"/>
    <col min="14111" max="14111" width="10.5546875" style="19" customWidth="1"/>
    <col min="14112" max="14112" width="3.77734375" style="19" customWidth="1"/>
    <col min="14113" max="14114" width="8.77734375" style="19"/>
    <col min="14115" max="14115" width="3.77734375" style="19" customWidth="1"/>
    <col min="14116" max="14355" width="8.77734375" style="19"/>
    <col min="14356" max="14356" width="24.77734375" style="19" customWidth="1"/>
    <col min="14357" max="14357" width="13.5546875" style="19" customWidth="1"/>
    <col min="14358" max="14358" width="8.77734375" style="19"/>
    <col min="14359" max="14359" width="6.77734375" style="19" customWidth="1"/>
    <col min="14360" max="14360" width="6.44140625" style="19" customWidth="1"/>
    <col min="14361" max="14361" width="8.21875" style="19" customWidth="1"/>
    <col min="14362" max="14362" width="6.77734375" style="19" customWidth="1"/>
    <col min="14363" max="14363" width="4.77734375" style="19" customWidth="1"/>
    <col min="14364" max="14365" width="5" style="19" customWidth="1"/>
    <col min="14366" max="14366" width="8.77734375" style="19"/>
    <col min="14367" max="14367" width="10.5546875" style="19" customWidth="1"/>
    <col min="14368" max="14368" width="3.77734375" style="19" customWidth="1"/>
    <col min="14369" max="14370" width="8.77734375" style="19"/>
    <col min="14371" max="14371" width="3.77734375" style="19" customWidth="1"/>
    <col min="14372" max="14611" width="8.77734375" style="19"/>
    <col min="14612" max="14612" width="24.77734375" style="19" customWidth="1"/>
    <col min="14613" max="14613" width="13.5546875" style="19" customWidth="1"/>
    <col min="14614" max="14614" width="8.77734375" style="19"/>
    <col min="14615" max="14615" width="6.77734375" style="19" customWidth="1"/>
    <col min="14616" max="14616" width="6.44140625" style="19" customWidth="1"/>
    <col min="14617" max="14617" width="8.21875" style="19" customWidth="1"/>
    <col min="14618" max="14618" width="6.77734375" style="19" customWidth="1"/>
    <col min="14619" max="14619" width="4.77734375" style="19" customWidth="1"/>
    <col min="14620" max="14621" width="5" style="19" customWidth="1"/>
    <col min="14622" max="14622" width="8.77734375" style="19"/>
    <col min="14623" max="14623" width="10.5546875" style="19" customWidth="1"/>
    <col min="14624" max="14624" width="3.77734375" style="19" customWidth="1"/>
    <col min="14625" max="14626" width="8.77734375" style="19"/>
    <col min="14627" max="14627" width="3.77734375" style="19" customWidth="1"/>
    <col min="14628" max="14867" width="8.77734375" style="19"/>
    <col min="14868" max="14868" width="24.77734375" style="19" customWidth="1"/>
    <col min="14869" max="14869" width="13.5546875" style="19" customWidth="1"/>
    <col min="14870" max="14870" width="8.77734375" style="19"/>
    <col min="14871" max="14871" width="6.77734375" style="19" customWidth="1"/>
    <col min="14872" max="14872" width="6.44140625" style="19" customWidth="1"/>
    <col min="14873" max="14873" width="8.21875" style="19" customWidth="1"/>
    <col min="14874" max="14874" width="6.77734375" style="19" customWidth="1"/>
    <col min="14875" max="14875" width="4.77734375" style="19" customWidth="1"/>
    <col min="14876" max="14877" width="5" style="19" customWidth="1"/>
    <col min="14878" max="14878" width="8.77734375" style="19"/>
    <col min="14879" max="14879" width="10.5546875" style="19" customWidth="1"/>
    <col min="14880" max="14880" width="3.77734375" style="19" customWidth="1"/>
    <col min="14881" max="14882" width="8.77734375" style="19"/>
    <col min="14883" max="14883" width="3.77734375" style="19" customWidth="1"/>
    <col min="14884" max="15123" width="8.77734375" style="19"/>
    <col min="15124" max="15124" width="24.77734375" style="19" customWidth="1"/>
    <col min="15125" max="15125" width="13.5546875" style="19" customWidth="1"/>
    <col min="15126" max="15126" width="8.77734375" style="19"/>
    <col min="15127" max="15127" width="6.77734375" style="19" customWidth="1"/>
    <col min="15128" max="15128" width="6.44140625" style="19" customWidth="1"/>
    <col min="15129" max="15129" width="8.21875" style="19" customWidth="1"/>
    <col min="15130" max="15130" width="6.77734375" style="19" customWidth="1"/>
    <col min="15131" max="15131" width="4.77734375" style="19" customWidth="1"/>
    <col min="15132" max="15133" width="5" style="19" customWidth="1"/>
    <col min="15134" max="15134" width="8.77734375" style="19"/>
    <col min="15135" max="15135" width="10.5546875" style="19" customWidth="1"/>
    <col min="15136" max="15136" width="3.77734375" style="19" customWidth="1"/>
    <col min="15137" max="15138" width="8.77734375" style="19"/>
    <col min="15139" max="15139" width="3.77734375" style="19" customWidth="1"/>
    <col min="15140" max="15379" width="8.77734375" style="19"/>
    <col min="15380" max="15380" width="24.77734375" style="19" customWidth="1"/>
    <col min="15381" max="15381" width="13.5546875" style="19" customWidth="1"/>
    <col min="15382" max="15382" width="8.77734375" style="19"/>
    <col min="15383" max="15383" width="6.77734375" style="19" customWidth="1"/>
    <col min="15384" max="15384" width="6.44140625" style="19" customWidth="1"/>
    <col min="15385" max="15385" width="8.21875" style="19" customWidth="1"/>
    <col min="15386" max="15386" width="6.77734375" style="19" customWidth="1"/>
    <col min="15387" max="15387" width="4.77734375" style="19" customWidth="1"/>
    <col min="15388" max="15389" width="5" style="19" customWidth="1"/>
    <col min="15390" max="15390" width="8.77734375" style="19"/>
    <col min="15391" max="15391" width="10.5546875" style="19" customWidth="1"/>
    <col min="15392" max="15392" width="3.77734375" style="19" customWidth="1"/>
    <col min="15393" max="15394" width="8.77734375" style="19"/>
    <col min="15395" max="15395" width="3.77734375" style="19" customWidth="1"/>
    <col min="15396" max="15635" width="8.77734375" style="19"/>
    <col min="15636" max="15636" width="24.77734375" style="19" customWidth="1"/>
    <col min="15637" max="15637" width="13.5546875" style="19" customWidth="1"/>
    <col min="15638" max="15638" width="8.77734375" style="19"/>
    <col min="15639" max="15639" width="6.77734375" style="19" customWidth="1"/>
    <col min="15640" max="15640" width="6.44140625" style="19" customWidth="1"/>
    <col min="15641" max="15641" width="8.21875" style="19" customWidth="1"/>
    <col min="15642" max="15642" width="6.77734375" style="19" customWidth="1"/>
    <col min="15643" max="15643" width="4.77734375" style="19" customWidth="1"/>
    <col min="15644" max="15645" width="5" style="19" customWidth="1"/>
    <col min="15646" max="15646" width="8.77734375" style="19"/>
    <col min="15647" max="15647" width="10.5546875" style="19" customWidth="1"/>
    <col min="15648" max="15648" width="3.77734375" style="19" customWidth="1"/>
    <col min="15649" max="15650" width="8.77734375" style="19"/>
    <col min="15651" max="15651" width="3.77734375" style="19" customWidth="1"/>
    <col min="15652" max="15891" width="8.77734375" style="19"/>
    <col min="15892" max="15892" width="24.77734375" style="19" customWidth="1"/>
    <col min="15893" max="15893" width="13.5546875" style="19" customWidth="1"/>
    <col min="15894" max="15894" width="8.77734375" style="19"/>
    <col min="15895" max="15895" width="6.77734375" style="19" customWidth="1"/>
    <col min="15896" max="15896" width="6.44140625" style="19" customWidth="1"/>
    <col min="15897" max="15897" width="8.21875" style="19" customWidth="1"/>
    <col min="15898" max="15898" width="6.77734375" style="19" customWidth="1"/>
    <col min="15899" max="15899" width="4.77734375" style="19" customWidth="1"/>
    <col min="15900" max="15901" width="5" style="19" customWidth="1"/>
    <col min="15902" max="15902" width="8.77734375" style="19"/>
    <col min="15903" max="15903" width="10.5546875" style="19" customWidth="1"/>
    <col min="15904" max="15904" width="3.77734375" style="19" customWidth="1"/>
    <col min="15905" max="15906" width="8.77734375" style="19"/>
    <col min="15907" max="15907" width="3.77734375" style="19" customWidth="1"/>
    <col min="15908" max="16147" width="8.77734375" style="19"/>
    <col min="16148" max="16148" width="24.77734375" style="19" customWidth="1"/>
    <col min="16149" max="16149" width="13.5546875" style="19" customWidth="1"/>
    <col min="16150" max="16150" width="8.77734375" style="19"/>
    <col min="16151" max="16151" width="6.77734375" style="19" customWidth="1"/>
    <col min="16152" max="16152" width="6.44140625" style="19" customWidth="1"/>
    <col min="16153" max="16153" width="8.21875" style="19" customWidth="1"/>
    <col min="16154" max="16154" width="6.77734375" style="19" customWidth="1"/>
    <col min="16155" max="16155" width="4.77734375" style="19" customWidth="1"/>
    <col min="16156" max="16157" width="5" style="19" customWidth="1"/>
    <col min="16158" max="16158" width="8.77734375" style="19"/>
    <col min="16159" max="16159" width="10.5546875" style="19" customWidth="1"/>
    <col min="16160" max="16160" width="3.77734375" style="19" customWidth="1"/>
    <col min="16161" max="16162" width="8.77734375" style="19"/>
    <col min="16163" max="16163" width="3.77734375" style="19" customWidth="1"/>
    <col min="16164" max="16384" width="8.77734375" style="19"/>
  </cols>
  <sheetData>
    <row r="2" spans="1:7" x14ac:dyDescent="0.3">
      <c r="A2" s="8" t="s">
        <v>86</v>
      </c>
    </row>
    <row r="3" spans="1:7" x14ac:dyDescent="0.3">
      <c r="A3" s="8" t="s">
        <v>87</v>
      </c>
    </row>
    <row r="4" spans="1:7" x14ac:dyDescent="0.3">
      <c r="C4" s="8" t="s">
        <v>173</v>
      </c>
      <c r="D4" s="8" t="s">
        <v>66</v>
      </c>
      <c r="E4" s="8" t="s">
        <v>67</v>
      </c>
      <c r="F4" s="8" t="s">
        <v>176</v>
      </c>
      <c r="G4" s="8" t="s">
        <v>65</v>
      </c>
    </row>
    <row r="5" spans="1:7" x14ac:dyDescent="0.3">
      <c r="C5" s="8" t="s">
        <v>174</v>
      </c>
      <c r="D5" s="20">
        <v>2.9732408325074333</v>
      </c>
      <c r="E5" s="20">
        <v>5.9464816650148666</v>
      </c>
      <c r="F5" s="20">
        <v>2.9732408325074333</v>
      </c>
      <c r="G5" s="20">
        <v>0.29732408325074333</v>
      </c>
    </row>
    <row r="6" spans="1:7" x14ac:dyDescent="0.3">
      <c r="C6" s="8" t="s">
        <v>175</v>
      </c>
      <c r="D6" s="20">
        <v>3.1840158092212225</v>
      </c>
      <c r="E6" s="20">
        <v>6.3630310457178485</v>
      </c>
      <c r="F6" s="20">
        <v>3.1790152364966264</v>
      </c>
      <c r="G6" s="20">
        <v>0.32597491347438518</v>
      </c>
    </row>
    <row r="36" spans="1:88" s="2" customFormat="1" ht="172.8" x14ac:dyDescent="0.3">
      <c r="A36" t="s">
        <v>0</v>
      </c>
      <c r="B36" t="s">
        <v>1</v>
      </c>
      <c r="C36" t="s">
        <v>2</v>
      </c>
      <c r="D36" t="s">
        <v>3</v>
      </c>
      <c r="E36" t="s">
        <v>4</v>
      </c>
      <c r="F36" t="s">
        <v>5</v>
      </c>
      <c r="G36" t="s">
        <v>6</v>
      </c>
      <c r="H36" t="s">
        <v>7</v>
      </c>
      <c r="I36" t="s">
        <v>8</v>
      </c>
      <c r="J36" t="s">
        <v>9</v>
      </c>
      <c r="K36" t="s">
        <v>10</v>
      </c>
      <c r="L36" t="s">
        <v>11</v>
      </c>
      <c r="M36" t="s">
        <v>12</v>
      </c>
      <c r="N36" t="s">
        <v>13</v>
      </c>
      <c r="O36" t="s">
        <v>14</v>
      </c>
      <c r="P36" t="s">
        <v>15</v>
      </c>
      <c r="Q36" t="s">
        <v>16</v>
      </c>
      <c r="R36" t="s">
        <v>17</v>
      </c>
      <c r="S36" t="s">
        <v>18</v>
      </c>
      <c r="T36" t="s">
        <v>19</v>
      </c>
      <c r="U36" t="s">
        <v>20</v>
      </c>
      <c r="V36" t="s">
        <v>21</v>
      </c>
      <c r="W36" t="s">
        <v>22</v>
      </c>
      <c r="X36" t="s">
        <v>23</v>
      </c>
      <c r="Y36" t="s">
        <v>24</v>
      </c>
      <c r="Z36" t="s">
        <v>25</v>
      </c>
      <c r="AA36" s="2" t="s">
        <v>36</v>
      </c>
      <c r="AB36" s="2" t="s">
        <v>37</v>
      </c>
      <c r="AC36" s="2" t="s">
        <v>38</v>
      </c>
      <c r="AD36" s="2" t="s">
        <v>39</v>
      </c>
      <c r="AE36" s="2" t="s">
        <v>40</v>
      </c>
      <c r="AF36" s="2" t="s">
        <v>41</v>
      </c>
      <c r="AG36" s="2" t="s">
        <v>42</v>
      </c>
      <c r="AI36" s="2" t="s">
        <v>77</v>
      </c>
      <c r="AJ36" s="2" t="s">
        <v>78</v>
      </c>
      <c r="AK36" s="2" t="s">
        <v>43</v>
      </c>
      <c r="AL36" s="2" t="s">
        <v>44</v>
      </c>
      <c r="AM36" s="2" t="s">
        <v>45</v>
      </c>
      <c r="AO36" s="2" t="s">
        <v>79</v>
      </c>
      <c r="AP36" s="2" t="s">
        <v>80</v>
      </c>
      <c r="AQ36" s="2" t="s">
        <v>46</v>
      </c>
      <c r="AR36" s="2" t="s">
        <v>47</v>
      </c>
      <c r="AS36" s="2" t="s">
        <v>48</v>
      </c>
      <c r="AU36" s="2" t="s">
        <v>81</v>
      </c>
      <c r="AV36" s="2" t="s">
        <v>49</v>
      </c>
      <c r="AW36" s="2" t="s">
        <v>50</v>
      </c>
      <c r="AX36" s="2" t="s">
        <v>51</v>
      </c>
      <c r="AY36" s="2" t="s">
        <v>52</v>
      </c>
      <c r="BA36" s="2" t="s">
        <v>82</v>
      </c>
      <c r="BB36" s="2" t="s">
        <v>53</v>
      </c>
      <c r="BC36" s="2" t="s">
        <v>54</v>
      </c>
      <c r="BD36" s="2" t="s">
        <v>55</v>
      </c>
      <c r="BE36" s="2" t="s">
        <v>56</v>
      </c>
      <c r="BG36" s="2" t="s">
        <v>57</v>
      </c>
      <c r="BH36" s="2" t="s">
        <v>58</v>
      </c>
      <c r="BI36" s="2" t="s">
        <v>59</v>
      </c>
      <c r="BJ36" s="2" t="s">
        <v>60</v>
      </c>
      <c r="BL36" s="2" t="s">
        <v>88</v>
      </c>
      <c r="BQ36" s="2" t="s">
        <v>141</v>
      </c>
      <c r="BR36" s="2" t="s">
        <v>141</v>
      </c>
      <c r="BS36" s="2" t="s">
        <v>141</v>
      </c>
      <c r="BT36" s="2" t="s">
        <v>141</v>
      </c>
      <c r="BU36" s="2" t="s">
        <v>142</v>
      </c>
      <c r="BV36" s="2" t="s">
        <v>143</v>
      </c>
      <c r="BW36" s="2" t="s">
        <v>144</v>
      </c>
      <c r="BX36" s="2" t="s">
        <v>145</v>
      </c>
      <c r="BY36" s="2" t="s">
        <v>146</v>
      </c>
      <c r="BZ36" s="2" t="s">
        <v>147</v>
      </c>
      <c r="CA36" s="2" t="s">
        <v>148</v>
      </c>
      <c r="CB36" s="2" t="s">
        <v>149</v>
      </c>
      <c r="CC36" s="2" t="s">
        <v>150</v>
      </c>
      <c r="CD36" s="2" t="s">
        <v>151</v>
      </c>
      <c r="CE36" s="2" t="s">
        <v>152</v>
      </c>
      <c r="CF36" s="2" t="s">
        <v>153</v>
      </c>
      <c r="CG36" s="2" t="s">
        <v>154</v>
      </c>
      <c r="CH36" s="2" t="s">
        <v>154</v>
      </c>
      <c r="CI36" s="2" t="s">
        <v>154</v>
      </c>
      <c r="CJ36" s="2" t="s">
        <v>154</v>
      </c>
    </row>
    <row r="37" spans="1:88" customFormat="1" ht="14.4" x14ac:dyDescent="0.3">
      <c r="Y37" s="1"/>
      <c r="Z37" s="10"/>
      <c r="AD37" s="3"/>
      <c r="AE37" s="3"/>
      <c r="AF37" s="3"/>
      <c r="AG37" s="3"/>
      <c r="AH37" s="3"/>
      <c r="BG37" s="3"/>
      <c r="BH37" s="3"/>
      <c r="BI37" s="3"/>
      <c r="BJ37" s="3"/>
      <c r="BL37" s="2"/>
      <c r="BQ37" s="2">
        <f>(300*1000)/100900</f>
        <v>2.9732408325074333</v>
      </c>
      <c r="BR37" s="2">
        <f>(600*1000)/100900</f>
        <v>5.9464816650148666</v>
      </c>
      <c r="BS37" s="2">
        <f>(300*1000)/100900</f>
        <v>2.9732408325074333</v>
      </c>
      <c r="BT37" s="2">
        <f>(300*100)/100900</f>
        <v>0.29732408325074333</v>
      </c>
      <c r="BU37" s="48" t="e">
        <f>I37/(BQ37*G37)</f>
        <v>#DIV/0!</v>
      </c>
      <c r="BV37" s="48" t="e">
        <f>J37/(BR37*H37)</f>
        <v>#DIV/0!</v>
      </c>
      <c r="BW37" s="48" t="e">
        <f>(J37-I37)/(BS37*H37)</f>
        <v>#DIV/0!</v>
      </c>
      <c r="BX37" s="48" t="e">
        <f>L37/(BT37*H37)</f>
        <v>#DIV/0!</v>
      </c>
      <c r="BY37" s="40">
        <f>G37*BQ37</f>
        <v>0</v>
      </c>
      <c r="BZ37" s="46">
        <f>H37*BR37</f>
        <v>0</v>
      </c>
      <c r="CA37" s="46">
        <f>H37*BS37</f>
        <v>0</v>
      </c>
      <c r="CB37" s="46">
        <f>H37*BT37</f>
        <v>0</v>
      </c>
      <c r="CC37" s="46">
        <f>AD37*G37</f>
        <v>0</v>
      </c>
      <c r="CD37" s="46">
        <f t="shared" ref="CD37:CD100" si="0">AE37*H37</f>
        <v>0</v>
      </c>
      <c r="CE37" s="46">
        <f>AF37*H37</f>
        <v>0</v>
      </c>
      <c r="CF37" s="46">
        <f>AG37*H37</f>
        <v>0</v>
      </c>
    </row>
    <row r="38" spans="1:88" customFormat="1" ht="14.4" x14ac:dyDescent="0.3">
      <c r="A38">
        <v>20</v>
      </c>
      <c r="B38">
        <v>9</v>
      </c>
      <c r="C38" t="s">
        <v>89</v>
      </c>
      <c r="D38" t="s">
        <v>27</v>
      </c>
      <c r="G38">
        <v>0.5</v>
      </c>
      <c r="H38">
        <v>0.5</v>
      </c>
      <c r="I38">
        <v>1933</v>
      </c>
      <c r="J38">
        <v>5883</v>
      </c>
      <c r="L38">
        <v>3010</v>
      </c>
      <c r="M38">
        <v>1.8979999999999999</v>
      </c>
      <c r="N38">
        <v>5.2629999999999999</v>
      </c>
      <c r="O38">
        <v>3.3650000000000002</v>
      </c>
      <c r="Q38">
        <v>0.19900000000000001</v>
      </c>
      <c r="R38">
        <v>1</v>
      </c>
      <c r="S38">
        <v>0</v>
      </c>
      <c r="T38">
        <v>0</v>
      </c>
      <c r="V38">
        <v>0</v>
      </c>
      <c r="Y38" s="1">
        <v>44113</v>
      </c>
      <c r="Z38" s="10">
        <v>0.6663310185185185</v>
      </c>
      <c r="AB38">
        <v>1</v>
      </c>
      <c r="AD38" s="3">
        <v>3.2853804803298106</v>
      </c>
      <c r="AE38" s="3">
        <v>5.5470834799525637</v>
      </c>
      <c r="AF38" s="3">
        <v>2.2617029996227531</v>
      </c>
      <c r="AG38" s="3">
        <v>0.29432971298797306</v>
      </c>
      <c r="AH38" s="3"/>
      <c r="AK38">
        <v>0.50766751771315621</v>
      </c>
      <c r="AQ38">
        <v>5.2864249213798439E-2</v>
      </c>
      <c r="AW38">
        <v>0.60412590070500893</v>
      </c>
      <c r="BC38">
        <v>0.24165370694443278</v>
      </c>
      <c r="BG38" s="3">
        <v>3.2770621901923773</v>
      </c>
      <c r="BH38" s="3">
        <v>5.5456176553836709</v>
      </c>
      <c r="BI38" s="3">
        <v>2.2685554651912927</v>
      </c>
      <c r="BJ38" s="3">
        <v>0.29468577253455686</v>
      </c>
      <c r="BL38" s="2">
        <v>1</v>
      </c>
      <c r="BQ38" s="2">
        <f t="shared" ref="BQ38:BQ101" si="1">(300*1000)/100900</f>
        <v>2.9732408325074333</v>
      </c>
      <c r="BR38" s="2">
        <f t="shared" ref="BR38:BR101" si="2">(600*1000)/100900</f>
        <v>5.9464816650148666</v>
      </c>
      <c r="BS38" s="2">
        <f t="shared" ref="BS38:BS101" si="3">(300*1000)/100900</f>
        <v>2.9732408325074333</v>
      </c>
      <c r="BT38" s="2">
        <f t="shared" ref="BT38:BT101" si="4">(300*100)/100900</f>
        <v>0.29732408325074333</v>
      </c>
      <c r="BU38" s="48">
        <f t="shared" ref="BU38:BV101" si="5">I38/(BQ38*G38)</f>
        <v>1300.2646666666665</v>
      </c>
      <c r="BV38" s="48">
        <f t="shared" si="5"/>
        <v>1978.6489999999999</v>
      </c>
      <c r="BW38" s="48">
        <f t="shared" ref="BW38:BW101" si="6">(J38-I38)/(BS38*H38)</f>
        <v>2657.0333333333333</v>
      </c>
      <c r="BX38" s="48">
        <f t="shared" ref="BX38:BX101" si="7">L38/(BT38*H38)</f>
        <v>20247.266666666666</v>
      </c>
      <c r="BY38" s="40">
        <f t="shared" ref="BY38:BZ101" si="8">G38*BQ38</f>
        <v>1.4866204162537167</v>
      </c>
      <c r="BZ38" s="46">
        <f t="shared" si="8"/>
        <v>2.9732408325074333</v>
      </c>
      <c r="CA38" s="46">
        <f t="shared" ref="CA38:CA101" si="9">H38*BS38</f>
        <v>1.4866204162537167</v>
      </c>
      <c r="CB38" s="46">
        <f t="shared" ref="CB38:CB101" si="10">H38*BT38</f>
        <v>0.14866204162537167</v>
      </c>
      <c r="CC38" s="46">
        <f t="shared" ref="CC38:CD101" si="11">AD38*G38</f>
        <v>1.6426902401649053</v>
      </c>
      <c r="CD38" s="46">
        <f t="shared" si="0"/>
        <v>2.7735417399762818</v>
      </c>
      <c r="CE38" s="46">
        <f t="shared" ref="CE38:CE101" si="12">AF38*H38</f>
        <v>1.1308514998113766</v>
      </c>
      <c r="CF38" s="46">
        <f t="shared" ref="CF38:CF101" si="13">AG38*H38</f>
        <v>0.14716485649398653</v>
      </c>
      <c r="CG38" s="3">
        <f>AVERAGE(CC38:CC39)</f>
        <v>1.6385310950961887</v>
      </c>
      <c r="CH38" s="3">
        <f>AVERAGE(CD38:CD39)</f>
        <v>2.7728088276918355</v>
      </c>
      <c r="CI38" s="3">
        <f>AVERAGE(CE38:CE39)</f>
        <v>1.1342777325956463</v>
      </c>
      <c r="CJ38" s="3">
        <f>AVERAGE(CF38:CF39)</f>
        <v>0.14734288626727843</v>
      </c>
    </row>
    <row r="39" spans="1:88" customFormat="1" ht="14.4" x14ac:dyDescent="0.3">
      <c r="A39">
        <v>21</v>
      </c>
      <c r="B39">
        <v>9</v>
      </c>
      <c r="C39" t="s">
        <v>89</v>
      </c>
      <c r="D39" t="s">
        <v>27</v>
      </c>
      <c r="G39">
        <v>0.5</v>
      </c>
      <c r="H39">
        <v>0.5</v>
      </c>
      <c r="I39">
        <v>1923</v>
      </c>
      <c r="J39">
        <v>5880</v>
      </c>
      <c r="L39">
        <v>3017</v>
      </c>
      <c r="M39">
        <v>1.89</v>
      </c>
      <c r="N39">
        <v>5.26</v>
      </c>
      <c r="O39">
        <v>3.37</v>
      </c>
      <c r="Q39">
        <v>0.2</v>
      </c>
      <c r="R39">
        <v>1</v>
      </c>
      <c r="S39">
        <v>0</v>
      </c>
      <c r="T39">
        <v>0</v>
      </c>
      <c r="V39">
        <v>0</v>
      </c>
      <c r="Y39" s="1">
        <v>44113</v>
      </c>
      <c r="Z39" s="10">
        <v>0.67221064814814813</v>
      </c>
      <c r="AB39">
        <v>1</v>
      </c>
      <c r="AD39" s="3">
        <v>3.2687439000549445</v>
      </c>
      <c r="AE39" s="3">
        <v>5.5441518308147772</v>
      </c>
      <c r="AF39" s="3">
        <v>2.2754079307598327</v>
      </c>
      <c r="AG39" s="3">
        <v>0.29504183208114065</v>
      </c>
      <c r="AH39" s="3"/>
      <c r="BL39" s="2"/>
      <c r="BQ39" s="2">
        <f t="shared" si="1"/>
        <v>2.9732408325074333</v>
      </c>
      <c r="BR39" s="2">
        <f t="shared" si="2"/>
        <v>5.9464816650148666</v>
      </c>
      <c r="BS39" s="2">
        <f t="shared" si="3"/>
        <v>2.9732408325074333</v>
      </c>
      <c r="BT39" s="2">
        <f t="shared" si="4"/>
        <v>0.29732408325074333</v>
      </c>
      <c r="BU39" s="48">
        <f t="shared" si="5"/>
        <v>1293.538</v>
      </c>
      <c r="BV39" s="48">
        <f t="shared" si="5"/>
        <v>1977.6399999999999</v>
      </c>
      <c r="BW39" s="48">
        <f t="shared" si="6"/>
        <v>2661.7419999999997</v>
      </c>
      <c r="BX39" s="48">
        <f t="shared" si="7"/>
        <v>20294.353333333333</v>
      </c>
      <c r="BY39" s="40">
        <f t="shared" si="8"/>
        <v>1.4866204162537167</v>
      </c>
      <c r="BZ39" s="46">
        <f t="shared" si="8"/>
        <v>2.9732408325074333</v>
      </c>
      <c r="CA39" s="46">
        <f t="shared" si="9"/>
        <v>1.4866204162537167</v>
      </c>
      <c r="CB39" s="46">
        <f t="shared" si="10"/>
        <v>0.14866204162537167</v>
      </c>
      <c r="CC39" s="46">
        <f t="shared" si="11"/>
        <v>1.6343719500274723</v>
      </c>
      <c r="CD39" s="46">
        <f t="shared" si="0"/>
        <v>2.7720759154073886</v>
      </c>
      <c r="CE39" s="46">
        <f t="shared" si="12"/>
        <v>1.1377039653799164</v>
      </c>
      <c r="CF39" s="46">
        <f t="shared" si="13"/>
        <v>0.14752091604057033</v>
      </c>
    </row>
    <row r="40" spans="1:88" customFormat="1" ht="14.4" x14ac:dyDescent="0.3">
      <c r="Y40" s="1"/>
      <c r="Z40" s="10"/>
      <c r="AD40" s="3"/>
      <c r="AE40" s="3"/>
      <c r="AF40" s="3"/>
      <c r="AG40" s="3"/>
      <c r="AH40" s="3"/>
      <c r="BL40" s="2"/>
      <c r="BQ40" s="2">
        <f t="shared" si="1"/>
        <v>2.9732408325074333</v>
      </c>
      <c r="BR40" s="2">
        <f t="shared" si="2"/>
        <v>5.9464816650148666</v>
      </c>
      <c r="BS40" s="2">
        <f t="shared" si="3"/>
        <v>2.9732408325074333</v>
      </c>
      <c r="BT40" s="2">
        <f t="shared" si="4"/>
        <v>0.29732408325074333</v>
      </c>
      <c r="BU40" s="48" t="e">
        <f t="shared" si="5"/>
        <v>#DIV/0!</v>
      </c>
      <c r="BV40" s="48" t="e">
        <f t="shared" si="5"/>
        <v>#DIV/0!</v>
      </c>
      <c r="BW40" s="48" t="e">
        <f t="shared" si="6"/>
        <v>#DIV/0!</v>
      </c>
      <c r="BX40" s="48" t="e">
        <f t="shared" si="7"/>
        <v>#DIV/0!</v>
      </c>
      <c r="BY40" s="40">
        <f t="shared" si="8"/>
        <v>0</v>
      </c>
      <c r="BZ40" s="46">
        <f t="shared" si="8"/>
        <v>0</v>
      </c>
      <c r="CA40" s="46">
        <f t="shared" si="9"/>
        <v>0</v>
      </c>
      <c r="CB40" s="46">
        <f t="shared" si="10"/>
        <v>0</v>
      </c>
      <c r="CC40" s="46">
        <f t="shared" si="11"/>
        <v>0</v>
      </c>
      <c r="CD40" s="46">
        <f t="shared" si="0"/>
        <v>0</v>
      </c>
      <c r="CE40" s="46">
        <f t="shared" si="12"/>
        <v>0</v>
      </c>
      <c r="CF40" s="46">
        <f t="shared" si="13"/>
        <v>0</v>
      </c>
    </row>
    <row r="41" spans="1:88" customFormat="1" ht="14.4" x14ac:dyDescent="0.3">
      <c r="A41">
        <v>23</v>
      </c>
      <c r="B41">
        <v>10</v>
      </c>
      <c r="C41" t="s">
        <v>89</v>
      </c>
      <c r="D41" t="s">
        <v>27</v>
      </c>
      <c r="G41">
        <v>0.5</v>
      </c>
      <c r="H41">
        <v>0.5</v>
      </c>
      <c r="I41">
        <v>1756</v>
      </c>
      <c r="J41">
        <v>5822</v>
      </c>
      <c r="L41">
        <v>2801</v>
      </c>
      <c r="M41">
        <v>1.762</v>
      </c>
      <c r="N41">
        <v>5.2110000000000003</v>
      </c>
      <c r="O41">
        <v>3.4489999999999998</v>
      </c>
      <c r="Q41">
        <v>0.17699999999999999</v>
      </c>
      <c r="R41">
        <v>1</v>
      </c>
      <c r="S41">
        <v>0</v>
      </c>
      <c r="T41">
        <v>0</v>
      </c>
      <c r="V41">
        <v>0</v>
      </c>
      <c r="Y41" s="1">
        <v>44113</v>
      </c>
      <c r="Z41" s="10">
        <v>0.68785879629629632</v>
      </c>
      <c r="AB41">
        <v>1</v>
      </c>
      <c r="AD41" s="3">
        <v>2.9909130094646734</v>
      </c>
      <c r="AE41" s="3">
        <v>5.4874732808175812</v>
      </c>
      <c r="AF41" s="3">
        <v>2.4965602713529078</v>
      </c>
      <c r="AG41" s="3">
        <v>0.27306787149196832</v>
      </c>
      <c r="AH41" s="3"/>
      <c r="AK41">
        <v>0.38860970471916118</v>
      </c>
      <c r="AQ41">
        <v>1.0451888804162111</v>
      </c>
      <c r="AW41">
        <v>1.8261149748573267</v>
      </c>
      <c r="BC41">
        <v>2.5742798671412284</v>
      </c>
      <c r="BG41" s="3">
        <v>2.9967358125608765</v>
      </c>
      <c r="BH41" s="3">
        <v>5.5163011640058102</v>
      </c>
      <c r="BI41" s="3">
        <v>2.5195653514449341</v>
      </c>
      <c r="BJ41" s="3">
        <v>0.27662846695780641</v>
      </c>
      <c r="BL41" s="2">
        <v>2</v>
      </c>
      <c r="BQ41" s="2">
        <f t="shared" si="1"/>
        <v>2.9732408325074333</v>
      </c>
      <c r="BR41" s="2">
        <f t="shared" si="2"/>
        <v>5.9464816650148666</v>
      </c>
      <c r="BS41" s="2">
        <f t="shared" si="3"/>
        <v>2.9732408325074333</v>
      </c>
      <c r="BT41" s="2">
        <f t="shared" si="4"/>
        <v>0.29732408325074333</v>
      </c>
      <c r="BU41" s="48">
        <f t="shared" si="5"/>
        <v>1181.2026666666666</v>
      </c>
      <c r="BV41" s="48">
        <f t="shared" si="5"/>
        <v>1958.1326666666666</v>
      </c>
      <c r="BW41" s="48">
        <f t="shared" si="6"/>
        <v>2735.0626666666662</v>
      </c>
      <c r="BX41" s="48">
        <f t="shared" si="7"/>
        <v>18841.393333333333</v>
      </c>
      <c r="BY41" s="40">
        <f t="shared" si="8"/>
        <v>1.4866204162537167</v>
      </c>
      <c r="BZ41" s="46">
        <f t="shared" si="8"/>
        <v>2.9732408325074333</v>
      </c>
      <c r="CA41" s="46">
        <f t="shared" si="9"/>
        <v>1.4866204162537167</v>
      </c>
      <c r="CB41" s="46">
        <f t="shared" si="10"/>
        <v>0.14866204162537167</v>
      </c>
      <c r="CC41" s="46">
        <f t="shared" si="11"/>
        <v>1.4954565047323367</v>
      </c>
      <c r="CD41" s="46">
        <f t="shared" si="0"/>
        <v>2.7437366404087906</v>
      </c>
      <c r="CE41" s="46">
        <f t="shared" si="12"/>
        <v>1.2482801356764539</v>
      </c>
      <c r="CF41" s="46">
        <f t="shared" si="13"/>
        <v>0.13653393574598416</v>
      </c>
      <c r="CG41" s="3">
        <f>AVERAGE(CC41:CC42)</f>
        <v>1.4983679062804383</v>
      </c>
      <c r="CH41" s="3">
        <f>AVERAGE(CD41:CD42)</f>
        <v>2.7581505820029051</v>
      </c>
      <c r="CI41" s="3">
        <f>AVERAGE(CE41:CE42)</f>
        <v>1.259782675722467</v>
      </c>
      <c r="CJ41" s="3">
        <f>AVERAGE(CF41:CF42)</f>
        <v>0.1383142334789032</v>
      </c>
    </row>
    <row r="42" spans="1:88" customFormat="1" ht="14.4" x14ac:dyDescent="0.3">
      <c r="A42">
        <v>24</v>
      </c>
      <c r="B42">
        <v>10</v>
      </c>
      <c r="C42" t="s">
        <v>89</v>
      </c>
      <c r="D42" t="s">
        <v>27</v>
      </c>
      <c r="G42">
        <v>0.5</v>
      </c>
      <c r="H42">
        <v>0.5</v>
      </c>
      <c r="I42">
        <v>1763</v>
      </c>
      <c r="J42">
        <v>5881</v>
      </c>
      <c r="L42">
        <v>2871</v>
      </c>
      <c r="M42">
        <v>1.7669999999999999</v>
      </c>
      <c r="N42">
        <v>5.2610000000000001</v>
      </c>
      <c r="O42">
        <v>3.4940000000000002</v>
      </c>
      <c r="Q42">
        <v>0.184</v>
      </c>
      <c r="R42">
        <v>1</v>
      </c>
      <c r="S42">
        <v>0</v>
      </c>
      <c r="T42">
        <v>0</v>
      </c>
      <c r="V42">
        <v>0</v>
      </c>
      <c r="Y42" s="1">
        <v>44113</v>
      </c>
      <c r="Z42" s="10">
        <v>0.69378472222222232</v>
      </c>
      <c r="AB42">
        <v>1</v>
      </c>
      <c r="AD42" s="3">
        <v>3.0025586156570796</v>
      </c>
      <c r="AE42" s="3">
        <v>5.54512904719404</v>
      </c>
      <c r="AF42" s="3">
        <v>2.5425704315369604</v>
      </c>
      <c r="AG42" s="3">
        <v>0.28018906242364455</v>
      </c>
      <c r="AH42" s="3"/>
      <c r="BG42" s="3"/>
      <c r="BH42" s="3"/>
      <c r="BI42" s="3"/>
      <c r="BJ42" s="3"/>
      <c r="BL42" s="2"/>
      <c r="BQ42" s="2">
        <f t="shared" si="1"/>
        <v>2.9732408325074333</v>
      </c>
      <c r="BR42" s="2">
        <f t="shared" si="2"/>
        <v>5.9464816650148666</v>
      </c>
      <c r="BS42" s="2">
        <f t="shared" si="3"/>
        <v>2.9732408325074333</v>
      </c>
      <c r="BT42" s="2">
        <f t="shared" si="4"/>
        <v>0.29732408325074333</v>
      </c>
      <c r="BU42" s="48">
        <f t="shared" si="5"/>
        <v>1185.9113333333332</v>
      </c>
      <c r="BV42" s="48">
        <f t="shared" si="5"/>
        <v>1977.9763333333333</v>
      </c>
      <c r="BW42" s="48">
        <f t="shared" si="6"/>
        <v>2770.0413333333331</v>
      </c>
      <c r="BX42" s="48">
        <f t="shared" si="7"/>
        <v>19312.259999999998</v>
      </c>
      <c r="BY42" s="40">
        <f t="shared" si="8"/>
        <v>1.4866204162537167</v>
      </c>
      <c r="BZ42" s="46">
        <f t="shared" si="8"/>
        <v>2.9732408325074333</v>
      </c>
      <c r="CA42" s="46">
        <f t="shared" si="9"/>
        <v>1.4866204162537167</v>
      </c>
      <c r="CB42" s="46">
        <f t="shared" si="10"/>
        <v>0.14866204162537167</v>
      </c>
      <c r="CC42" s="46">
        <f t="shared" si="11"/>
        <v>1.5012793078285398</v>
      </c>
      <c r="CD42" s="46">
        <f t="shared" si="0"/>
        <v>2.77256452359702</v>
      </c>
      <c r="CE42" s="46">
        <f t="shared" si="12"/>
        <v>1.2712852157684802</v>
      </c>
      <c r="CF42" s="46">
        <f t="shared" si="13"/>
        <v>0.14009453121182228</v>
      </c>
    </row>
    <row r="43" spans="1:88" customFormat="1" ht="14.4" x14ac:dyDescent="0.3">
      <c r="Y43" s="1"/>
      <c r="Z43" s="10"/>
      <c r="AD43" s="3"/>
      <c r="AE43" s="3"/>
      <c r="AF43" s="3"/>
      <c r="AG43" s="3"/>
      <c r="AH43" s="3"/>
      <c r="BL43" s="2"/>
      <c r="BQ43" s="2">
        <f t="shared" si="1"/>
        <v>2.9732408325074333</v>
      </c>
      <c r="BR43" s="2">
        <f t="shared" si="2"/>
        <v>5.9464816650148666</v>
      </c>
      <c r="BS43" s="2">
        <f t="shared" si="3"/>
        <v>2.9732408325074333</v>
      </c>
      <c r="BT43" s="2">
        <f t="shared" si="4"/>
        <v>0.29732408325074333</v>
      </c>
      <c r="BU43" s="48" t="e">
        <f t="shared" si="5"/>
        <v>#DIV/0!</v>
      </c>
      <c r="BV43" s="48" t="e">
        <f t="shared" si="5"/>
        <v>#DIV/0!</v>
      </c>
      <c r="BW43" s="48" t="e">
        <f t="shared" si="6"/>
        <v>#DIV/0!</v>
      </c>
      <c r="BX43" s="48" t="e">
        <f t="shared" si="7"/>
        <v>#DIV/0!</v>
      </c>
      <c r="BY43" s="40">
        <f t="shared" si="8"/>
        <v>0</v>
      </c>
      <c r="BZ43" s="46">
        <f t="shared" si="8"/>
        <v>0</v>
      </c>
      <c r="CA43" s="46">
        <f t="shared" si="9"/>
        <v>0</v>
      </c>
      <c r="CB43" s="46">
        <f t="shared" si="10"/>
        <v>0</v>
      </c>
      <c r="CC43" s="46">
        <f t="shared" si="11"/>
        <v>0</v>
      </c>
      <c r="CD43" s="46">
        <f t="shared" si="0"/>
        <v>0</v>
      </c>
      <c r="CE43" s="46">
        <f t="shared" si="12"/>
        <v>0</v>
      </c>
      <c r="CF43" s="46">
        <f t="shared" si="13"/>
        <v>0</v>
      </c>
    </row>
    <row r="44" spans="1:88" customFormat="1" ht="14.4" x14ac:dyDescent="0.3">
      <c r="A44">
        <v>26</v>
      </c>
      <c r="B44">
        <v>11</v>
      </c>
      <c r="C44" t="s">
        <v>89</v>
      </c>
      <c r="D44" t="s">
        <v>27</v>
      </c>
      <c r="G44">
        <v>0.5</v>
      </c>
      <c r="H44">
        <v>0.5</v>
      </c>
      <c r="I44">
        <v>1748</v>
      </c>
      <c r="J44">
        <v>5839</v>
      </c>
      <c r="L44">
        <v>2844</v>
      </c>
      <c r="M44">
        <v>1.756</v>
      </c>
      <c r="N44">
        <v>5.2249999999999996</v>
      </c>
      <c r="O44">
        <v>3.4689999999999999</v>
      </c>
      <c r="Q44">
        <v>0.18099999999999999</v>
      </c>
      <c r="R44">
        <v>1</v>
      </c>
      <c r="S44">
        <v>0</v>
      </c>
      <c r="T44">
        <v>0</v>
      </c>
      <c r="V44">
        <v>0</v>
      </c>
      <c r="Y44" s="1">
        <v>44113</v>
      </c>
      <c r="Z44" s="10">
        <v>0.70961805555555557</v>
      </c>
      <c r="AB44">
        <v>1</v>
      </c>
      <c r="AD44" s="3">
        <v>2.9776037452447799</v>
      </c>
      <c r="AE44" s="3">
        <v>5.5040859592650353</v>
      </c>
      <c r="AF44" s="3">
        <v>2.5264822140202554</v>
      </c>
      <c r="AG44" s="3">
        <v>0.27744231734999797</v>
      </c>
      <c r="AH44" s="3"/>
      <c r="AK44">
        <v>2.8094635809871642</v>
      </c>
      <c r="AQ44">
        <v>0.28447414534615501</v>
      </c>
      <c r="AW44">
        <v>4.0578446613642152</v>
      </c>
      <c r="BC44">
        <v>1.852721659452059</v>
      </c>
      <c r="BG44" s="3">
        <v>3.0200270249456898</v>
      </c>
      <c r="BH44" s="3">
        <v>5.4962682282309387</v>
      </c>
      <c r="BI44" s="3">
        <v>2.4762412032852499</v>
      </c>
      <c r="BJ44" s="3">
        <v>0.28003646547510863</v>
      </c>
      <c r="BL44" s="2">
        <v>3</v>
      </c>
      <c r="BQ44" s="2">
        <f t="shared" si="1"/>
        <v>2.9732408325074333</v>
      </c>
      <c r="BR44" s="2">
        <f t="shared" si="2"/>
        <v>5.9464816650148666</v>
      </c>
      <c r="BS44" s="2">
        <f t="shared" si="3"/>
        <v>2.9732408325074333</v>
      </c>
      <c r="BT44" s="2">
        <f t="shared" si="4"/>
        <v>0.29732408325074333</v>
      </c>
      <c r="BU44" s="48">
        <f t="shared" si="5"/>
        <v>1175.8213333333333</v>
      </c>
      <c r="BV44" s="48">
        <f t="shared" si="5"/>
        <v>1963.8503333333331</v>
      </c>
      <c r="BW44" s="48">
        <f t="shared" si="6"/>
        <v>2751.8793333333333</v>
      </c>
      <c r="BX44" s="48">
        <f t="shared" si="7"/>
        <v>19130.64</v>
      </c>
      <c r="BY44" s="40">
        <f t="shared" si="8"/>
        <v>1.4866204162537167</v>
      </c>
      <c r="BZ44" s="46">
        <f t="shared" si="8"/>
        <v>2.9732408325074333</v>
      </c>
      <c r="CA44" s="46">
        <f t="shared" si="9"/>
        <v>1.4866204162537167</v>
      </c>
      <c r="CB44" s="46">
        <f t="shared" si="10"/>
        <v>0.14866204162537167</v>
      </c>
      <c r="CC44" s="46">
        <f t="shared" si="11"/>
        <v>1.4888018726223899</v>
      </c>
      <c r="CD44" s="46">
        <f t="shared" si="0"/>
        <v>2.7520429796325176</v>
      </c>
      <c r="CE44" s="46">
        <f t="shared" si="12"/>
        <v>1.2632411070101277</v>
      </c>
      <c r="CF44" s="46">
        <f t="shared" si="13"/>
        <v>0.13872115867499898</v>
      </c>
      <c r="CG44" s="3">
        <f>AVERAGE(CC44:CC45)</f>
        <v>1.5100135124728449</v>
      </c>
      <c r="CH44" s="3">
        <f>AVERAGE(CD44:CD45)</f>
        <v>2.7481341141154694</v>
      </c>
      <c r="CI44" s="3">
        <f>AVERAGE(CE44:CE45)</f>
        <v>1.2381206016426249</v>
      </c>
      <c r="CJ44" s="3">
        <f>AVERAGE(CF44:CF45)</f>
        <v>0.14001823273755432</v>
      </c>
    </row>
    <row r="45" spans="1:88" customFormat="1" ht="14.4" x14ac:dyDescent="0.3">
      <c r="A45">
        <v>27</v>
      </c>
      <c r="B45">
        <v>11</v>
      </c>
      <c r="C45" t="s">
        <v>89</v>
      </c>
      <c r="D45" t="s">
        <v>27</v>
      </c>
      <c r="G45">
        <v>0.5</v>
      </c>
      <c r="H45">
        <v>0.5</v>
      </c>
      <c r="I45">
        <v>1799</v>
      </c>
      <c r="J45">
        <v>5823</v>
      </c>
      <c r="L45">
        <v>2895</v>
      </c>
      <c r="M45">
        <v>1.7949999999999999</v>
      </c>
      <c r="N45">
        <v>5.2119999999999997</v>
      </c>
      <c r="O45">
        <v>3.4169999999999998</v>
      </c>
      <c r="Q45">
        <v>0.187</v>
      </c>
      <c r="R45">
        <v>1</v>
      </c>
      <c r="S45">
        <v>0</v>
      </c>
      <c r="T45">
        <v>0</v>
      </c>
      <c r="V45">
        <v>0</v>
      </c>
      <c r="Y45" s="1">
        <v>44113</v>
      </c>
      <c r="Z45" s="10">
        <v>0.7155555555555555</v>
      </c>
      <c r="AB45">
        <v>1</v>
      </c>
      <c r="AD45" s="3">
        <v>3.0624503046465992</v>
      </c>
      <c r="AE45" s="3">
        <v>5.4884504971968431</v>
      </c>
      <c r="AF45" s="3">
        <v>2.4260001925502439</v>
      </c>
      <c r="AG45" s="3">
        <v>0.28263061360021929</v>
      </c>
      <c r="AH45" s="3"/>
      <c r="BG45" s="3"/>
      <c r="BH45" s="3"/>
      <c r="BI45" s="3"/>
      <c r="BJ45" s="3"/>
      <c r="BL45" s="2"/>
      <c r="BQ45" s="2">
        <f t="shared" si="1"/>
        <v>2.9732408325074333</v>
      </c>
      <c r="BR45" s="2">
        <f t="shared" si="2"/>
        <v>5.9464816650148666</v>
      </c>
      <c r="BS45" s="2">
        <f t="shared" si="3"/>
        <v>2.9732408325074333</v>
      </c>
      <c r="BT45" s="2">
        <f t="shared" si="4"/>
        <v>0.29732408325074333</v>
      </c>
      <c r="BU45" s="48">
        <f t="shared" si="5"/>
        <v>1210.1273333333334</v>
      </c>
      <c r="BV45" s="48">
        <f t="shared" si="5"/>
        <v>1958.4689999999998</v>
      </c>
      <c r="BW45" s="48">
        <f t="shared" si="6"/>
        <v>2706.8106666666663</v>
      </c>
      <c r="BX45" s="48">
        <f t="shared" si="7"/>
        <v>19473.699999999997</v>
      </c>
      <c r="BY45" s="40">
        <f t="shared" si="8"/>
        <v>1.4866204162537167</v>
      </c>
      <c r="BZ45" s="46">
        <f t="shared" si="8"/>
        <v>2.9732408325074333</v>
      </c>
      <c r="CA45" s="46">
        <f t="shared" si="9"/>
        <v>1.4866204162537167</v>
      </c>
      <c r="CB45" s="46">
        <f t="shared" si="10"/>
        <v>0.14866204162537167</v>
      </c>
      <c r="CC45" s="46">
        <f t="shared" si="11"/>
        <v>1.5312251523232996</v>
      </c>
      <c r="CD45" s="46">
        <f t="shared" si="0"/>
        <v>2.7442252485984215</v>
      </c>
      <c r="CE45" s="46">
        <f t="shared" si="12"/>
        <v>1.213000096275122</v>
      </c>
      <c r="CF45" s="46">
        <f t="shared" si="13"/>
        <v>0.14131530680010965</v>
      </c>
    </row>
    <row r="46" spans="1:88" customFormat="1" ht="14.4" x14ac:dyDescent="0.3">
      <c r="A46">
        <v>113</v>
      </c>
      <c r="B46">
        <v>4</v>
      </c>
      <c r="C46" t="s">
        <v>90</v>
      </c>
      <c r="D46" t="s">
        <v>27</v>
      </c>
      <c r="G46">
        <v>0.5</v>
      </c>
      <c r="H46">
        <v>0.5</v>
      </c>
      <c r="I46">
        <v>1140</v>
      </c>
      <c r="J46">
        <v>6840</v>
      </c>
      <c r="L46">
        <v>3222</v>
      </c>
      <c r="M46">
        <v>1.2889999999999999</v>
      </c>
      <c r="N46">
        <v>6.0739999999999998</v>
      </c>
      <c r="O46">
        <v>4.7839999999999998</v>
      </c>
      <c r="Q46">
        <v>0.221</v>
      </c>
      <c r="R46">
        <v>1</v>
      </c>
      <c r="S46">
        <v>0</v>
      </c>
      <c r="T46">
        <v>0</v>
      </c>
      <c r="V46">
        <v>0</v>
      </c>
      <c r="Y46" s="1">
        <v>44121</v>
      </c>
      <c r="Z46" s="10">
        <v>0.26993055555555556</v>
      </c>
      <c r="AB46">
        <v>1</v>
      </c>
      <c r="AD46" s="3">
        <v>2.3361062451263508</v>
      </c>
      <c r="AE46" s="3">
        <v>5.4712884615141419</v>
      </c>
      <c r="AF46" s="3">
        <v>3.1351822163877912</v>
      </c>
      <c r="AG46" s="3">
        <v>0.26009740637749929</v>
      </c>
      <c r="AH46" s="3"/>
      <c r="BG46" s="3"/>
      <c r="BH46" s="3"/>
      <c r="BI46" s="3"/>
      <c r="BJ46" s="3"/>
      <c r="BL46" s="2"/>
      <c r="BQ46" s="2">
        <f t="shared" si="1"/>
        <v>2.9732408325074333</v>
      </c>
      <c r="BR46" s="2">
        <f t="shared" si="2"/>
        <v>5.9464816650148666</v>
      </c>
      <c r="BS46" s="2">
        <f t="shared" si="3"/>
        <v>2.9732408325074333</v>
      </c>
      <c r="BT46" s="2">
        <f t="shared" si="4"/>
        <v>0.29732408325074333</v>
      </c>
      <c r="BU46" s="48">
        <f t="shared" si="5"/>
        <v>766.83999999999992</v>
      </c>
      <c r="BV46" s="48">
        <f t="shared" si="5"/>
        <v>2300.52</v>
      </c>
      <c r="BW46" s="48">
        <f t="shared" si="6"/>
        <v>3834.2</v>
      </c>
      <c r="BX46" s="48">
        <f t="shared" si="7"/>
        <v>21673.32</v>
      </c>
      <c r="BY46" s="40">
        <f t="shared" si="8"/>
        <v>1.4866204162537167</v>
      </c>
      <c r="BZ46" s="46">
        <f t="shared" si="8"/>
        <v>2.9732408325074333</v>
      </c>
      <c r="CA46" s="46">
        <f t="shared" si="9"/>
        <v>1.4866204162537167</v>
      </c>
      <c r="CB46" s="46">
        <f t="shared" si="10"/>
        <v>0.14866204162537167</v>
      </c>
      <c r="CC46" s="46">
        <f t="shared" si="11"/>
        <v>1.1680531225631754</v>
      </c>
      <c r="CD46" s="46">
        <f t="shared" si="0"/>
        <v>2.735644230757071</v>
      </c>
      <c r="CE46" s="46">
        <f t="shared" si="12"/>
        <v>1.5675911081938956</v>
      </c>
      <c r="CF46" s="46">
        <f t="shared" si="13"/>
        <v>0.13004870318874964</v>
      </c>
    </row>
    <row r="47" spans="1:88" customFormat="1" ht="14.4" x14ac:dyDescent="0.3">
      <c r="A47">
        <v>114</v>
      </c>
      <c r="B47">
        <v>4</v>
      </c>
      <c r="C47" t="s">
        <v>90</v>
      </c>
      <c r="D47" t="s">
        <v>27</v>
      </c>
      <c r="G47">
        <v>0.5</v>
      </c>
      <c r="H47">
        <v>0.5</v>
      </c>
      <c r="I47">
        <v>1139</v>
      </c>
      <c r="J47">
        <v>6832</v>
      </c>
      <c r="L47">
        <v>3156</v>
      </c>
      <c r="M47">
        <v>1.288</v>
      </c>
      <c r="N47">
        <v>6.0670000000000002</v>
      </c>
      <c r="O47">
        <v>4.7779999999999996</v>
      </c>
      <c r="Q47">
        <v>0.214</v>
      </c>
      <c r="R47">
        <v>1</v>
      </c>
      <c r="S47">
        <v>0</v>
      </c>
      <c r="T47">
        <v>0</v>
      </c>
      <c r="V47">
        <v>0</v>
      </c>
      <c r="Y47" s="1">
        <v>44121</v>
      </c>
      <c r="Z47" s="10">
        <v>0.27611111111111114</v>
      </c>
      <c r="AB47">
        <v>1</v>
      </c>
      <c r="AD47" s="3">
        <v>2.3339025867565599</v>
      </c>
      <c r="AE47" s="3">
        <v>5.4650713061583476</v>
      </c>
      <c r="AF47" s="3">
        <v>3.1311687194017876</v>
      </c>
      <c r="AG47" s="3">
        <v>0.25479204217236023</v>
      </c>
      <c r="AH47" s="3"/>
      <c r="BG47" s="3">
        <v>2.3261897824622917</v>
      </c>
      <c r="BH47" s="3">
        <v>5.455357000914919</v>
      </c>
      <c r="BI47" s="3">
        <v>3.1291672184526274</v>
      </c>
      <c r="BJ47" s="3">
        <v>0.2476378389260363</v>
      </c>
      <c r="BL47" s="2">
        <v>4</v>
      </c>
      <c r="BQ47" s="2">
        <f t="shared" si="1"/>
        <v>2.9732408325074333</v>
      </c>
      <c r="BR47" s="2">
        <f t="shared" si="2"/>
        <v>5.9464816650148666</v>
      </c>
      <c r="BS47" s="2">
        <f t="shared" si="3"/>
        <v>2.9732408325074333</v>
      </c>
      <c r="BT47" s="2">
        <f t="shared" si="4"/>
        <v>0.29732408325074333</v>
      </c>
      <c r="BU47" s="48">
        <f t="shared" si="5"/>
        <v>766.16733333333332</v>
      </c>
      <c r="BV47" s="48">
        <f t="shared" si="5"/>
        <v>2297.8293333333331</v>
      </c>
      <c r="BW47" s="48">
        <f t="shared" si="6"/>
        <v>3829.4913333333329</v>
      </c>
      <c r="BX47" s="48">
        <f t="shared" si="7"/>
        <v>21229.359999999997</v>
      </c>
      <c r="BY47" s="40">
        <f t="shared" si="8"/>
        <v>1.4866204162537167</v>
      </c>
      <c r="BZ47" s="46">
        <f t="shared" si="8"/>
        <v>2.9732408325074333</v>
      </c>
      <c r="CA47" s="46">
        <f t="shared" si="9"/>
        <v>1.4866204162537167</v>
      </c>
      <c r="CB47" s="46">
        <f t="shared" si="10"/>
        <v>0.14866204162537167</v>
      </c>
      <c r="CC47" s="46">
        <f t="shared" si="11"/>
        <v>1.16695129337828</v>
      </c>
      <c r="CD47" s="46">
        <f t="shared" si="0"/>
        <v>2.7325356530791738</v>
      </c>
      <c r="CE47" s="46">
        <f t="shared" si="12"/>
        <v>1.5655843597008938</v>
      </c>
      <c r="CF47" s="46">
        <f t="shared" si="13"/>
        <v>0.12739602108618012</v>
      </c>
      <c r="CG47" s="3">
        <f>AVERAGE(CC47:CC48)</f>
        <v>0.58347564668913998</v>
      </c>
      <c r="CH47" s="3">
        <f>AVERAGE(CD47:CD48)</f>
        <v>1.3662678265395869</v>
      </c>
      <c r="CI47" s="3">
        <f>AVERAGE(CE47:CE48)</f>
        <v>0.78279217985044691</v>
      </c>
      <c r="CJ47" s="3">
        <f>AVERAGE(CF47:CF48)</f>
        <v>6.3698010543090058E-2</v>
      </c>
    </row>
    <row r="48" spans="1:88" customFormat="1" ht="14.4" x14ac:dyDescent="0.3">
      <c r="Y48" s="1"/>
      <c r="Z48" s="10"/>
      <c r="AD48" s="3"/>
      <c r="AE48" s="3"/>
      <c r="AF48" s="3"/>
      <c r="AG48" s="3"/>
      <c r="AH48" s="3"/>
      <c r="BL48" s="2"/>
      <c r="BQ48" s="2">
        <f t="shared" si="1"/>
        <v>2.9732408325074333</v>
      </c>
      <c r="BR48" s="2">
        <f t="shared" si="2"/>
        <v>5.9464816650148666</v>
      </c>
      <c r="BS48" s="2">
        <f t="shared" si="3"/>
        <v>2.9732408325074333</v>
      </c>
      <c r="BT48" s="2">
        <f t="shared" si="4"/>
        <v>0.29732408325074333</v>
      </c>
      <c r="BU48" s="48" t="e">
        <f t="shared" si="5"/>
        <v>#DIV/0!</v>
      </c>
      <c r="BV48" s="48" t="e">
        <f t="shared" si="5"/>
        <v>#DIV/0!</v>
      </c>
      <c r="BW48" s="48" t="e">
        <f t="shared" si="6"/>
        <v>#DIV/0!</v>
      </c>
      <c r="BX48" s="48" t="e">
        <f t="shared" si="7"/>
        <v>#DIV/0!</v>
      </c>
      <c r="BY48" s="40">
        <f t="shared" si="8"/>
        <v>0</v>
      </c>
      <c r="BZ48" s="46">
        <f t="shared" si="8"/>
        <v>0</v>
      </c>
      <c r="CA48" s="46">
        <f t="shared" si="9"/>
        <v>0</v>
      </c>
      <c r="CB48" s="46">
        <f t="shared" si="10"/>
        <v>0</v>
      </c>
      <c r="CC48" s="46">
        <f t="shared" si="11"/>
        <v>0</v>
      </c>
      <c r="CD48" s="46">
        <f t="shared" si="0"/>
        <v>0</v>
      </c>
      <c r="CE48" s="46">
        <f t="shared" si="12"/>
        <v>0</v>
      </c>
      <c r="CF48" s="46">
        <f t="shared" si="13"/>
        <v>0</v>
      </c>
    </row>
    <row r="49" spans="1:88" customFormat="1" ht="14.4" x14ac:dyDescent="0.3">
      <c r="A49">
        <v>116</v>
      </c>
      <c r="B49">
        <v>5</v>
      </c>
      <c r="C49" t="s">
        <v>90</v>
      </c>
      <c r="D49" t="s">
        <v>27</v>
      </c>
      <c r="G49">
        <v>0.5</v>
      </c>
      <c r="H49">
        <v>0.5</v>
      </c>
      <c r="I49">
        <v>1132</v>
      </c>
      <c r="J49">
        <v>6787</v>
      </c>
      <c r="L49">
        <v>3000</v>
      </c>
      <c r="M49">
        <v>1.2829999999999999</v>
      </c>
      <c r="N49">
        <v>6.0279999999999996</v>
      </c>
      <c r="O49">
        <v>4.7450000000000001</v>
      </c>
      <c r="Q49">
        <v>0.19800000000000001</v>
      </c>
      <c r="R49">
        <v>1</v>
      </c>
      <c r="S49">
        <v>0</v>
      </c>
      <c r="T49">
        <v>0</v>
      </c>
      <c r="V49">
        <v>0</v>
      </c>
      <c r="Y49" s="1">
        <v>44121</v>
      </c>
      <c r="Z49" s="10">
        <v>0.29267361111111112</v>
      </c>
      <c r="AB49">
        <v>1</v>
      </c>
      <c r="AD49" s="3">
        <v>2.318476978168023</v>
      </c>
      <c r="AE49" s="3">
        <v>5.4300998072820033</v>
      </c>
      <c r="AF49" s="3">
        <v>3.1116228291139802</v>
      </c>
      <c r="AG49" s="3">
        <v>0.24225209041475876</v>
      </c>
      <c r="AH49" s="3"/>
      <c r="BL49" s="2"/>
      <c r="BQ49" s="2">
        <f t="shared" si="1"/>
        <v>2.9732408325074333</v>
      </c>
      <c r="BR49" s="2">
        <f t="shared" si="2"/>
        <v>5.9464816650148666</v>
      </c>
      <c r="BS49" s="2">
        <f t="shared" si="3"/>
        <v>2.9732408325074333</v>
      </c>
      <c r="BT49" s="2">
        <f t="shared" si="4"/>
        <v>0.29732408325074333</v>
      </c>
      <c r="BU49" s="48">
        <f t="shared" si="5"/>
        <v>761.45866666666666</v>
      </c>
      <c r="BV49" s="48">
        <f t="shared" si="5"/>
        <v>2282.6943333333334</v>
      </c>
      <c r="BW49" s="48">
        <f t="shared" si="6"/>
        <v>3803.93</v>
      </c>
      <c r="BX49" s="48">
        <f t="shared" si="7"/>
        <v>20180</v>
      </c>
      <c r="BY49" s="40">
        <f t="shared" si="8"/>
        <v>1.4866204162537167</v>
      </c>
      <c r="BZ49" s="46">
        <f t="shared" si="8"/>
        <v>2.9732408325074333</v>
      </c>
      <c r="CA49" s="46">
        <f t="shared" si="9"/>
        <v>1.4866204162537167</v>
      </c>
      <c r="CB49" s="46">
        <f t="shared" si="10"/>
        <v>0.14866204162537167</v>
      </c>
      <c r="CC49" s="46">
        <f t="shared" si="11"/>
        <v>1.1592384890840115</v>
      </c>
      <c r="CD49" s="46">
        <f t="shared" si="0"/>
        <v>2.7150499036410016</v>
      </c>
      <c r="CE49" s="46">
        <f t="shared" si="12"/>
        <v>1.5558114145569901</v>
      </c>
      <c r="CF49" s="46">
        <f t="shared" si="13"/>
        <v>0.12112604520737938</v>
      </c>
    </row>
    <row r="50" spans="1:88" customFormat="1" ht="14.4" x14ac:dyDescent="0.3">
      <c r="A50">
        <v>117</v>
      </c>
      <c r="B50">
        <v>5</v>
      </c>
      <c r="C50" t="s">
        <v>90</v>
      </c>
      <c r="D50" t="s">
        <v>27</v>
      </c>
      <c r="G50">
        <v>0.5</v>
      </c>
      <c r="H50">
        <v>0.5</v>
      </c>
      <c r="I50">
        <v>1117</v>
      </c>
      <c r="J50">
        <v>6870</v>
      </c>
      <c r="L50">
        <v>3003</v>
      </c>
      <c r="M50">
        <v>1.272</v>
      </c>
      <c r="N50">
        <v>6.0979999999999999</v>
      </c>
      <c r="O50">
        <v>4.827</v>
      </c>
      <c r="Q50">
        <v>0.19800000000000001</v>
      </c>
      <c r="R50">
        <v>1</v>
      </c>
      <c r="S50">
        <v>0</v>
      </c>
      <c r="T50">
        <v>0</v>
      </c>
      <c r="V50">
        <v>0</v>
      </c>
      <c r="Y50" s="1">
        <v>44121</v>
      </c>
      <c r="Z50" s="10">
        <v>0.29887731481481483</v>
      </c>
      <c r="AB50">
        <v>1</v>
      </c>
      <c r="AD50" s="3">
        <v>2.2854221026211583</v>
      </c>
      <c r="AE50" s="3">
        <v>5.4946027940983724</v>
      </c>
      <c r="AF50" s="3">
        <v>3.2091806914772141</v>
      </c>
      <c r="AG50" s="3">
        <v>0.24249324333317415</v>
      </c>
      <c r="AH50" s="3"/>
      <c r="BG50" s="3">
        <v>2.3019495403945909</v>
      </c>
      <c r="BH50" s="3">
        <v>5.4623513006901874</v>
      </c>
      <c r="BI50" s="3">
        <v>3.1604017602955974</v>
      </c>
      <c r="BJ50" s="3">
        <v>0.24237266687396647</v>
      </c>
      <c r="BL50" s="2">
        <v>5</v>
      </c>
      <c r="BQ50" s="2">
        <f t="shared" si="1"/>
        <v>2.9732408325074333</v>
      </c>
      <c r="BR50" s="2">
        <f t="shared" si="2"/>
        <v>5.9464816650148666</v>
      </c>
      <c r="BS50" s="2">
        <f t="shared" si="3"/>
        <v>2.9732408325074333</v>
      </c>
      <c r="BT50" s="2">
        <f t="shared" si="4"/>
        <v>0.29732408325074333</v>
      </c>
      <c r="BU50" s="48">
        <f t="shared" si="5"/>
        <v>751.36866666666663</v>
      </c>
      <c r="BV50" s="48">
        <f t="shared" si="5"/>
        <v>2310.6099999999997</v>
      </c>
      <c r="BW50" s="48">
        <f t="shared" si="6"/>
        <v>3869.8513333333331</v>
      </c>
      <c r="BX50" s="48">
        <f t="shared" si="7"/>
        <v>20200.18</v>
      </c>
      <c r="BY50" s="40">
        <f t="shared" si="8"/>
        <v>1.4866204162537167</v>
      </c>
      <c r="BZ50" s="46">
        <f t="shared" si="8"/>
        <v>2.9732408325074333</v>
      </c>
      <c r="CA50" s="46">
        <f t="shared" si="9"/>
        <v>1.4866204162537167</v>
      </c>
      <c r="CB50" s="46">
        <f t="shared" si="10"/>
        <v>0.14866204162537167</v>
      </c>
      <c r="CC50" s="46">
        <f t="shared" si="11"/>
        <v>1.1427110513105792</v>
      </c>
      <c r="CD50" s="46">
        <f t="shared" si="0"/>
        <v>2.7473013970491862</v>
      </c>
      <c r="CE50" s="46">
        <f t="shared" si="12"/>
        <v>1.604590345738607</v>
      </c>
      <c r="CF50" s="46">
        <f t="shared" si="13"/>
        <v>0.12124662166658708</v>
      </c>
      <c r="CG50" s="3">
        <f>AVERAGE(CC50:CC51)</f>
        <v>0.57135552565528958</v>
      </c>
      <c r="CH50" s="3">
        <f>AVERAGE(CD50:CD51)</f>
        <v>1.3736506985245931</v>
      </c>
      <c r="CI50" s="3">
        <f>AVERAGE(CE50:CE51)</f>
        <v>0.80229517286930352</v>
      </c>
      <c r="CJ50" s="3">
        <f>AVERAGE(CF50:CF51)</f>
        <v>6.0623310833293538E-2</v>
      </c>
    </row>
    <row r="51" spans="1:88" customFormat="1" ht="14.4" x14ac:dyDescent="0.3">
      <c r="Y51" s="1"/>
      <c r="Z51" s="10"/>
      <c r="AD51" s="3"/>
      <c r="AE51" s="3"/>
      <c r="AF51" s="3"/>
      <c r="AG51" s="3"/>
      <c r="AH51" s="3"/>
      <c r="BG51" s="3"/>
      <c r="BH51" s="3"/>
      <c r="BI51" s="3"/>
      <c r="BJ51" s="3"/>
      <c r="BL51" s="2"/>
      <c r="BQ51" s="2">
        <f t="shared" si="1"/>
        <v>2.9732408325074333</v>
      </c>
      <c r="BR51" s="2">
        <f t="shared" si="2"/>
        <v>5.9464816650148666</v>
      </c>
      <c r="BS51" s="2">
        <f t="shared" si="3"/>
        <v>2.9732408325074333</v>
      </c>
      <c r="BT51" s="2">
        <f t="shared" si="4"/>
        <v>0.29732408325074333</v>
      </c>
      <c r="BU51" s="48" t="e">
        <f t="shared" si="5"/>
        <v>#DIV/0!</v>
      </c>
      <c r="BV51" s="48" t="e">
        <f t="shared" si="5"/>
        <v>#DIV/0!</v>
      </c>
      <c r="BW51" s="48" t="e">
        <f t="shared" si="6"/>
        <v>#DIV/0!</v>
      </c>
      <c r="BX51" s="48" t="e">
        <f t="shared" si="7"/>
        <v>#DIV/0!</v>
      </c>
      <c r="BY51" s="40">
        <f t="shared" si="8"/>
        <v>0</v>
      </c>
      <c r="BZ51" s="46">
        <f t="shared" si="8"/>
        <v>0</v>
      </c>
      <c r="CA51" s="46">
        <f t="shared" si="9"/>
        <v>0</v>
      </c>
      <c r="CB51" s="46">
        <f t="shared" si="10"/>
        <v>0</v>
      </c>
      <c r="CC51" s="46">
        <f t="shared" si="11"/>
        <v>0</v>
      </c>
      <c r="CD51" s="46">
        <f t="shared" si="0"/>
        <v>0</v>
      </c>
      <c r="CE51" s="46">
        <f t="shared" si="12"/>
        <v>0</v>
      </c>
      <c r="CF51" s="46">
        <f t="shared" si="13"/>
        <v>0</v>
      </c>
    </row>
    <row r="52" spans="1:88" customFormat="1" ht="14.4" x14ac:dyDescent="0.3">
      <c r="A52">
        <v>119</v>
      </c>
      <c r="B52">
        <v>6</v>
      </c>
      <c r="C52" t="s">
        <v>90</v>
      </c>
      <c r="D52" t="s">
        <v>27</v>
      </c>
      <c r="G52">
        <v>0.5</v>
      </c>
      <c r="H52">
        <v>0.5</v>
      </c>
      <c r="I52">
        <v>1108</v>
      </c>
      <c r="J52">
        <v>6818</v>
      </c>
      <c r="L52">
        <v>3015</v>
      </c>
      <c r="M52">
        <v>1.2649999999999999</v>
      </c>
      <c r="N52">
        <v>6.0549999999999997</v>
      </c>
      <c r="O52">
        <v>4.7889999999999997</v>
      </c>
      <c r="Q52">
        <v>0.19900000000000001</v>
      </c>
      <c r="R52">
        <v>1</v>
      </c>
      <c r="S52">
        <v>0</v>
      </c>
      <c r="T52">
        <v>0</v>
      </c>
      <c r="V52">
        <v>0</v>
      </c>
      <c r="Y52" s="1">
        <v>44121</v>
      </c>
      <c r="Z52" s="10">
        <v>0.31560185185185186</v>
      </c>
      <c r="AB52">
        <v>1</v>
      </c>
      <c r="AD52" s="3">
        <v>2.2655891772930392</v>
      </c>
      <c r="AE52" s="3">
        <v>5.4541912842857077</v>
      </c>
      <c r="AF52" s="3">
        <v>3.1886021069926684</v>
      </c>
      <c r="AG52" s="3">
        <v>0.24345785500683581</v>
      </c>
      <c r="AH52" s="3"/>
      <c r="BL52" s="2"/>
      <c r="BQ52" s="2">
        <f t="shared" si="1"/>
        <v>2.9732408325074333</v>
      </c>
      <c r="BR52" s="2">
        <f t="shared" si="2"/>
        <v>5.9464816650148666</v>
      </c>
      <c r="BS52" s="2">
        <f t="shared" si="3"/>
        <v>2.9732408325074333</v>
      </c>
      <c r="BT52" s="2">
        <f t="shared" si="4"/>
        <v>0.29732408325074333</v>
      </c>
      <c r="BU52" s="48">
        <f t="shared" si="5"/>
        <v>745.31466666666665</v>
      </c>
      <c r="BV52" s="48">
        <f t="shared" si="5"/>
        <v>2293.1206666666667</v>
      </c>
      <c r="BW52" s="48">
        <f t="shared" si="6"/>
        <v>3840.9266666666663</v>
      </c>
      <c r="BX52" s="48">
        <f t="shared" si="7"/>
        <v>20280.899999999998</v>
      </c>
      <c r="BY52" s="40">
        <f t="shared" si="8"/>
        <v>1.4866204162537167</v>
      </c>
      <c r="BZ52" s="46">
        <f t="shared" si="8"/>
        <v>2.9732408325074333</v>
      </c>
      <c r="CA52" s="46">
        <f t="shared" si="9"/>
        <v>1.4866204162537167</v>
      </c>
      <c r="CB52" s="46">
        <f t="shared" si="10"/>
        <v>0.14866204162537167</v>
      </c>
      <c r="CC52" s="46">
        <f t="shared" si="11"/>
        <v>1.1327945886465196</v>
      </c>
      <c r="CD52" s="46">
        <f t="shared" si="0"/>
        <v>2.7270956421428538</v>
      </c>
      <c r="CE52" s="46">
        <f t="shared" si="12"/>
        <v>1.5943010534963342</v>
      </c>
      <c r="CF52" s="46">
        <f t="shared" si="13"/>
        <v>0.12172892750341791</v>
      </c>
    </row>
    <row r="53" spans="1:88" customFormat="1" ht="14.4" x14ac:dyDescent="0.3">
      <c r="A53">
        <v>120</v>
      </c>
      <c r="B53">
        <v>6</v>
      </c>
      <c r="C53" t="s">
        <v>90</v>
      </c>
      <c r="D53" t="s">
        <v>27</v>
      </c>
      <c r="G53">
        <v>0.5</v>
      </c>
      <c r="H53">
        <v>0.5</v>
      </c>
      <c r="I53">
        <v>1101</v>
      </c>
      <c r="J53">
        <v>6841</v>
      </c>
      <c r="L53">
        <v>2979</v>
      </c>
      <c r="M53">
        <v>1.2589999999999999</v>
      </c>
      <c r="N53">
        <v>6.0739999999999998</v>
      </c>
      <c r="O53">
        <v>4.8150000000000004</v>
      </c>
      <c r="Q53">
        <v>0.19600000000000001</v>
      </c>
      <c r="R53">
        <v>1</v>
      </c>
      <c r="S53">
        <v>0</v>
      </c>
      <c r="T53">
        <v>0</v>
      </c>
      <c r="V53">
        <v>0</v>
      </c>
      <c r="Y53" s="1">
        <v>44121</v>
      </c>
      <c r="Z53" s="10">
        <v>0.32185185185185183</v>
      </c>
      <c r="AB53">
        <v>1</v>
      </c>
      <c r="AD53" s="3">
        <v>2.2501635687045027</v>
      </c>
      <c r="AE53" s="3">
        <v>5.4720656059336168</v>
      </c>
      <c r="AF53" s="3">
        <v>3.2219020372291141</v>
      </c>
      <c r="AG53" s="3">
        <v>0.24056401998585086</v>
      </c>
      <c r="AH53" s="3"/>
      <c r="BG53" s="3">
        <v>2.257876372998771</v>
      </c>
      <c r="BH53" s="3">
        <v>5.4631284451096622</v>
      </c>
      <c r="BI53" s="3">
        <v>3.2052520721108912</v>
      </c>
      <c r="BJ53" s="3">
        <v>0.24201093749634334</v>
      </c>
      <c r="BL53" s="2">
        <v>6</v>
      </c>
      <c r="BQ53" s="2">
        <f t="shared" si="1"/>
        <v>2.9732408325074333</v>
      </c>
      <c r="BR53" s="2">
        <f t="shared" si="2"/>
        <v>5.9464816650148666</v>
      </c>
      <c r="BS53" s="2">
        <f t="shared" si="3"/>
        <v>2.9732408325074333</v>
      </c>
      <c r="BT53" s="2">
        <f t="shared" si="4"/>
        <v>0.29732408325074333</v>
      </c>
      <c r="BU53" s="48">
        <f t="shared" si="5"/>
        <v>740.60599999999999</v>
      </c>
      <c r="BV53" s="48">
        <f t="shared" si="5"/>
        <v>2300.8563333333332</v>
      </c>
      <c r="BW53" s="48">
        <f t="shared" si="6"/>
        <v>3861.1066666666666</v>
      </c>
      <c r="BX53" s="48">
        <f t="shared" si="7"/>
        <v>20038.739999999998</v>
      </c>
      <c r="BY53" s="40">
        <f t="shared" si="8"/>
        <v>1.4866204162537167</v>
      </c>
      <c r="BZ53" s="46">
        <f t="shared" si="8"/>
        <v>2.9732408325074333</v>
      </c>
      <c r="CA53" s="46">
        <f t="shared" si="9"/>
        <v>1.4866204162537167</v>
      </c>
      <c r="CB53" s="46">
        <f t="shared" si="10"/>
        <v>0.14866204162537167</v>
      </c>
      <c r="CC53" s="46">
        <f t="shared" si="11"/>
        <v>1.1250817843522514</v>
      </c>
      <c r="CD53" s="46">
        <f t="shared" si="0"/>
        <v>2.7360328029668084</v>
      </c>
      <c r="CE53" s="46">
        <f t="shared" si="12"/>
        <v>1.610951018614557</v>
      </c>
      <c r="CF53" s="46">
        <f t="shared" si="13"/>
        <v>0.12028200999292543</v>
      </c>
      <c r="CG53" s="3">
        <f>AVERAGE(CC53:CC54)</f>
        <v>0.56254089217612568</v>
      </c>
      <c r="CH53" s="3">
        <f>AVERAGE(CD53:CD54)</f>
        <v>1.3680164014834042</v>
      </c>
      <c r="CI53" s="3">
        <f>AVERAGE(CE53:CE54)</f>
        <v>0.80547550930727851</v>
      </c>
      <c r="CJ53" s="3">
        <f>AVERAGE(CF53:CF54)</f>
        <v>6.0141004996462716E-2</v>
      </c>
    </row>
    <row r="54" spans="1:88" customFormat="1" ht="14.4" x14ac:dyDescent="0.3">
      <c r="Y54" s="1"/>
      <c r="Z54" s="10"/>
      <c r="AD54" s="3"/>
      <c r="AE54" s="3"/>
      <c r="AF54" s="3"/>
      <c r="AG54" s="3"/>
      <c r="AH54" s="3"/>
      <c r="BG54" s="3"/>
      <c r="BH54" s="3"/>
      <c r="BI54" s="3"/>
      <c r="BJ54" s="3"/>
      <c r="BL54" s="2"/>
      <c r="BQ54" s="2">
        <f t="shared" si="1"/>
        <v>2.9732408325074333</v>
      </c>
      <c r="BR54" s="2">
        <f t="shared" si="2"/>
        <v>5.9464816650148666</v>
      </c>
      <c r="BS54" s="2">
        <f t="shared" si="3"/>
        <v>2.9732408325074333</v>
      </c>
      <c r="BT54" s="2">
        <f t="shared" si="4"/>
        <v>0.29732408325074333</v>
      </c>
      <c r="BU54" s="48" t="e">
        <f t="shared" si="5"/>
        <v>#DIV/0!</v>
      </c>
      <c r="BV54" s="48" t="e">
        <f t="shared" si="5"/>
        <v>#DIV/0!</v>
      </c>
      <c r="BW54" s="48" t="e">
        <f t="shared" si="6"/>
        <v>#DIV/0!</v>
      </c>
      <c r="BX54" s="48" t="e">
        <f t="shared" si="7"/>
        <v>#DIV/0!</v>
      </c>
      <c r="BY54" s="40">
        <f t="shared" si="8"/>
        <v>0</v>
      </c>
      <c r="BZ54" s="46">
        <f t="shared" si="8"/>
        <v>0</v>
      </c>
      <c r="CA54" s="46">
        <f t="shared" si="9"/>
        <v>0</v>
      </c>
      <c r="CB54" s="46">
        <f t="shared" si="10"/>
        <v>0</v>
      </c>
      <c r="CC54" s="46">
        <f t="shared" si="11"/>
        <v>0</v>
      </c>
      <c r="CD54" s="46">
        <f t="shared" si="0"/>
        <v>0</v>
      </c>
      <c r="CE54" s="46">
        <f t="shared" si="12"/>
        <v>0</v>
      </c>
      <c r="CF54" s="46">
        <f t="shared" si="13"/>
        <v>0</v>
      </c>
    </row>
    <row r="55" spans="1:88" customFormat="1" ht="14.4" x14ac:dyDescent="0.3">
      <c r="Y55" s="1"/>
      <c r="Z55" s="10"/>
      <c r="AD55" s="3"/>
      <c r="AE55" s="3"/>
      <c r="AF55" s="3"/>
      <c r="AG55" s="3"/>
      <c r="AH55" s="3"/>
      <c r="BG55" s="3"/>
      <c r="BH55" s="3"/>
      <c r="BI55" s="3"/>
      <c r="BJ55" s="3"/>
      <c r="BL55" s="2"/>
      <c r="BQ55" s="2">
        <f t="shared" si="1"/>
        <v>2.9732408325074333</v>
      </c>
      <c r="BR55" s="2">
        <f t="shared" si="2"/>
        <v>5.9464816650148666</v>
      </c>
      <c r="BS55" s="2">
        <f t="shared" si="3"/>
        <v>2.9732408325074333</v>
      </c>
      <c r="BT55" s="2">
        <f t="shared" si="4"/>
        <v>0.29732408325074333</v>
      </c>
      <c r="BU55" s="48" t="e">
        <f t="shared" si="5"/>
        <v>#DIV/0!</v>
      </c>
      <c r="BV55" s="48" t="e">
        <f t="shared" si="5"/>
        <v>#DIV/0!</v>
      </c>
      <c r="BW55" s="48" t="e">
        <f t="shared" si="6"/>
        <v>#DIV/0!</v>
      </c>
      <c r="BX55" s="48" t="e">
        <f t="shared" si="7"/>
        <v>#DIV/0!</v>
      </c>
      <c r="BY55" s="40">
        <f t="shared" si="8"/>
        <v>0</v>
      </c>
      <c r="BZ55" s="46">
        <f t="shared" si="8"/>
        <v>0</v>
      </c>
      <c r="CA55" s="46">
        <f t="shared" si="9"/>
        <v>0</v>
      </c>
      <c r="CB55" s="46">
        <f t="shared" si="10"/>
        <v>0</v>
      </c>
      <c r="CC55" s="46">
        <f t="shared" si="11"/>
        <v>0</v>
      </c>
      <c r="CD55" s="46">
        <f t="shared" si="0"/>
        <v>0</v>
      </c>
      <c r="CE55" s="46">
        <f t="shared" si="12"/>
        <v>0</v>
      </c>
      <c r="CF55" s="46">
        <f t="shared" si="13"/>
        <v>0</v>
      </c>
    </row>
    <row r="56" spans="1:88" customFormat="1" ht="14.4" x14ac:dyDescent="0.3">
      <c r="A56">
        <v>21</v>
      </c>
      <c r="B56">
        <v>9</v>
      </c>
      <c r="C56" t="s">
        <v>91</v>
      </c>
      <c r="D56" t="s">
        <v>27</v>
      </c>
      <c r="G56">
        <v>0.5</v>
      </c>
      <c r="H56">
        <v>0.5</v>
      </c>
      <c r="I56">
        <v>1000</v>
      </c>
      <c r="J56">
        <v>7140</v>
      </c>
      <c r="L56">
        <v>3455</v>
      </c>
      <c r="M56">
        <v>1.1819999999999999</v>
      </c>
      <c r="N56">
        <v>6.327</v>
      </c>
      <c r="O56">
        <v>5.1449999999999996</v>
      </c>
      <c r="Q56">
        <v>0.245</v>
      </c>
      <c r="R56">
        <v>1</v>
      </c>
      <c r="S56">
        <v>0</v>
      </c>
      <c r="T56">
        <v>0</v>
      </c>
      <c r="V56">
        <v>0</v>
      </c>
      <c r="Y56" s="1">
        <v>44139</v>
      </c>
      <c r="Z56" s="10">
        <v>0.66450231481481481</v>
      </c>
      <c r="AB56">
        <v>1</v>
      </c>
      <c r="AD56" s="3">
        <v>2.7333609789711595</v>
      </c>
      <c r="AE56" s="3">
        <v>5.5492900614404466</v>
      </c>
      <c r="AF56" s="3">
        <v>2.8159290824692871</v>
      </c>
      <c r="AG56" s="3">
        <v>0.29194971535128922</v>
      </c>
      <c r="AH56" s="3"/>
      <c r="AK56">
        <v>0.52007261053396747</v>
      </c>
      <c r="AQ56">
        <v>0.14896001839158673</v>
      </c>
      <c r="AW56">
        <v>0.79411919356475058</v>
      </c>
      <c r="BC56">
        <v>4.1611783333062915</v>
      </c>
      <c r="BG56" s="3">
        <v>2.7262716828156259</v>
      </c>
      <c r="BH56" s="3">
        <v>5.553426253824977</v>
      </c>
      <c r="BI56" s="3">
        <v>2.8271545710093511</v>
      </c>
      <c r="BJ56" s="3">
        <v>0.28599924602184895</v>
      </c>
      <c r="BL56" s="2">
        <v>7</v>
      </c>
      <c r="BQ56" s="2">
        <f t="shared" si="1"/>
        <v>2.9732408325074333</v>
      </c>
      <c r="BR56" s="2">
        <f t="shared" si="2"/>
        <v>5.9464816650148666</v>
      </c>
      <c r="BS56" s="2">
        <f t="shared" si="3"/>
        <v>2.9732408325074333</v>
      </c>
      <c r="BT56" s="2">
        <f t="shared" si="4"/>
        <v>0.29732408325074333</v>
      </c>
      <c r="BU56" s="48">
        <f t="shared" si="5"/>
        <v>672.66666666666663</v>
      </c>
      <c r="BV56" s="48">
        <f t="shared" si="5"/>
        <v>2401.4199999999996</v>
      </c>
      <c r="BW56" s="48">
        <f t="shared" si="6"/>
        <v>4130.1733333333332</v>
      </c>
      <c r="BX56" s="48">
        <f t="shared" si="7"/>
        <v>23240.633333333331</v>
      </c>
      <c r="BY56" s="40">
        <f t="shared" si="8"/>
        <v>1.4866204162537167</v>
      </c>
      <c r="BZ56" s="46">
        <f t="shared" si="8"/>
        <v>2.9732408325074333</v>
      </c>
      <c r="CA56" s="46">
        <f t="shared" si="9"/>
        <v>1.4866204162537167</v>
      </c>
      <c r="CB56" s="46">
        <f t="shared" si="10"/>
        <v>0.14866204162537167</v>
      </c>
      <c r="CC56" s="46">
        <f t="shared" si="11"/>
        <v>1.3666804894855797</v>
      </c>
      <c r="CD56" s="46">
        <f t="shared" si="0"/>
        <v>2.7746450307202233</v>
      </c>
      <c r="CE56" s="46">
        <f t="shared" si="12"/>
        <v>1.4079645412346435</v>
      </c>
      <c r="CF56" s="46">
        <f t="shared" si="13"/>
        <v>0.14597485767564461</v>
      </c>
      <c r="CG56" s="3">
        <f>AVERAGE(CC56:CC57)</f>
        <v>1.363135841407813</v>
      </c>
      <c r="CH56" s="3">
        <f>AVERAGE(CD56:CD57)</f>
        <v>2.7767131269124885</v>
      </c>
      <c r="CI56" s="3">
        <f>AVERAGE(CE56:CE57)</f>
        <v>1.4135772855046755</v>
      </c>
      <c r="CJ56" s="3">
        <f>AVERAGE(CF56:CF57)</f>
        <v>0.14299962301092448</v>
      </c>
    </row>
    <row r="57" spans="1:88" customFormat="1" ht="14.4" x14ac:dyDescent="0.3">
      <c r="A57">
        <v>22</v>
      </c>
      <c r="B57">
        <v>9</v>
      </c>
      <c r="C57" t="s">
        <v>91</v>
      </c>
      <c r="D57" t="s">
        <v>27</v>
      </c>
      <c r="G57">
        <v>0.5</v>
      </c>
      <c r="H57">
        <v>0.5</v>
      </c>
      <c r="I57">
        <v>995</v>
      </c>
      <c r="J57">
        <v>7150</v>
      </c>
      <c r="L57">
        <v>3327</v>
      </c>
      <c r="M57">
        <v>1.1779999999999999</v>
      </c>
      <c r="N57">
        <v>6.3360000000000003</v>
      </c>
      <c r="O57">
        <v>5.1580000000000004</v>
      </c>
      <c r="Q57">
        <v>0.23200000000000001</v>
      </c>
      <c r="R57">
        <v>1</v>
      </c>
      <c r="S57">
        <v>0</v>
      </c>
      <c r="T57">
        <v>0</v>
      </c>
      <c r="V57">
        <v>0</v>
      </c>
      <c r="Y57" s="1">
        <v>44139</v>
      </c>
      <c r="Z57" s="10">
        <v>0.67101851851851846</v>
      </c>
      <c r="AB57">
        <v>1</v>
      </c>
      <c r="AD57" s="3">
        <v>2.7191823866600919</v>
      </c>
      <c r="AE57" s="3">
        <v>5.5575624462095075</v>
      </c>
      <c r="AF57" s="3">
        <v>2.8383800595494155</v>
      </c>
      <c r="AG57" s="3">
        <v>0.28004877669240869</v>
      </c>
      <c r="AH57" s="3"/>
      <c r="BL57" s="2"/>
      <c r="BQ57" s="2">
        <f t="shared" si="1"/>
        <v>2.9732408325074333</v>
      </c>
      <c r="BR57" s="2">
        <f t="shared" si="2"/>
        <v>5.9464816650148666</v>
      </c>
      <c r="BS57" s="2">
        <f t="shared" si="3"/>
        <v>2.9732408325074333</v>
      </c>
      <c r="BT57" s="2">
        <f t="shared" si="4"/>
        <v>0.29732408325074333</v>
      </c>
      <c r="BU57" s="48">
        <f t="shared" si="5"/>
        <v>669.30333333333328</v>
      </c>
      <c r="BV57" s="48">
        <f t="shared" si="5"/>
        <v>2404.7833333333333</v>
      </c>
      <c r="BW57" s="48">
        <f t="shared" si="6"/>
        <v>4140.2633333333333</v>
      </c>
      <c r="BX57" s="48">
        <f t="shared" si="7"/>
        <v>22379.62</v>
      </c>
      <c r="BY57" s="40">
        <f t="shared" si="8"/>
        <v>1.4866204162537167</v>
      </c>
      <c r="BZ57" s="46">
        <f t="shared" si="8"/>
        <v>2.9732408325074333</v>
      </c>
      <c r="CA57" s="46">
        <f t="shared" si="9"/>
        <v>1.4866204162537167</v>
      </c>
      <c r="CB57" s="46">
        <f t="shared" si="10"/>
        <v>0.14866204162537167</v>
      </c>
      <c r="CC57" s="46">
        <f t="shared" si="11"/>
        <v>1.359591193330046</v>
      </c>
      <c r="CD57" s="46">
        <f t="shared" si="0"/>
        <v>2.7787812231047537</v>
      </c>
      <c r="CE57" s="46">
        <f t="shared" si="12"/>
        <v>1.4191900297747078</v>
      </c>
      <c r="CF57" s="46">
        <f t="shared" si="13"/>
        <v>0.14002438834620434</v>
      </c>
    </row>
    <row r="58" spans="1:88" customFormat="1" ht="14.4" x14ac:dyDescent="0.3">
      <c r="Y58" s="1"/>
      <c r="Z58" s="10"/>
      <c r="AD58" s="3"/>
      <c r="AE58" s="3"/>
      <c r="AF58" s="3"/>
      <c r="AG58" s="3"/>
      <c r="AH58" s="3"/>
      <c r="BL58" s="2"/>
      <c r="BQ58" s="2">
        <f t="shared" si="1"/>
        <v>2.9732408325074333</v>
      </c>
      <c r="BR58" s="2">
        <f t="shared" si="2"/>
        <v>5.9464816650148666</v>
      </c>
      <c r="BS58" s="2">
        <f t="shared" si="3"/>
        <v>2.9732408325074333</v>
      </c>
      <c r="BT58" s="2">
        <f t="shared" si="4"/>
        <v>0.29732408325074333</v>
      </c>
      <c r="BU58" s="48" t="e">
        <f t="shared" si="5"/>
        <v>#DIV/0!</v>
      </c>
      <c r="BV58" s="48" t="e">
        <f t="shared" si="5"/>
        <v>#DIV/0!</v>
      </c>
      <c r="BW58" s="48" t="e">
        <f t="shared" si="6"/>
        <v>#DIV/0!</v>
      </c>
      <c r="BX58" s="48" t="e">
        <f t="shared" si="7"/>
        <v>#DIV/0!</v>
      </c>
      <c r="BY58" s="40">
        <f t="shared" si="8"/>
        <v>0</v>
      </c>
      <c r="BZ58" s="46">
        <f t="shared" si="8"/>
        <v>0</v>
      </c>
      <c r="CA58" s="46">
        <f t="shared" si="9"/>
        <v>0</v>
      </c>
      <c r="CB58" s="46">
        <f t="shared" si="10"/>
        <v>0</v>
      </c>
      <c r="CC58" s="46">
        <f t="shared" si="11"/>
        <v>0</v>
      </c>
      <c r="CD58" s="46">
        <f t="shared" si="0"/>
        <v>0</v>
      </c>
      <c r="CE58" s="46">
        <f t="shared" si="12"/>
        <v>0</v>
      </c>
      <c r="CF58" s="46">
        <f t="shared" si="13"/>
        <v>0</v>
      </c>
    </row>
    <row r="59" spans="1:88" customFormat="1" ht="14.4" x14ac:dyDescent="0.3">
      <c r="A59">
        <v>24</v>
      </c>
      <c r="B59">
        <v>10</v>
      </c>
      <c r="C59" t="s">
        <v>92</v>
      </c>
      <c r="D59" t="s">
        <v>27</v>
      </c>
      <c r="G59">
        <v>0.5</v>
      </c>
      <c r="H59">
        <v>0.5</v>
      </c>
      <c r="I59">
        <v>937</v>
      </c>
      <c r="J59">
        <v>6985</v>
      </c>
      <c r="L59">
        <v>3370</v>
      </c>
      <c r="M59">
        <v>1.1339999999999999</v>
      </c>
      <c r="N59">
        <v>6.1970000000000001</v>
      </c>
      <c r="O59">
        <v>5.0629999999999997</v>
      </c>
      <c r="Q59">
        <v>0.23599999999999999</v>
      </c>
      <c r="R59">
        <v>1</v>
      </c>
      <c r="S59">
        <v>0</v>
      </c>
      <c r="T59">
        <v>0</v>
      </c>
      <c r="V59">
        <v>0</v>
      </c>
      <c r="Y59" s="1">
        <v>44139</v>
      </c>
      <c r="Z59" s="10">
        <v>0.68785879629629632</v>
      </c>
      <c r="AB59">
        <v>1</v>
      </c>
      <c r="AD59" s="3">
        <v>2.5547107158517131</v>
      </c>
      <c r="AE59" s="3">
        <v>5.4210680975200187</v>
      </c>
      <c r="AF59" s="3">
        <v>2.8663573816683057</v>
      </c>
      <c r="AG59" s="3">
        <v>0.28404674827312637</v>
      </c>
      <c r="AH59" s="3"/>
      <c r="AK59">
        <v>1.4534815219382458</v>
      </c>
      <c r="AQ59">
        <v>0.5174872037150744</v>
      </c>
      <c r="AW59">
        <v>2.2419369682333103</v>
      </c>
      <c r="BC59">
        <v>9.8246246359722789E-2</v>
      </c>
      <c r="BG59" s="3">
        <v>2.5362785458473258</v>
      </c>
      <c r="BH59" s="3">
        <v>5.4351311516274201</v>
      </c>
      <c r="BI59" s="3">
        <v>2.8988526057800952</v>
      </c>
      <c r="BJ59" s="3">
        <v>0.28390728414821764</v>
      </c>
      <c r="BL59" s="2">
        <v>8</v>
      </c>
      <c r="BQ59" s="2">
        <f t="shared" si="1"/>
        <v>2.9732408325074333</v>
      </c>
      <c r="BR59" s="2">
        <f t="shared" si="2"/>
        <v>5.9464816650148666</v>
      </c>
      <c r="BS59" s="2">
        <f t="shared" si="3"/>
        <v>2.9732408325074333</v>
      </c>
      <c r="BT59" s="2">
        <f t="shared" si="4"/>
        <v>0.29732408325074333</v>
      </c>
      <c r="BU59" s="48">
        <f t="shared" si="5"/>
        <v>630.28866666666659</v>
      </c>
      <c r="BV59" s="48">
        <f t="shared" si="5"/>
        <v>2349.288333333333</v>
      </c>
      <c r="BW59" s="48">
        <f t="shared" si="6"/>
        <v>4068.2879999999996</v>
      </c>
      <c r="BX59" s="48">
        <f t="shared" si="7"/>
        <v>22668.866666666665</v>
      </c>
      <c r="BY59" s="40">
        <f t="shared" si="8"/>
        <v>1.4866204162537167</v>
      </c>
      <c r="BZ59" s="46">
        <f t="shared" si="8"/>
        <v>2.9732408325074333</v>
      </c>
      <c r="CA59" s="46">
        <f t="shared" si="9"/>
        <v>1.4866204162537167</v>
      </c>
      <c r="CB59" s="46">
        <f t="shared" si="10"/>
        <v>0.14866204162537167</v>
      </c>
      <c r="CC59" s="46">
        <f t="shared" si="11"/>
        <v>1.2773553579258565</v>
      </c>
      <c r="CD59" s="46">
        <f t="shared" si="0"/>
        <v>2.7105340487600094</v>
      </c>
      <c r="CE59" s="46">
        <f t="shared" si="12"/>
        <v>1.4331786908341528</v>
      </c>
      <c r="CF59" s="46">
        <f t="shared" si="13"/>
        <v>0.14202337413656319</v>
      </c>
      <c r="CG59" s="3">
        <f>AVERAGE(CC59:CC60)</f>
        <v>1.2681392729236629</v>
      </c>
      <c r="CH59" s="3">
        <f>AVERAGE(CD59:CD60)</f>
        <v>2.7175655758137101</v>
      </c>
      <c r="CI59" s="3">
        <f>AVERAGE(CE59:CE60)</f>
        <v>1.4494263028900476</v>
      </c>
      <c r="CJ59" s="3">
        <f>AVERAGE(CF59:CF60)</f>
        <v>0.14195364207410882</v>
      </c>
    </row>
    <row r="60" spans="1:88" customFormat="1" ht="14.4" x14ac:dyDescent="0.3">
      <c r="A60">
        <v>25</v>
      </c>
      <c r="B60">
        <v>10</v>
      </c>
      <c r="C60" t="s">
        <v>92</v>
      </c>
      <c r="D60" t="s">
        <v>27</v>
      </c>
      <c r="G60">
        <v>0.5</v>
      </c>
      <c r="H60">
        <v>0.5</v>
      </c>
      <c r="I60">
        <v>924</v>
      </c>
      <c r="J60">
        <v>7019</v>
      </c>
      <c r="L60">
        <v>3367</v>
      </c>
      <c r="M60">
        <v>1.1240000000000001</v>
      </c>
      <c r="N60">
        <v>6.2249999999999996</v>
      </c>
      <c r="O60">
        <v>5.101</v>
      </c>
      <c r="Q60">
        <v>0.23599999999999999</v>
      </c>
      <c r="R60">
        <v>1</v>
      </c>
      <c r="S60">
        <v>0</v>
      </c>
      <c r="T60">
        <v>0</v>
      </c>
      <c r="V60">
        <v>0</v>
      </c>
      <c r="Y60" s="1">
        <v>44139</v>
      </c>
      <c r="Z60" s="10">
        <v>0.69434027777777774</v>
      </c>
      <c r="AB60">
        <v>1</v>
      </c>
      <c r="AD60" s="3">
        <v>2.5178463758429381</v>
      </c>
      <c r="AE60" s="3">
        <v>5.4491942057348224</v>
      </c>
      <c r="AF60" s="3">
        <v>2.9313478298918842</v>
      </c>
      <c r="AG60" s="3">
        <v>0.28376782002330891</v>
      </c>
      <c r="AH60" s="3"/>
      <c r="BG60" s="3"/>
      <c r="BH60" s="3"/>
      <c r="BI60" s="3"/>
      <c r="BJ60" s="3"/>
      <c r="BL60" s="2"/>
      <c r="BQ60" s="2">
        <f t="shared" si="1"/>
        <v>2.9732408325074333</v>
      </c>
      <c r="BR60" s="2">
        <f t="shared" si="2"/>
        <v>5.9464816650148666</v>
      </c>
      <c r="BS60" s="2">
        <f t="shared" si="3"/>
        <v>2.9732408325074333</v>
      </c>
      <c r="BT60" s="2">
        <f t="shared" si="4"/>
        <v>0.29732408325074333</v>
      </c>
      <c r="BU60" s="48">
        <f t="shared" si="5"/>
        <v>621.54399999999998</v>
      </c>
      <c r="BV60" s="48">
        <f t="shared" si="5"/>
        <v>2360.7236666666663</v>
      </c>
      <c r="BW60" s="48">
        <f t="shared" si="6"/>
        <v>4099.9033333333327</v>
      </c>
      <c r="BX60" s="48">
        <f t="shared" si="7"/>
        <v>22648.686666666665</v>
      </c>
      <c r="BY60" s="40">
        <f t="shared" si="8"/>
        <v>1.4866204162537167</v>
      </c>
      <c r="BZ60" s="46">
        <f t="shared" si="8"/>
        <v>2.9732408325074333</v>
      </c>
      <c r="CA60" s="46">
        <f t="shared" si="9"/>
        <v>1.4866204162537167</v>
      </c>
      <c r="CB60" s="46">
        <f t="shared" si="10"/>
        <v>0.14866204162537167</v>
      </c>
      <c r="CC60" s="46">
        <f t="shared" si="11"/>
        <v>1.2589231879214691</v>
      </c>
      <c r="CD60" s="46">
        <f t="shared" si="0"/>
        <v>2.7245971028674112</v>
      </c>
      <c r="CE60" s="46">
        <f t="shared" si="12"/>
        <v>1.4656739149459421</v>
      </c>
      <c r="CF60" s="46">
        <f t="shared" si="13"/>
        <v>0.14188391001165446</v>
      </c>
    </row>
    <row r="61" spans="1:88" customFormat="1" ht="14.4" x14ac:dyDescent="0.3">
      <c r="Y61" s="1"/>
      <c r="Z61" s="10"/>
      <c r="AD61" s="3"/>
      <c r="AE61" s="3"/>
      <c r="AF61" s="3"/>
      <c r="AG61" s="3"/>
      <c r="AH61" s="3"/>
      <c r="BL61" s="2"/>
      <c r="BQ61" s="2">
        <f t="shared" si="1"/>
        <v>2.9732408325074333</v>
      </c>
      <c r="BR61" s="2">
        <f t="shared" si="2"/>
        <v>5.9464816650148666</v>
      </c>
      <c r="BS61" s="2">
        <f t="shared" si="3"/>
        <v>2.9732408325074333</v>
      </c>
      <c r="BT61" s="2">
        <f t="shared" si="4"/>
        <v>0.29732408325074333</v>
      </c>
      <c r="BU61" s="48" t="e">
        <f t="shared" si="5"/>
        <v>#DIV/0!</v>
      </c>
      <c r="BV61" s="48" t="e">
        <f t="shared" si="5"/>
        <v>#DIV/0!</v>
      </c>
      <c r="BW61" s="48" t="e">
        <f t="shared" si="6"/>
        <v>#DIV/0!</v>
      </c>
      <c r="BX61" s="48" t="e">
        <f t="shared" si="7"/>
        <v>#DIV/0!</v>
      </c>
      <c r="BY61" s="40">
        <f t="shared" si="8"/>
        <v>0</v>
      </c>
      <c r="BZ61" s="46">
        <f t="shared" si="8"/>
        <v>0</v>
      </c>
      <c r="CA61" s="46">
        <f t="shared" si="9"/>
        <v>0</v>
      </c>
      <c r="CB61" s="46">
        <f t="shared" si="10"/>
        <v>0</v>
      </c>
      <c r="CC61" s="46">
        <f t="shared" si="11"/>
        <v>0</v>
      </c>
      <c r="CD61" s="46">
        <f t="shared" si="0"/>
        <v>0</v>
      </c>
      <c r="CE61" s="46">
        <f t="shared" si="12"/>
        <v>0</v>
      </c>
      <c r="CF61" s="46">
        <f t="shared" si="13"/>
        <v>0</v>
      </c>
    </row>
    <row r="62" spans="1:88" customFormat="1" ht="14.4" x14ac:dyDescent="0.3">
      <c r="A62">
        <v>27</v>
      </c>
      <c r="B62">
        <v>11</v>
      </c>
      <c r="C62" t="s">
        <v>93</v>
      </c>
      <c r="D62" t="s">
        <v>27</v>
      </c>
      <c r="G62">
        <v>0.5</v>
      </c>
      <c r="H62">
        <v>0.5</v>
      </c>
      <c r="I62">
        <v>930</v>
      </c>
      <c r="J62">
        <v>6877</v>
      </c>
      <c r="L62">
        <v>3169</v>
      </c>
      <c r="M62">
        <v>1.129</v>
      </c>
      <c r="N62">
        <v>6.1050000000000004</v>
      </c>
      <c r="O62">
        <v>4.976</v>
      </c>
      <c r="Q62">
        <v>0.215</v>
      </c>
      <c r="R62">
        <v>1</v>
      </c>
      <c r="S62">
        <v>0</v>
      </c>
      <c r="T62">
        <v>0</v>
      </c>
      <c r="V62">
        <v>0</v>
      </c>
      <c r="Y62" s="1">
        <v>44139</v>
      </c>
      <c r="Z62" s="10">
        <v>0.711400462962963</v>
      </c>
      <c r="AB62">
        <v>1</v>
      </c>
      <c r="AD62" s="3">
        <v>2.5348606866162191</v>
      </c>
      <c r="AE62" s="3">
        <v>5.3317263420141714</v>
      </c>
      <c r="AF62" s="3">
        <v>2.7968656553979523</v>
      </c>
      <c r="AG62" s="3">
        <v>0.26535855553535309</v>
      </c>
      <c r="AH62" s="3"/>
      <c r="AK62">
        <v>1.0119133511793361</v>
      </c>
      <c r="AQ62">
        <v>2.3005391275689107</v>
      </c>
      <c r="AW62">
        <v>5.2097655895666888</v>
      </c>
      <c r="BC62">
        <v>6.1140229089350857</v>
      </c>
      <c r="BG62" s="3">
        <v>2.5220999535362587</v>
      </c>
      <c r="BH62" s="3">
        <v>5.393769227782121</v>
      </c>
      <c r="BI62" s="3">
        <v>2.8716692742458623</v>
      </c>
      <c r="BJ62" s="3">
        <v>0.2737264030298785</v>
      </c>
      <c r="BL62" s="2">
        <v>9</v>
      </c>
      <c r="BQ62" s="2">
        <f t="shared" si="1"/>
        <v>2.9732408325074333</v>
      </c>
      <c r="BR62" s="2">
        <f t="shared" si="2"/>
        <v>5.9464816650148666</v>
      </c>
      <c r="BS62" s="2">
        <f t="shared" si="3"/>
        <v>2.9732408325074333</v>
      </c>
      <c r="BT62" s="2">
        <f t="shared" si="4"/>
        <v>0.29732408325074333</v>
      </c>
      <c r="BU62" s="48">
        <f t="shared" si="5"/>
        <v>625.57999999999993</v>
      </c>
      <c r="BV62" s="48">
        <f t="shared" si="5"/>
        <v>2312.9643333333333</v>
      </c>
      <c r="BW62" s="48">
        <f t="shared" si="6"/>
        <v>4000.3486666666663</v>
      </c>
      <c r="BX62" s="48">
        <f t="shared" si="7"/>
        <v>21316.806666666664</v>
      </c>
      <c r="BY62" s="40">
        <f t="shared" si="8"/>
        <v>1.4866204162537167</v>
      </c>
      <c r="BZ62" s="46">
        <f t="shared" si="8"/>
        <v>2.9732408325074333</v>
      </c>
      <c r="CA62" s="46">
        <f t="shared" si="9"/>
        <v>1.4866204162537167</v>
      </c>
      <c r="CB62" s="46">
        <f t="shared" si="10"/>
        <v>0.14866204162537167</v>
      </c>
      <c r="CC62" s="46">
        <f t="shared" si="11"/>
        <v>1.2674303433081096</v>
      </c>
      <c r="CD62" s="46">
        <f t="shared" si="0"/>
        <v>2.6658631710070857</v>
      </c>
      <c r="CE62" s="46">
        <f t="shared" si="12"/>
        <v>1.3984328276989761</v>
      </c>
      <c r="CF62" s="46">
        <f t="shared" si="13"/>
        <v>0.13267927776767655</v>
      </c>
      <c r="CG62" s="3">
        <f>AVERAGE(CC62:CC63)</f>
        <v>1.2610499767681294</v>
      </c>
      <c r="CH62" s="3">
        <f>AVERAGE(CD62:CD63)</f>
        <v>2.6968846138910605</v>
      </c>
      <c r="CI62" s="3">
        <f>AVERAGE(CE62:CE63)</f>
        <v>1.4358346371229311</v>
      </c>
      <c r="CJ62" s="3">
        <f>AVERAGE(CF62:CF63)</f>
        <v>0.13686320151493925</v>
      </c>
    </row>
    <row r="63" spans="1:88" customFormat="1" ht="14.4" x14ac:dyDescent="0.3">
      <c r="A63">
        <v>28</v>
      </c>
      <c r="B63">
        <v>11</v>
      </c>
      <c r="C63" t="s">
        <v>93</v>
      </c>
      <c r="D63" t="s">
        <v>27</v>
      </c>
      <c r="G63">
        <v>0.5</v>
      </c>
      <c r="H63">
        <v>0.5</v>
      </c>
      <c r="I63">
        <v>921</v>
      </c>
      <c r="J63">
        <v>7027</v>
      </c>
      <c r="L63">
        <v>3349</v>
      </c>
      <c r="M63">
        <v>1.121</v>
      </c>
      <c r="N63">
        <v>6.2320000000000002</v>
      </c>
      <c r="O63">
        <v>5.1100000000000003</v>
      </c>
      <c r="Q63">
        <v>0.23400000000000001</v>
      </c>
      <c r="R63">
        <v>1</v>
      </c>
      <c r="S63">
        <v>0</v>
      </c>
      <c r="T63">
        <v>0</v>
      </c>
      <c r="V63">
        <v>0</v>
      </c>
      <c r="Y63" s="1">
        <v>44139</v>
      </c>
      <c r="Z63" s="10">
        <v>0.71771990740740732</v>
      </c>
      <c r="AB63">
        <v>1</v>
      </c>
      <c r="AD63" s="3">
        <v>2.5093392204562979</v>
      </c>
      <c r="AE63" s="3">
        <v>5.4558121135500706</v>
      </c>
      <c r="AF63" s="3">
        <v>2.9464728930937727</v>
      </c>
      <c r="AG63" s="3">
        <v>0.28209425052440384</v>
      </c>
      <c r="AH63" s="3"/>
      <c r="BG63" s="3"/>
      <c r="BH63" s="3"/>
      <c r="BI63" s="3"/>
      <c r="BJ63" s="3"/>
      <c r="BL63" s="2"/>
      <c r="BQ63" s="2">
        <f t="shared" si="1"/>
        <v>2.9732408325074333</v>
      </c>
      <c r="BR63" s="2">
        <f t="shared" si="2"/>
        <v>5.9464816650148666</v>
      </c>
      <c r="BS63" s="2">
        <f t="shared" si="3"/>
        <v>2.9732408325074333</v>
      </c>
      <c r="BT63" s="2">
        <f t="shared" si="4"/>
        <v>0.29732408325074333</v>
      </c>
      <c r="BU63" s="48">
        <f t="shared" si="5"/>
        <v>619.52599999999995</v>
      </c>
      <c r="BV63" s="48">
        <f t="shared" si="5"/>
        <v>2363.4143333333332</v>
      </c>
      <c r="BW63" s="48">
        <f t="shared" si="6"/>
        <v>4107.3026666666665</v>
      </c>
      <c r="BX63" s="48">
        <f t="shared" si="7"/>
        <v>22527.606666666667</v>
      </c>
      <c r="BY63" s="40">
        <f t="shared" si="8"/>
        <v>1.4866204162537167</v>
      </c>
      <c r="BZ63" s="46">
        <f t="shared" si="8"/>
        <v>2.9732408325074333</v>
      </c>
      <c r="CA63" s="46">
        <f t="shared" si="9"/>
        <v>1.4866204162537167</v>
      </c>
      <c r="CB63" s="46">
        <f t="shared" si="10"/>
        <v>0.14866204162537167</v>
      </c>
      <c r="CC63" s="46">
        <f t="shared" si="11"/>
        <v>1.2546696102281489</v>
      </c>
      <c r="CD63" s="46">
        <f t="shared" si="0"/>
        <v>2.7279060567750353</v>
      </c>
      <c r="CE63" s="46">
        <f t="shared" si="12"/>
        <v>1.4732364465468863</v>
      </c>
      <c r="CF63" s="46">
        <f t="shared" si="13"/>
        <v>0.14104712526220192</v>
      </c>
    </row>
    <row r="64" spans="1:88" customFormat="1" ht="14.4" x14ac:dyDescent="0.3">
      <c r="Y64" s="1"/>
      <c r="Z64" s="10"/>
      <c r="AD64" s="3"/>
      <c r="AE64" s="3"/>
      <c r="AF64" s="3"/>
      <c r="AG64" s="3"/>
      <c r="AH64" s="3"/>
      <c r="BG64" s="3"/>
      <c r="BH64" s="3"/>
      <c r="BI64" s="3"/>
      <c r="BJ64" s="3"/>
      <c r="BL64" s="2"/>
      <c r="BQ64" s="2">
        <f t="shared" si="1"/>
        <v>2.9732408325074333</v>
      </c>
      <c r="BR64" s="2">
        <f t="shared" si="2"/>
        <v>5.9464816650148666</v>
      </c>
      <c r="BS64" s="2">
        <f t="shared" si="3"/>
        <v>2.9732408325074333</v>
      </c>
      <c r="BT64" s="2">
        <f t="shared" si="4"/>
        <v>0.29732408325074333</v>
      </c>
      <c r="BU64" s="48" t="e">
        <f t="shared" si="5"/>
        <v>#DIV/0!</v>
      </c>
      <c r="BV64" s="48" t="e">
        <f t="shared" si="5"/>
        <v>#DIV/0!</v>
      </c>
      <c r="BW64" s="48" t="e">
        <f t="shared" si="6"/>
        <v>#DIV/0!</v>
      </c>
      <c r="BX64" s="48" t="e">
        <f t="shared" si="7"/>
        <v>#DIV/0!</v>
      </c>
      <c r="BY64" s="40">
        <f t="shared" si="8"/>
        <v>0</v>
      </c>
      <c r="BZ64" s="46">
        <f t="shared" si="8"/>
        <v>0</v>
      </c>
      <c r="CA64" s="46">
        <f t="shared" si="9"/>
        <v>0</v>
      </c>
      <c r="CB64" s="46">
        <f t="shared" si="10"/>
        <v>0</v>
      </c>
      <c r="CC64" s="46">
        <f t="shared" si="11"/>
        <v>0</v>
      </c>
      <c r="CD64" s="46">
        <f t="shared" si="0"/>
        <v>0</v>
      </c>
      <c r="CE64" s="46">
        <f t="shared" si="12"/>
        <v>0</v>
      </c>
      <c r="CF64" s="46">
        <f t="shared" si="13"/>
        <v>0</v>
      </c>
    </row>
    <row r="65" spans="1:88" customFormat="1" ht="14.4" x14ac:dyDescent="0.3">
      <c r="A65">
        <v>58</v>
      </c>
      <c r="B65">
        <v>19</v>
      </c>
      <c r="C65" t="s">
        <v>94</v>
      </c>
      <c r="D65" t="s">
        <v>27</v>
      </c>
      <c r="G65">
        <v>0.5</v>
      </c>
      <c r="H65">
        <v>0.5</v>
      </c>
      <c r="I65">
        <v>902</v>
      </c>
      <c r="J65">
        <v>7007</v>
      </c>
      <c r="L65">
        <v>3333</v>
      </c>
      <c r="M65">
        <v>1.107</v>
      </c>
      <c r="N65">
        <v>6.2149999999999999</v>
      </c>
      <c r="O65">
        <v>5.1079999999999997</v>
      </c>
      <c r="Q65">
        <v>0.23300000000000001</v>
      </c>
      <c r="R65">
        <v>1</v>
      </c>
      <c r="S65">
        <v>0</v>
      </c>
      <c r="T65">
        <v>0</v>
      </c>
      <c r="V65">
        <v>0</v>
      </c>
      <c r="Y65" s="1">
        <v>44243</v>
      </c>
      <c r="Z65" s="10">
        <v>0.92988425925925933</v>
      </c>
      <c r="AB65">
        <v>1</v>
      </c>
      <c r="AD65" s="3">
        <v>3.0294952036113649</v>
      </c>
      <c r="AE65" s="3">
        <v>5.9482604966261503</v>
      </c>
      <c r="AF65" s="3">
        <v>2.9187652930147854</v>
      </c>
      <c r="AG65" s="3">
        <v>0.29141343239753442</v>
      </c>
      <c r="AH65" s="3"/>
      <c r="AK65">
        <v>0.11639417042357726</v>
      </c>
      <c r="AQ65">
        <v>1.2261890703866456</v>
      </c>
      <c r="AW65">
        <v>2.6389152527139204</v>
      </c>
      <c r="BC65">
        <v>2.118045966923626</v>
      </c>
      <c r="BG65" s="3">
        <v>3.031259308173933</v>
      </c>
      <c r="BH65" s="3">
        <v>5.9120142602765444</v>
      </c>
      <c r="BI65" s="3">
        <v>2.8807549521026115</v>
      </c>
      <c r="BJ65" s="3">
        <v>0.28835963756073901</v>
      </c>
      <c r="BL65" s="2">
        <v>10</v>
      </c>
      <c r="BQ65" s="2">
        <f t="shared" si="1"/>
        <v>2.9732408325074333</v>
      </c>
      <c r="BR65" s="2">
        <f t="shared" si="2"/>
        <v>5.9464816650148666</v>
      </c>
      <c r="BS65" s="2">
        <f t="shared" si="3"/>
        <v>2.9732408325074333</v>
      </c>
      <c r="BT65" s="2">
        <f t="shared" si="4"/>
        <v>0.29732408325074333</v>
      </c>
      <c r="BU65" s="48">
        <f t="shared" si="5"/>
        <v>606.74533333333329</v>
      </c>
      <c r="BV65" s="48">
        <f t="shared" si="5"/>
        <v>2356.6876666666667</v>
      </c>
      <c r="BW65" s="48">
        <f t="shared" si="6"/>
        <v>4106.63</v>
      </c>
      <c r="BX65" s="48">
        <f t="shared" si="7"/>
        <v>22419.98</v>
      </c>
      <c r="BY65" s="40">
        <f t="shared" si="8"/>
        <v>1.4866204162537167</v>
      </c>
      <c r="BZ65" s="46">
        <f t="shared" si="8"/>
        <v>2.9732408325074333</v>
      </c>
      <c r="CA65" s="46">
        <f t="shared" si="9"/>
        <v>1.4866204162537167</v>
      </c>
      <c r="CB65" s="46">
        <f t="shared" si="10"/>
        <v>0.14866204162537167</v>
      </c>
      <c r="CC65" s="46">
        <f t="shared" si="11"/>
        <v>1.5147476018056825</v>
      </c>
      <c r="CD65" s="46">
        <f t="shared" si="0"/>
        <v>2.9741302483130752</v>
      </c>
      <c r="CE65" s="46">
        <f t="shared" si="12"/>
        <v>1.4593826465073927</v>
      </c>
      <c r="CF65" s="46">
        <f t="shared" si="13"/>
        <v>0.14570671619876721</v>
      </c>
      <c r="CG65" s="3">
        <f>AVERAGE(CC65:CC66)</f>
        <v>1.5156296540869665</v>
      </c>
      <c r="CH65" s="3">
        <f>AVERAGE(CD65:CD66)</f>
        <v>2.9560071301382722</v>
      </c>
      <c r="CI65" s="3">
        <f>AVERAGE(CE65:CE66)</f>
        <v>1.4403774760513057</v>
      </c>
      <c r="CJ65" s="3">
        <f>AVERAGE(CF65:CF66)</f>
        <v>0.14417981878036951</v>
      </c>
    </row>
    <row r="66" spans="1:88" customFormat="1" ht="14.4" x14ac:dyDescent="0.3">
      <c r="A66">
        <v>59</v>
      </c>
      <c r="B66">
        <v>19</v>
      </c>
      <c r="C66" t="s">
        <v>94</v>
      </c>
      <c r="D66" t="s">
        <v>27</v>
      </c>
      <c r="G66">
        <v>0.5</v>
      </c>
      <c r="H66">
        <v>0.5</v>
      </c>
      <c r="I66">
        <v>903</v>
      </c>
      <c r="J66">
        <v>6923</v>
      </c>
      <c r="L66">
        <v>3259</v>
      </c>
      <c r="M66">
        <v>1.1080000000000001</v>
      </c>
      <c r="N66">
        <v>6.1440000000000001</v>
      </c>
      <c r="O66">
        <v>5.0359999999999996</v>
      </c>
      <c r="Q66">
        <v>0.22500000000000001</v>
      </c>
      <c r="R66">
        <v>1</v>
      </c>
      <c r="S66">
        <v>0</v>
      </c>
      <c r="T66">
        <v>0</v>
      </c>
      <c r="V66">
        <v>0</v>
      </c>
      <c r="Y66" s="1">
        <v>44243</v>
      </c>
      <c r="Z66" s="10">
        <v>0.93601851851851858</v>
      </c>
      <c r="AB66">
        <v>1</v>
      </c>
      <c r="AD66" s="3">
        <v>3.0330234127365014</v>
      </c>
      <c r="AE66" s="3">
        <v>5.8757680239269394</v>
      </c>
      <c r="AF66" s="3">
        <v>2.842744611190438</v>
      </c>
      <c r="AG66" s="3">
        <v>0.2853058427239436</v>
      </c>
      <c r="AH66" s="3"/>
      <c r="BL66" s="2"/>
      <c r="BQ66" s="2">
        <f t="shared" si="1"/>
        <v>2.9732408325074333</v>
      </c>
      <c r="BR66" s="2">
        <f t="shared" si="2"/>
        <v>5.9464816650148666</v>
      </c>
      <c r="BS66" s="2">
        <f t="shared" si="3"/>
        <v>2.9732408325074333</v>
      </c>
      <c r="BT66" s="2">
        <f t="shared" si="4"/>
        <v>0.29732408325074333</v>
      </c>
      <c r="BU66" s="48">
        <f t="shared" si="5"/>
        <v>607.41800000000001</v>
      </c>
      <c r="BV66" s="48">
        <f t="shared" si="5"/>
        <v>2328.4356666666663</v>
      </c>
      <c r="BW66" s="48">
        <f t="shared" si="6"/>
        <v>4049.4533333333329</v>
      </c>
      <c r="BX66" s="48">
        <f t="shared" si="7"/>
        <v>21922.206666666665</v>
      </c>
      <c r="BY66" s="40">
        <f t="shared" si="8"/>
        <v>1.4866204162537167</v>
      </c>
      <c r="BZ66" s="46">
        <f t="shared" si="8"/>
        <v>2.9732408325074333</v>
      </c>
      <c r="CA66" s="46">
        <f t="shared" si="9"/>
        <v>1.4866204162537167</v>
      </c>
      <c r="CB66" s="46">
        <f t="shared" si="10"/>
        <v>0.14866204162537167</v>
      </c>
      <c r="CC66" s="46">
        <f t="shared" si="11"/>
        <v>1.5165117063682507</v>
      </c>
      <c r="CD66" s="46">
        <f t="shared" si="0"/>
        <v>2.9378840119634697</v>
      </c>
      <c r="CE66" s="46">
        <f t="shared" si="12"/>
        <v>1.421372305595219</v>
      </c>
      <c r="CF66" s="46">
        <f t="shared" si="13"/>
        <v>0.1426529213619718</v>
      </c>
    </row>
    <row r="67" spans="1:88" customFormat="1" ht="14.4" x14ac:dyDescent="0.3">
      <c r="Y67" s="1"/>
      <c r="Z67" s="10"/>
      <c r="AD67" s="3"/>
      <c r="AE67" s="3"/>
      <c r="AF67" s="3"/>
      <c r="AG67" s="3"/>
      <c r="AH67" s="3"/>
      <c r="BL67" s="2"/>
      <c r="BQ67" s="2">
        <f t="shared" si="1"/>
        <v>2.9732408325074333</v>
      </c>
      <c r="BR67" s="2">
        <f t="shared" si="2"/>
        <v>5.9464816650148666</v>
      </c>
      <c r="BS67" s="2">
        <f t="shared" si="3"/>
        <v>2.9732408325074333</v>
      </c>
      <c r="BT67" s="2">
        <f t="shared" si="4"/>
        <v>0.29732408325074333</v>
      </c>
      <c r="BU67" s="48" t="e">
        <f t="shared" si="5"/>
        <v>#DIV/0!</v>
      </c>
      <c r="BV67" s="48" t="e">
        <f t="shared" si="5"/>
        <v>#DIV/0!</v>
      </c>
      <c r="BW67" s="48" t="e">
        <f t="shared" si="6"/>
        <v>#DIV/0!</v>
      </c>
      <c r="BX67" s="48" t="e">
        <f t="shared" si="7"/>
        <v>#DIV/0!</v>
      </c>
      <c r="BY67" s="40">
        <f t="shared" si="8"/>
        <v>0</v>
      </c>
      <c r="BZ67" s="46">
        <f t="shared" si="8"/>
        <v>0</v>
      </c>
      <c r="CA67" s="46">
        <f t="shared" si="9"/>
        <v>0</v>
      </c>
      <c r="CB67" s="46">
        <f t="shared" si="10"/>
        <v>0</v>
      </c>
      <c r="CC67" s="46">
        <f t="shared" si="11"/>
        <v>0</v>
      </c>
      <c r="CD67" s="46">
        <f t="shared" si="0"/>
        <v>0</v>
      </c>
      <c r="CE67" s="46">
        <f t="shared" si="12"/>
        <v>0</v>
      </c>
      <c r="CF67" s="46">
        <f t="shared" si="13"/>
        <v>0</v>
      </c>
    </row>
    <row r="68" spans="1:88" customFormat="1" ht="14.4" x14ac:dyDescent="0.3">
      <c r="A68">
        <v>61</v>
      </c>
      <c r="B68">
        <v>20</v>
      </c>
      <c r="C68" t="s">
        <v>94</v>
      </c>
      <c r="D68" t="s">
        <v>27</v>
      </c>
      <c r="G68">
        <v>0.5</v>
      </c>
      <c r="H68">
        <v>0.5</v>
      </c>
      <c r="I68">
        <v>863</v>
      </c>
      <c r="J68">
        <v>7065</v>
      </c>
      <c r="L68">
        <v>3421</v>
      </c>
      <c r="M68">
        <v>1.077</v>
      </c>
      <c r="N68">
        <v>6.2640000000000002</v>
      </c>
      <c r="O68">
        <v>5.1870000000000003</v>
      </c>
      <c r="Q68">
        <v>0.24199999999999999</v>
      </c>
      <c r="R68">
        <v>1</v>
      </c>
      <c r="S68">
        <v>0</v>
      </c>
      <c r="T68">
        <v>0</v>
      </c>
      <c r="V68">
        <v>0</v>
      </c>
      <c r="Y68" s="1">
        <v>44243</v>
      </c>
      <c r="Z68" s="10">
        <v>0.95243055555555556</v>
      </c>
      <c r="AB68">
        <v>1</v>
      </c>
      <c r="AD68" s="3">
        <v>2.8918950477310483</v>
      </c>
      <c r="AE68" s="3">
        <v>5.9983148230137004</v>
      </c>
      <c r="AF68" s="3">
        <v>3.1064197752826521</v>
      </c>
      <c r="AG68" s="3">
        <v>0.29867651200937217</v>
      </c>
      <c r="AH68" s="3"/>
      <c r="AK68">
        <v>1.474836419596957</v>
      </c>
      <c r="AQ68">
        <v>0.77995309205179053</v>
      </c>
      <c r="AW68">
        <v>0.13735177096543705</v>
      </c>
      <c r="BC68">
        <v>0.44311677936626148</v>
      </c>
      <c r="BG68" s="3">
        <v>2.8707257929802301</v>
      </c>
      <c r="BH68" s="3">
        <v>5.9750136710746684</v>
      </c>
      <c r="BI68" s="3">
        <v>3.1042878780944383</v>
      </c>
      <c r="BJ68" s="3">
        <v>0.29801623204465966</v>
      </c>
      <c r="BL68" s="2">
        <v>11</v>
      </c>
      <c r="BQ68" s="2">
        <f t="shared" si="1"/>
        <v>2.9732408325074333</v>
      </c>
      <c r="BR68" s="2">
        <f t="shared" si="2"/>
        <v>5.9464816650148666</v>
      </c>
      <c r="BS68" s="2">
        <f t="shared" si="3"/>
        <v>2.9732408325074333</v>
      </c>
      <c r="BT68" s="2">
        <f t="shared" si="4"/>
        <v>0.29732408325074333</v>
      </c>
      <c r="BU68" s="48">
        <f t="shared" si="5"/>
        <v>580.51133333333325</v>
      </c>
      <c r="BV68" s="48">
        <f t="shared" si="5"/>
        <v>2376.1949999999997</v>
      </c>
      <c r="BW68" s="48">
        <f t="shared" si="6"/>
        <v>4171.8786666666665</v>
      </c>
      <c r="BX68" s="48">
        <f t="shared" si="7"/>
        <v>23011.926666666666</v>
      </c>
      <c r="BY68" s="40">
        <f t="shared" si="8"/>
        <v>1.4866204162537167</v>
      </c>
      <c r="BZ68" s="46">
        <f t="shared" si="8"/>
        <v>2.9732408325074333</v>
      </c>
      <c r="CA68" s="46">
        <f t="shared" si="9"/>
        <v>1.4866204162537167</v>
      </c>
      <c r="CB68" s="46">
        <f t="shared" si="10"/>
        <v>0.14866204162537167</v>
      </c>
      <c r="CC68" s="46">
        <f t="shared" si="11"/>
        <v>1.4459475238655242</v>
      </c>
      <c r="CD68" s="46">
        <f t="shared" si="0"/>
        <v>2.9991574115068502</v>
      </c>
      <c r="CE68" s="46">
        <f t="shared" si="12"/>
        <v>1.5532098876413261</v>
      </c>
      <c r="CF68" s="46">
        <f t="shared" si="13"/>
        <v>0.14933825600468609</v>
      </c>
      <c r="CG68" s="3">
        <f>AVERAGE(CC68:CC69)</f>
        <v>1.4353628964901151</v>
      </c>
      <c r="CH68" s="3">
        <f>AVERAGE(CD68:CD69)</f>
        <v>2.9875068355373342</v>
      </c>
      <c r="CI68" s="3">
        <f>AVERAGE(CE68:CE69)</f>
        <v>1.5521439390472191</v>
      </c>
      <c r="CJ68" s="3">
        <f>AVERAGE(CF68:CF69)</f>
        <v>0.14900811602232983</v>
      </c>
    </row>
    <row r="69" spans="1:88" customFormat="1" ht="14.4" x14ac:dyDescent="0.3">
      <c r="A69">
        <v>62</v>
      </c>
      <c r="B69">
        <v>20</v>
      </c>
      <c r="C69" t="s">
        <v>94</v>
      </c>
      <c r="D69" t="s">
        <v>27</v>
      </c>
      <c r="G69">
        <v>0.5</v>
      </c>
      <c r="H69">
        <v>0.5</v>
      </c>
      <c r="I69">
        <v>851</v>
      </c>
      <c r="J69">
        <v>7011</v>
      </c>
      <c r="L69">
        <v>3405</v>
      </c>
      <c r="M69">
        <v>1.0669999999999999</v>
      </c>
      <c r="N69">
        <v>6.218</v>
      </c>
      <c r="O69">
        <v>5.1509999999999998</v>
      </c>
      <c r="Q69">
        <v>0.24</v>
      </c>
      <c r="R69">
        <v>1</v>
      </c>
      <c r="S69">
        <v>0</v>
      </c>
      <c r="T69">
        <v>0</v>
      </c>
      <c r="V69">
        <v>0</v>
      </c>
      <c r="Y69" s="1">
        <v>44243</v>
      </c>
      <c r="Z69" s="10">
        <v>0.95854166666666663</v>
      </c>
      <c r="AB69">
        <v>1</v>
      </c>
      <c r="AD69" s="3">
        <v>2.8495565382294124</v>
      </c>
      <c r="AE69" s="3">
        <v>5.9517125191356364</v>
      </c>
      <c r="AF69" s="3">
        <v>3.102155980906224</v>
      </c>
      <c r="AG69" s="3">
        <v>0.29735595207994719</v>
      </c>
      <c r="AH69" s="3"/>
      <c r="BG69" s="3"/>
      <c r="BH69" s="3"/>
      <c r="BI69" s="3"/>
      <c r="BJ69" s="3"/>
      <c r="BL69" s="2"/>
      <c r="BQ69" s="2">
        <f t="shared" si="1"/>
        <v>2.9732408325074333</v>
      </c>
      <c r="BR69" s="2">
        <f t="shared" si="2"/>
        <v>5.9464816650148666</v>
      </c>
      <c r="BS69" s="2">
        <f t="shared" si="3"/>
        <v>2.9732408325074333</v>
      </c>
      <c r="BT69" s="2">
        <f t="shared" si="4"/>
        <v>0.29732408325074333</v>
      </c>
      <c r="BU69" s="48">
        <f t="shared" si="5"/>
        <v>572.43933333333325</v>
      </c>
      <c r="BV69" s="48">
        <f t="shared" si="5"/>
        <v>2358.0329999999999</v>
      </c>
      <c r="BW69" s="48">
        <f t="shared" si="6"/>
        <v>4143.6266666666661</v>
      </c>
      <c r="BX69" s="48">
        <f t="shared" si="7"/>
        <v>22904.3</v>
      </c>
      <c r="BY69" s="40">
        <f t="shared" si="8"/>
        <v>1.4866204162537167</v>
      </c>
      <c r="BZ69" s="46">
        <f t="shared" si="8"/>
        <v>2.9732408325074333</v>
      </c>
      <c r="CA69" s="46">
        <f t="shared" si="9"/>
        <v>1.4866204162537167</v>
      </c>
      <c r="CB69" s="46">
        <f t="shared" si="10"/>
        <v>0.14866204162537167</v>
      </c>
      <c r="CC69" s="46">
        <f t="shared" si="11"/>
        <v>1.4247782691147062</v>
      </c>
      <c r="CD69" s="46">
        <f t="shared" si="0"/>
        <v>2.9758562595678182</v>
      </c>
      <c r="CE69" s="46">
        <f t="shared" si="12"/>
        <v>1.551077990453112</v>
      </c>
      <c r="CF69" s="46">
        <f t="shared" si="13"/>
        <v>0.1486779760399736</v>
      </c>
    </row>
    <row r="70" spans="1:88" customFormat="1" ht="14.4" x14ac:dyDescent="0.3">
      <c r="Y70" s="1"/>
      <c r="Z70" s="10"/>
      <c r="AD70" s="3"/>
      <c r="AE70" s="3"/>
      <c r="AF70" s="3"/>
      <c r="AG70" s="3"/>
      <c r="AH70" s="3"/>
      <c r="BL70" s="2"/>
      <c r="BQ70" s="2">
        <f t="shared" si="1"/>
        <v>2.9732408325074333</v>
      </c>
      <c r="BR70" s="2">
        <f t="shared" si="2"/>
        <v>5.9464816650148666</v>
      </c>
      <c r="BS70" s="2">
        <f t="shared" si="3"/>
        <v>2.9732408325074333</v>
      </c>
      <c r="BT70" s="2">
        <f t="shared" si="4"/>
        <v>0.29732408325074333</v>
      </c>
      <c r="BU70" s="48" t="e">
        <f t="shared" si="5"/>
        <v>#DIV/0!</v>
      </c>
      <c r="BV70" s="48" t="e">
        <f t="shared" si="5"/>
        <v>#DIV/0!</v>
      </c>
      <c r="BW70" s="48" t="e">
        <f t="shared" si="6"/>
        <v>#DIV/0!</v>
      </c>
      <c r="BX70" s="48" t="e">
        <f t="shared" si="7"/>
        <v>#DIV/0!</v>
      </c>
      <c r="BY70" s="40">
        <f t="shared" si="8"/>
        <v>0</v>
      </c>
      <c r="BZ70" s="46">
        <f t="shared" si="8"/>
        <v>0</v>
      </c>
      <c r="CA70" s="46">
        <f t="shared" si="9"/>
        <v>0</v>
      </c>
      <c r="CB70" s="46">
        <f t="shared" si="10"/>
        <v>0</v>
      </c>
      <c r="CC70" s="46">
        <f t="shared" si="11"/>
        <v>0</v>
      </c>
      <c r="CD70" s="46">
        <f t="shared" si="0"/>
        <v>0</v>
      </c>
      <c r="CE70" s="46">
        <f t="shared" si="12"/>
        <v>0</v>
      </c>
      <c r="CF70" s="46">
        <f t="shared" si="13"/>
        <v>0</v>
      </c>
    </row>
    <row r="71" spans="1:88" customFormat="1" ht="14.4" x14ac:dyDescent="0.3">
      <c r="A71">
        <v>96</v>
      </c>
      <c r="B71">
        <v>28</v>
      </c>
      <c r="C71" t="s">
        <v>94</v>
      </c>
      <c r="D71" t="s">
        <v>27</v>
      </c>
      <c r="G71">
        <v>0.5</v>
      </c>
      <c r="H71">
        <v>0.5</v>
      </c>
      <c r="I71">
        <v>976</v>
      </c>
      <c r="J71">
        <v>7106</v>
      </c>
      <c r="L71">
        <v>3375</v>
      </c>
      <c r="M71">
        <v>1.1639999999999999</v>
      </c>
      <c r="N71">
        <v>6.298</v>
      </c>
      <c r="O71">
        <v>5.1340000000000003</v>
      </c>
      <c r="Q71">
        <v>0.23699999999999999</v>
      </c>
      <c r="R71">
        <v>1</v>
      </c>
      <c r="S71">
        <v>0</v>
      </c>
      <c r="T71">
        <v>0</v>
      </c>
      <c r="V71">
        <v>0</v>
      </c>
      <c r="Y71" s="1">
        <v>44244</v>
      </c>
      <c r="Z71" s="10">
        <v>0.20394675925925929</v>
      </c>
      <c r="AB71">
        <v>1</v>
      </c>
      <c r="AD71" s="3">
        <v>3.2905826788714529</v>
      </c>
      <c r="AE71" s="3">
        <v>6.033698053735935</v>
      </c>
      <c r="AF71" s="3">
        <v>2.7431153748644821</v>
      </c>
      <c r="AG71" s="3">
        <v>0.29487990221227517</v>
      </c>
      <c r="AH71" s="3"/>
      <c r="AK71">
        <v>2.8271638681934883</v>
      </c>
      <c r="AQ71">
        <v>8.5855416186134695E-2</v>
      </c>
      <c r="AW71">
        <v>3.1063601261400962</v>
      </c>
      <c r="BC71">
        <v>0.61387588729422438</v>
      </c>
      <c r="BG71" s="3">
        <v>3.2447159602446805</v>
      </c>
      <c r="BH71" s="3">
        <v>6.0311090368538203</v>
      </c>
      <c r="BI71" s="3">
        <v>2.7863930766091394</v>
      </c>
      <c r="BJ71" s="3">
        <v>0.29578778716375487</v>
      </c>
      <c r="BL71" s="2">
        <v>12</v>
      </c>
      <c r="BQ71" s="2">
        <f t="shared" si="1"/>
        <v>2.9732408325074333</v>
      </c>
      <c r="BR71" s="2">
        <f t="shared" si="2"/>
        <v>5.9464816650148666</v>
      </c>
      <c r="BS71" s="2">
        <f t="shared" si="3"/>
        <v>2.9732408325074333</v>
      </c>
      <c r="BT71" s="2">
        <f t="shared" si="4"/>
        <v>0.29732408325074333</v>
      </c>
      <c r="BU71" s="48">
        <f t="shared" si="5"/>
        <v>656.52266666666662</v>
      </c>
      <c r="BV71" s="48">
        <f t="shared" si="5"/>
        <v>2389.9846666666663</v>
      </c>
      <c r="BW71" s="48">
        <f t="shared" si="6"/>
        <v>4123.4466666666667</v>
      </c>
      <c r="BX71" s="48">
        <f t="shared" si="7"/>
        <v>22702.5</v>
      </c>
      <c r="BY71" s="40">
        <f t="shared" si="8"/>
        <v>1.4866204162537167</v>
      </c>
      <c r="BZ71" s="46">
        <f t="shared" si="8"/>
        <v>2.9732408325074333</v>
      </c>
      <c r="CA71" s="46">
        <f t="shared" si="9"/>
        <v>1.4866204162537167</v>
      </c>
      <c r="CB71" s="46">
        <f t="shared" si="10"/>
        <v>0.14866204162537167</v>
      </c>
      <c r="CC71" s="46">
        <f t="shared" si="11"/>
        <v>1.6452913394357265</v>
      </c>
      <c r="CD71" s="46">
        <f t="shared" si="0"/>
        <v>3.0168490268679675</v>
      </c>
      <c r="CE71" s="46">
        <f t="shared" si="12"/>
        <v>1.371557687432241</v>
      </c>
      <c r="CF71" s="46">
        <f t="shared" si="13"/>
        <v>0.14743995110613758</v>
      </c>
      <c r="CG71" s="3">
        <f>AVERAGE(CC71:CC72)</f>
        <v>1.6223579801223402</v>
      </c>
      <c r="CH71" s="3">
        <f>AVERAGE(CD71:CD72)</f>
        <v>3.0155545184269101</v>
      </c>
      <c r="CI71" s="3">
        <f>AVERAGE(CE71:CE72)</f>
        <v>1.3931965383045697</v>
      </c>
      <c r="CJ71" s="3">
        <f>AVERAGE(CF71:CF72)</f>
        <v>0.14789389358187743</v>
      </c>
    </row>
    <row r="72" spans="1:88" customFormat="1" ht="14.4" x14ac:dyDescent="0.3">
      <c r="A72">
        <v>97</v>
      </c>
      <c r="B72">
        <v>28</v>
      </c>
      <c r="C72" t="s">
        <v>94</v>
      </c>
      <c r="D72" t="s">
        <v>27</v>
      </c>
      <c r="G72">
        <v>0.5</v>
      </c>
      <c r="H72">
        <v>0.5</v>
      </c>
      <c r="I72">
        <v>950</v>
      </c>
      <c r="J72">
        <v>7100</v>
      </c>
      <c r="L72">
        <v>3397</v>
      </c>
      <c r="M72">
        <v>1.143</v>
      </c>
      <c r="N72">
        <v>6.2939999999999996</v>
      </c>
      <c r="O72">
        <v>5.15</v>
      </c>
      <c r="Q72">
        <v>0.23899999999999999</v>
      </c>
      <c r="R72">
        <v>1</v>
      </c>
      <c r="S72">
        <v>0</v>
      </c>
      <c r="T72">
        <v>0</v>
      </c>
      <c r="V72">
        <v>0</v>
      </c>
      <c r="Y72" s="1">
        <v>44244</v>
      </c>
      <c r="Z72" s="10">
        <v>0.21016203703703704</v>
      </c>
      <c r="AB72">
        <v>1</v>
      </c>
      <c r="AD72" s="3">
        <v>3.198849241617908</v>
      </c>
      <c r="AE72" s="3">
        <v>6.0285200199717046</v>
      </c>
      <c r="AF72" s="3">
        <v>2.8296707783537967</v>
      </c>
      <c r="AG72" s="3">
        <v>0.29669567211523462</v>
      </c>
      <c r="AH72" s="3"/>
      <c r="BG72" s="3"/>
      <c r="BH72" s="3"/>
      <c r="BI72" s="3"/>
      <c r="BJ72" s="3"/>
      <c r="BL72" s="2"/>
      <c r="BQ72" s="2">
        <f t="shared" si="1"/>
        <v>2.9732408325074333</v>
      </c>
      <c r="BR72" s="2">
        <f t="shared" si="2"/>
        <v>5.9464816650148666</v>
      </c>
      <c r="BS72" s="2">
        <f t="shared" si="3"/>
        <v>2.9732408325074333</v>
      </c>
      <c r="BT72" s="2">
        <f t="shared" si="4"/>
        <v>0.29732408325074333</v>
      </c>
      <c r="BU72" s="48">
        <f t="shared" si="5"/>
        <v>639.0333333333333</v>
      </c>
      <c r="BV72" s="48">
        <f t="shared" si="5"/>
        <v>2387.9666666666667</v>
      </c>
      <c r="BW72" s="48">
        <f t="shared" si="6"/>
        <v>4136.8999999999996</v>
      </c>
      <c r="BX72" s="48">
        <f t="shared" si="7"/>
        <v>22850.486666666664</v>
      </c>
      <c r="BY72" s="40">
        <f t="shared" si="8"/>
        <v>1.4866204162537167</v>
      </c>
      <c r="BZ72" s="46">
        <f t="shared" si="8"/>
        <v>2.9732408325074333</v>
      </c>
      <c r="CA72" s="46">
        <f t="shared" si="9"/>
        <v>1.4866204162537167</v>
      </c>
      <c r="CB72" s="46">
        <f t="shared" si="10"/>
        <v>0.14866204162537167</v>
      </c>
      <c r="CC72" s="46">
        <f t="shared" si="11"/>
        <v>1.599424620808954</v>
      </c>
      <c r="CD72" s="46">
        <f t="shared" si="0"/>
        <v>3.0142600099858523</v>
      </c>
      <c r="CE72" s="46">
        <f t="shared" si="12"/>
        <v>1.4148353891768983</v>
      </c>
      <c r="CF72" s="46">
        <f t="shared" si="13"/>
        <v>0.14834783605761731</v>
      </c>
    </row>
    <row r="73" spans="1:88" customFormat="1" ht="14.4" x14ac:dyDescent="0.3">
      <c r="Y73" s="1"/>
      <c r="Z73" s="10"/>
      <c r="AD73" s="3"/>
      <c r="AE73" s="3"/>
      <c r="AF73" s="3"/>
      <c r="AG73" s="3"/>
      <c r="AH73" s="3"/>
      <c r="BG73" s="3"/>
      <c r="BH73" s="3"/>
      <c r="BI73" s="3"/>
      <c r="BJ73" s="3"/>
      <c r="BL73" s="2"/>
      <c r="BQ73" s="2">
        <f t="shared" si="1"/>
        <v>2.9732408325074333</v>
      </c>
      <c r="BR73" s="2">
        <f t="shared" si="2"/>
        <v>5.9464816650148666</v>
      </c>
      <c r="BS73" s="2">
        <f t="shared" si="3"/>
        <v>2.9732408325074333</v>
      </c>
      <c r="BT73" s="2">
        <f t="shared" si="4"/>
        <v>0.29732408325074333</v>
      </c>
      <c r="BU73" s="48" t="e">
        <f t="shared" si="5"/>
        <v>#DIV/0!</v>
      </c>
      <c r="BV73" s="48" t="e">
        <f t="shared" si="5"/>
        <v>#DIV/0!</v>
      </c>
      <c r="BW73" s="48" t="e">
        <f t="shared" si="6"/>
        <v>#DIV/0!</v>
      </c>
      <c r="BX73" s="48" t="e">
        <f t="shared" si="7"/>
        <v>#DIV/0!</v>
      </c>
      <c r="BY73" s="40">
        <f t="shared" si="8"/>
        <v>0</v>
      </c>
      <c r="BZ73" s="46">
        <f t="shared" si="8"/>
        <v>0</v>
      </c>
      <c r="CA73" s="46">
        <f t="shared" si="9"/>
        <v>0</v>
      </c>
      <c r="CB73" s="46">
        <f t="shared" si="10"/>
        <v>0</v>
      </c>
      <c r="CC73" s="46">
        <f t="shared" si="11"/>
        <v>0</v>
      </c>
      <c r="CD73" s="46">
        <f t="shared" si="0"/>
        <v>0</v>
      </c>
      <c r="CE73" s="46">
        <f t="shared" si="12"/>
        <v>0</v>
      </c>
      <c r="CF73" s="46">
        <f t="shared" si="13"/>
        <v>0</v>
      </c>
    </row>
    <row r="74" spans="1:88" customFormat="1" ht="14.4" x14ac:dyDescent="0.3">
      <c r="A74">
        <v>99</v>
      </c>
      <c r="B74">
        <v>29</v>
      </c>
      <c r="C74" t="s">
        <v>94</v>
      </c>
      <c r="D74" t="s">
        <v>27</v>
      </c>
      <c r="G74">
        <v>0.5</v>
      </c>
      <c r="H74">
        <v>0.5</v>
      </c>
      <c r="I74">
        <v>927</v>
      </c>
      <c r="J74">
        <v>6988</v>
      </c>
      <c r="L74">
        <v>3406</v>
      </c>
      <c r="M74">
        <v>1.1259999999999999</v>
      </c>
      <c r="N74">
        <v>6.1989999999999998</v>
      </c>
      <c r="O74">
        <v>5.0720000000000001</v>
      </c>
      <c r="Q74">
        <v>0.24</v>
      </c>
      <c r="R74">
        <v>1</v>
      </c>
      <c r="S74">
        <v>0</v>
      </c>
      <c r="T74">
        <v>0</v>
      </c>
      <c r="V74">
        <v>0</v>
      </c>
      <c r="Y74" s="1">
        <v>44244</v>
      </c>
      <c r="Z74" s="10">
        <v>0.22649305555555554</v>
      </c>
      <c r="AB74">
        <v>1</v>
      </c>
      <c r="AD74" s="3">
        <v>3.117700431739773</v>
      </c>
      <c r="AE74" s="3">
        <v>5.9318633897060904</v>
      </c>
      <c r="AF74" s="3">
        <v>2.8141629579663174</v>
      </c>
      <c r="AG74" s="3">
        <v>0.29743848707553622</v>
      </c>
      <c r="AH74" s="3"/>
      <c r="AK74">
        <v>0.22607822310374603</v>
      </c>
      <c r="AQ74">
        <v>0.97953312453691854</v>
      </c>
      <c r="AW74">
        <v>2.3322872390371088</v>
      </c>
      <c r="BC74">
        <v>0.52861676475511887</v>
      </c>
      <c r="BG74" s="3">
        <v>3.121228640864909</v>
      </c>
      <c r="BH74" s="3">
        <v>5.9029527011891432</v>
      </c>
      <c r="BI74" s="3">
        <v>2.7817240603242341</v>
      </c>
      <c r="BJ74" s="3">
        <v>0.29665440461744008</v>
      </c>
      <c r="BL74" s="2">
        <v>13</v>
      </c>
      <c r="BQ74" s="2">
        <f t="shared" si="1"/>
        <v>2.9732408325074333</v>
      </c>
      <c r="BR74" s="2">
        <f t="shared" si="2"/>
        <v>5.9464816650148666</v>
      </c>
      <c r="BS74" s="2">
        <f t="shared" si="3"/>
        <v>2.9732408325074333</v>
      </c>
      <c r="BT74" s="2">
        <f t="shared" si="4"/>
        <v>0.29732408325074333</v>
      </c>
      <c r="BU74" s="48">
        <f t="shared" si="5"/>
        <v>623.5619999999999</v>
      </c>
      <c r="BV74" s="48">
        <f t="shared" si="5"/>
        <v>2350.297333333333</v>
      </c>
      <c r="BW74" s="48">
        <f t="shared" si="6"/>
        <v>4077.0326666666665</v>
      </c>
      <c r="BX74" s="48">
        <f t="shared" si="7"/>
        <v>22911.026666666665</v>
      </c>
      <c r="BY74" s="40">
        <f t="shared" si="8"/>
        <v>1.4866204162537167</v>
      </c>
      <c r="BZ74" s="46">
        <f t="shared" si="8"/>
        <v>2.9732408325074333</v>
      </c>
      <c r="CA74" s="46">
        <f t="shared" si="9"/>
        <v>1.4866204162537167</v>
      </c>
      <c r="CB74" s="46">
        <f t="shared" si="10"/>
        <v>0.14866204162537167</v>
      </c>
      <c r="CC74" s="46">
        <f t="shared" si="11"/>
        <v>1.5588502158698865</v>
      </c>
      <c r="CD74" s="46">
        <f t="shared" si="0"/>
        <v>2.9659316948530452</v>
      </c>
      <c r="CE74" s="46">
        <f t="shared" si="12"/>
        <v>1.4070814789831587</v>
      </c>
      <c r="CF74" s="46">
        <f t="shared" si="13"/>
        <v>0.14871924353776811</v>
      </c>
      <c r="CG74" s="3">
        <f>AVERAGE(CC74:CC75)</f>
        <v>1.5606143204324545</v>
      </c>
      <c r="CH74" s="3">
        <f>AVERAGE(CD74:CD75)</f>
        <v>2.9514763505945716</v>
      </c>
      <c r="CI74" s="3">
        <f>AVERAGE(CE74:CE75)</f>
        <v>1.3908620301621171</v>
      </c>
      <c r="CJ74" s="3">
        <f>AVERAGE(CF74:CF75)</f>
        <v>0.14832720230872004</v>
      </c>
    </row>
    <row r="75" spans="1:88" customFormat="1" ht="14.4" x14ac:dyDescent="0.3">
      <c r="A75">
        <v>100</v>
      </c>
      <c r="B75">
        <v>29</v>
      </c>
      <c r="C75" t="s">
        <v>94</v>
      </c>
      <c r="D75" t="s">
        <v>27</v>
      </c>
      <c r="G75">
        <v>0.5</v>
      </c>
      <c r="H75">
        <v>0.5</v>
      </c>
      <c r="I75">
        <v>929</v>
      </c>
      <c r="J75">
        <v>6921</v>
      </c>
      <c r="L75">
        <v>3387</v>
      </c>
      <c r="M75">
        <v>1.1279999999999999</v>
      </c>
      <c r="N75">
        <v>6.1420000000000003</v>
      </c>
      <c r="O75">
        <v>5.0149999999999997</v>
      </c>
      <c r="Q75">
        <v>0.23799999999999999</v>
      </c>
      <c r="R75">
        <v>1</v>
      </c>
      <c r="S75">
        <v>0</v>
      </c>
      <c r="T75">
        <v>0</v>
      </c>
      <c r="V75">
        <v>0</v>
      </c>
      <c r="Y75" s="1">
        <v>44244</v>
      </c>
      <c r="Z75" s="10">
        <v>0.23265046296296296</v>
      </c>
      <c r="AB75">
        <v>1</v>
      </c>
      <c r="AD75" s="3">
        <v>3.1247568499900455</v>
      </c>
      <c r="AE75" s="3">
        <v>5.8740420126721959</v>
      </c>
      <c r="AF75" s="3">
        <v>2.7492851626821504</v>
      </c>
      <c r="AG75" s="3">
        <v>0.29587032215934395</v>
      </c>
      <c r="AH75" s="3"/>
      <c r="BL75" s="2"/>
      <c r="BQ75" s="2">
        <f t="shared" si="1"/>
        <v>2.9732408325074333</v>
      </c>
      <c r="BR75" s="2">
        <f t="shared" si="2"/>
        <v>5.9464816650148666</v>
      </c>
      <c r="BS75" s="2">
        <f t="shared" si="3"/>
        <v>2.9732408325074333</v>
      </c>
      <c r="BT75" s="2">
        <f t="shared" si="4"/>
        <v>0.29732408325074333</v>
      </c>
      <c r="BU75" s="48">
        <f t="shared" si="5"/>
        <v>624.90733333333333</v>
      </c>
      <c r="BV75" s="48">
        <f t="shared" si="5"/>
        <v>2327.7629999999999</v>
      </c>
      <c r="BW75" s="48">
        <f t="shared" si="6"/>
        <v>4030.6186666666663</v>
      </c>
      <c r="BX75" s="48">
        <f t="shared" si="7"/>
        <v>22783.219999999998</v>
      </c>
      <c r="BY75" s="40">
        <f t="shared" si="8"/>
        <v>1.4866204162537167</v>
      </c>
      <c r="BZ75" s="46">
        <f t="shared" si="8"/>
        <v>2.9732408325074333</v>
      </c>
      <c r="CA75" s="46">
        <f t="shared" si="9"/>
        <v>1.4866204162537167</v>
      </c>
      <c r="CB75" s="46">
        <f t="shared" si="10"/>
        <v>0.14866204162537167</v>
      </c>
      <c r="CC75" s="46">
        <f t="shared" si="11"/>
        <v>1.5623784249950228</v>
      </c>
      <c r="CD75" s="46">
        <f t="shared" si="0"/>
        <v>2.937021006336098</v>
      </c>
      <c r="CE75" s="46">
        <f t="shared" si="12"/>
        <v>1.3746425813410752</v>
      </c>
      <c r="CF75" s="46">
        <f t="shared" si="13"/>
        <v>0.14793516107967197</v>
      </c>
    </row>
    <row r="76" spans="1:88" customFormat="1" ht="14.4" x14ac:dyDescent="0.3">
      <c r="A76">
        <v>27</v>
      </c>
      <c r="B76">
        <v>9</v>
      </c>
      <c r="C76" t="s">
        <v>95</v>
      </c>
      <c r="D76" t="s">
        <v>27</v>
      </c>
      <c r="G76">
        <v>0.5</v>
      </c>
      <c r="H76">
        <v>0.5</v>
      </c>
      <c r="I76">
        <v>2547</v>
      </c>
      <c r="J76">
        <v>6134</v>
      </c>
      <c r="L76">
        <v>4188</v>
      </c>
      <c r="M76">
        <v>2.3690000000000002</v>
      </c>
      <c r="N76">
        <v>5.4749999999999996</v>
      </c>
      <c r="O76">
        <v>3.1059999999999999</v>
      </c>
      <c r="Q76">
        <v>0.32200000000000001</v>
      </c>
      <c r="R76">
        <v>1</v>
      </c>
      <c r="S76">
        <v>0</v>
      </c>
      <c r="T76">
        <v>0</v>
      </c>
      <c r="V76">
        <v>0</v>
      </c>
      <c r="Y76" s="1">
        <v>44369</v>
      </c>
      <c r="Z76" s="10">
        <v>0.68068287037037034</v>
      </c>
      <c r="AB76">
        <v>1</v>
      </c>
      <c r="AD76" s="3">
        <v>2.466176606799332</v>
      </c>
      <c r="AE76" s="3">
        <v>5.9818301927304489</v>
      </c>
      <c r="AF76" s="3">
        <v>3.5156535859311169</v>
      </c>
      <c r="AG76" s="3">
        <v>0.42406358435820712</v>
      </c>
      <c r="AH76" s="3"/>
      <c r="BL76" s="2"/>
      <c r="BQ76" s="2">
        <f t="shared" si="1"/>
        <v>2.9732408325074333</v>
      </c>
      <c r="BR76" s="2">
        <f t="shared" si="2"/>
        <v>5.9464816650148666</v>
      </c>
      <c r="BS76" s="2">
        <f t="shared" si="3"/>
        <v>2.9732408325074333</v>
      </c>
      <c r="BT76" s="2">
        <f t="shared" si="4"/>
        <v>0.29732408325074333</v>
      </c>
      <c r="BU76" s="48">
        <f t="shared" si="5"/>
        <v>1713.2819999999999</v>
      </c>
      <c r="BV76" s="48">
        <f t="shared" si="5"/>
        <v>2063.0686666666666</v>
      </c>
      <c r="BW76" s="48">
        <f t="shared" si="6"/>
        <v>2412.855333333333</v>
      </c>
      <c r="BX76" s="48">
        <f t="shared" si="7"/>
        <v>28171.279999999999</v>
      </c>
      <c r="BY76" s="40">
        <f t="shared" si="8"/>
        <v>1.4866204162537167</v>
      </c>
      <c r="BZ76" s="46">
        <f t="shared" si="8"/>
        <v>2.9732408325074333</v>
      </c>
      <c r="CA76" s="46">
        <f t="shared" si="9"/>
        <v>1.4866204162537167</v>
      </c>
      <c r="CB76" s="46">
        <f t="shared" si="10"/>
        <v>0.14866204162537167</v>
      </c>
      <c r="CC76" s="46">
        <f t="shared" si="11"/>
        <v>1.233088303399666</v>
      </c>
      <c r="CD76" s="46">
        <f t="shared" si="0"/>
        <v>2.9909150963652245</v>
      </c>
      <c r="CE76" s="46">
        <f t="shared" si="12"/>
        <v>1.7578267929655584</v>
      </c>
      <c r="CF76" s="46">
        <f t="shared" si="13"/>
        <v>0.21203179217910356</v>
      </c>
    </row>
    <row r="77" spans="1:88" customFormat="1" ht="14.4" x14ac:dyDescent="0.3">
      <c r="A77">
        <v>28</v>
      </c>
      <c r="B77">
        <v>9</v>
      </c>
      <c r="C77" t="s">
        <v>95</v>
      </c>
      <c r="D77" t="s">
        <v>27</v>
      </c>
      <c r="G77">
        <v>0.5</v>
      </c>
      <c r="H77">
        <v>0.5</v>
      </c>
      <c r="I77">
        <v>2923</v>
      </c>
      <c r="J77">
        <v>6169</v>
      </c>
      <c r="L77">
        <v>4244</v>
      </c>
      <c r="M77">
        <v>2.6579999999999999</v>
      </c>
      <c r="N77">
        <v>5.5039999999999996</v>
      </c>
      <c r="O77">
        <v>2.847</v>
      </c>
      <c r="Q77">
        <v>0.32800000000000001</v>
      </c>
      <c r="R77">
        <v>1</v>
      </c>
      <c r="S77">
        <v>0</v>
      </c>
      <c r="T77">
        <v>0</v>
      </c>
      <c r="V77">
        <v>0</v>
      </c>
      <c r="Y77" s="1">
        <v>44369</v>
      </c>
      <c r="Z77" s="10">
        <v>0.68650462962962966</v>
      </c>
      <c r="AB77">
        <v>1</v>
      </c>
      <c r="AD77" s="3">
        <v>2.8328297337074306</v>
      </c>
      <c r="AE77" s="3">
        <v>6.0170581666596687</v>
      </c>
      <c r="AF77" s="3">
        <v>3.1842284329522381</v>
      </c>
      <c r="AG77" s="3">
        <v>0.42983547343311773</v>
      </c>
      <c r="AH77" s="3"/>
      <c r="AK77">
        <v>0.85688469479860918</v>
      </c>
      <c r="AQ77">
        <v>0.40227153068391502</v>
      </c>
      <c r="AW77">
        <v>1.5359321614596553</v>
      </c>
      <c r="BC77">
        <v>1.5221626599170051</v>
      </c>
      <c r="BG77" s="3">
        <v>2.8450189998945348</v>
      </c>
      <c r="BH77" s="3">
        <v>6.0049800041696511</v>
      </c>
      <c r="BI77" s="3">
        <v>3.1599610042751154</v>
      </c>
      <c r="BJ77" s="3">
        <v>0.42658878582848048</v>
      </c>
      <c r="BL77" s="2">
        <v>14</v>
      </c>
      <c r="BQ77" s="2">
        <f t="shared" si="1"/>
        <v>2.9732408325074333</v>
      </c>
      <c r="BR77" s="2">
        <f t="shared" si="2"/>
        <v>5.9464816650148666</v>
      </c>
      <c r="BS77" s="2">
        <f t="shared" si="3"/>
        <v>2.9732408325074333</v>
      </c>
      <c r="BT77" s="2">
        <f t="shared" si="4"/>
        <v>0.29732408325074333</v>
      </c>
      <c r="BU77" s="48">
        <f t="shared" si="5"/>
        <v>1966.2046666666665</v>
      </c>
      <c r="BV77" s="48">
        <f t="shared" si="5"/>
        <v>2074.8403333333331</v>
      </c>
      <c r="BW77" s="48">
        <f t="shared" si="6"/>
        <v>2183.4759999999997</v>
      </c>
      <c r="BX77" s="48">
        <f t="shared" si="7"/>
        <v>28547.973333333332</v>
      </c>
      <c r="BY77" s="40">
        <f t="shared" si="8"/>
        <v>1.4866204162537167</v>
      </c>
      <c r="BZ77" s="46">
        <f t="shared" si="8"/>
        <v>2.9732408325074333</v>
      </c>
      <c r="CA77" s="46">
        <f t="shared" si="9"/>
        <v>1.4866204162537167</v>
      </c>
      <c r="CB77" s="46">
        <f t="shared" si="10"/>
        <v>0.14866204162537167</v>
      </c>
      <c r="CC77" s="46">
        <f t="shared" si="11"/>
        <v>1.4164148668537153</v>
      </c>
      <c r="CD77" s="46">
        <f t="shared" si="0"/>
        <v>3.0085290833298344</v>
      </c>
      <c r="CE77" s="46">
        <f t="shared" si="12"/>
        <v>1.5921142164761191</v>
      </c>
      <c r="CF77" s="46">
        <f t="shared" si="13"/>
        <v>0.21491773671655887</v>
      </c>
      <c r="CG77" s="3">
        <f>AVERAGE(CC77:CC78)</f>
        <v>1.4225094999472674</v>
      </c>
      <c r="CH77" s="3">
        <f>AVERAGE(CD77:CD78)</f>
        <v>3.0024900020848255</v>
      </c>
      <c r="CI77" s="3">
        <f>AVERAGE(CE77:CE78)</f>
        <v>1.5799805021375577</v>
      </c>
      <c r="CJ77" s="3">
        <f>AVERAGE(CF77:CF78)</f>
        <v>0.21329439291424024</v>
      </c>
    </row>
    <row r="78" spans="1:88" customFormat="1" ht="14.4" x14ac:dyDescent="0.3">
      <c r="A78">
        <v>29</v>
      </c>
      <c r="B78">
        <v>9</v>
      </c>
      <c r="C78" t="s">
        <v>95</v>
      </c>
      <c r="D78" t="s">
        <v>27</v>
      </c>
      <c r="G78">
        <v>0.5</v>
      </c>
      <c r="H78">
        <v>0.5</v>
      </c>
      <c r="I78">
        <v>2948</v>
      </c>
      <c r="J78">
        <v>6145</v>
      </c>
      <c r="L78">
        <v>4181</v>
      </c>
      <c r="M78">
        <v>2.6760000000000002</v>
      </c>
      <c r="N78">
        <v>5.484</v>
      </c>
      <c r="O78">
        <v>2.8079999999999998</v>
      </c>
      <c r="Q78">
        <v>0.32100000000000001</v>
      </c>
      <c r="R78">
        <v>1</v>
      </c>
      <c r="S78">
        <v>0</v>
      </c>
      <c r="T78">
        <v>0</v>
      </c>
      <c r="V78">
        <v>0</v>
      </c>
      <c r="Y78" s="1">
        <v>44369</v>
      </c>
      <c r="Z78" s="10">
        <v>0.69274305555555549</v>
      </c>
      <c r="AB78">
        <v>1</v>
      </c>
      <c r="AD78" s="3">
        <v>2.8572082660816394</v>
      </c>
      <c r="AE78" s="3">
        <v>5.9929018416796325</v>
      </c>
      <c r="AF78" s="3">
        <v>3.1356935755979931</v>
      </c>
      <c r="AG78" s="3">
        <v>0.42334209822384328</v>
      </c>
      <c r="AH78" s="3"/>
      <c r="BG78" s="3"/>
      <c r="BH78" s="3"/>
      <c r="BI78" s="3"/>
      <c r="BJ78" s="3"/>
      <c r="BL78" s="2"/>
      <c r="BQ78" s="2">
        <f t="shared" si="1"/>
        <v>2.9732408325074333</v>
      </c>
      <c r="BR78" s="2">
        <f t="shared" si="2"/>
        <v>5.9464816650148666</v>
      </c>
      <c r="BS78" s="2">
        <f t="shared" si="3"/>
        <v>2.9732408325074333</v>
      </c>
      <c r="BT78" s="2">
        <f t="shared" si="4"/>
        <v>0.29732408325074333</v>
      </c>
      <c r="BU78" s="48">
        <f t="shared" si="5"/>
        <v>1983.0213333333331</v>
      </c>
      <c r="BV78" s="48">
        <f t="shared" si="5"/>
        <v>2066.768333333333</v>
      </c>
      <c r="BW78" s="48">
        <f t="shared" si="6"/>
        <v>2150.5153333333333</v>
      </c>
      <c r="BX78" s="48">
        <f t="shared" si="7"/>
        <v>28124.193333333333</v>
      </c>
      <c r="BY78" s="40">
        <f t="shared" si="8"/>
        <v>1.4866204162537167</v>
      </c>
      <c r="BZ78" s="46">
        <f t="shared" si="8"/>
        <v>2.9732408325074333</v>
      </c>
      <c r="CA78" s="46">
        <f t="shared" si="9"/>
        <v>1.4866204162537167</v>
      </c>
      <c r="CB78" s="46">
        <f t="shared" si="10"/>
        <v>0.14866204162537167</v>
      </c>
      <c r="CC78" s="46">
        <f t="shared" si="11"/>
        <v>1.4286041330408197</v>
      </c>
      <c r="CD78" s="46">
        <f t="shared" si="0"/>
        <v>2.9964509208398162</v>
      </c>
      <c r="CE78" s="46">
        <f t="shared" si="12"/>
        <v>1.5678467877989966</v>
      </c>
      <c r="CF78" s="46">
        <f t="shared" si="13"/>
        <v>0.21167104911192164</v>
      </c>
    </row>
    <row r="79" spans="1:88" customFormat="1" ht="14.4" x14ac:dyDescent="0.3">
      <c r="A79">
        <v>30</v>
      </c>
      <c r="B79">
        <v>10</v>
      </c>
      <c r="C79" t="s">
        <v>95</v>
      </c>
      <c r="D79" t="s">
        <v>27</v>
      </c>
      <c r="G79">
        <v>0.5</v>
      </c>
      <c r="H79">
        <v>0.5</v>
      </c>
      <c r="I79">
        <v>3134</v>
      </c>
      <c r="J79">
        <v>6507</v>
      </c>
      <c r="L79">
        <v>3152</v>
      </c>
      <c r="M79">
        <v>2.819</v>
      </c>
      <c r="N79">
        <v>5.7910000000000004</v>
      </c>
      <c r="O79">
        <v>2.972</v>
      </c>
      <c r="Q79">
        <v>0.214</v>
      </c>
      <c r="R79">
        <v>1</v>
      </c>
      <c r="S79">
        <v>0</v>
      </c>
      <c r="T79">
        <v>0</v>
      </c>
      <c r="V79">
        <v>0</v>
      </c>
      <c r="Y79" s="1">
        <v>44369</v>
      </c>
      <c r="Z79" s="10">
        <v>0.70320601851851849</v>
      </c>
      <c r="AB79">
        <v>1</v>
      </c>
      <c r="AD79" s="3">
        <v>3.0385845469457515</v>
      </c>
      <c r="AE79" s="3">
        <v>6.3572597434618503</v>
      </c>
      <c r="AF79" s="3">
        <v>3.3186751965160988</v>
      </c>
      <c r="AG79" s="3">
        <v>0.31728363647236069</v>
      </c>
      <c r="AH79" s="3"/>
      <c r="BL79" s="2"/>
      <c r="BQ79" s="2">
        <f t="shared" si="1"/>
        <v>2.9732408325074333</v>
      </c>
      <c r="BR79" s="2">
        <f t="shared" si="2"/>
        <v>5.9464816650148666</v>
      </c>
      <c r="BS79" s="2">
        <f t="shared" si="3"/>
        <v>2.9732408325074333</v>
      </c>
      <c r="BT79" s="2">
        <f t="shared" si="4"/>
        <v>0.29732408325074333</v>
      </c>
      <c r="BU79" s="48">
        <f t="shared" si="5"/>
        <v>2108.1373333333331</v>
      </c>
      <c r="BV79" s="48">
        <f t="shared" si="5"/>
        <v>2188.5209999999997</v>
      </c>
      <c r="BW79" s="48">
        <f t="shared" si="6"/>
        <v>2268.9046666666663</v>
      </c>
      <c r="BX79" s="48">
        <f t="shared" si="7"/>
        <v>21202.453333333331</v>
      </c>
      <c r="BY79" s="40">
        <f t="shared" si="8"/>
        <v>1.4866204162537167</v>
      </c>
      <c r="BZ79" s="46">
        <f t="shared" si="8"/>
        <v>2.9732408325074333</v>
      </c>
      <c r="CA79" s="46">
        <f t="shared" si="9"/>
        <v>1.4866204162537167</v>
      </c>
      <c r="CB79" s="46">
        <f t="shared" si="10"/>
        <v>0.14866204162537167</v>
      </c>
      <c r="CC79" s="46">
        <f t="shared" si="11"/>
        <v>1.5192922734728758</v>
      </c>
      <c r="CD79" s="46">
        <f t="shared" si="0"/>
        <v>3.1786298717309251</v>
      </c>
      <c r="CE79" s="46">
        <f t="shared" si="12"/>
        <v>1.6593375982580494</v>
      </c>
      <c r="CF79" s="46">
        <f t="shared" si="13"/>
        <v>0.15864181823618034</v>
      </c>
    </row>
    <row r="80" spans="1:88" customFormat="1" ht="14.4" x14ac:dyDescent="0.3">
      <c r="A80">
        <v>31</v>
      </c>
      <c r="B80">
        <v>10</v>
      </c>
      <c r="C80" t="s">
        <v>95</v>
      </c>
      <c r="D80" t="s">
        <v>27</v>
      </c>
      <c r="G80">
        <v>0.5</v>
      </c>
      <c r="H80">
        <v>0.5</v>
      </c>
      <c r="I80">
        <v>3230</v>
      </c>
      <c r="J80">
        <v>6506</v>
      </c>
      <c r="L80">
        <v>3085</v>
      </c>
      <c r="M80">
        <v>2.8929999999999998</v>
      </c>
      <c r="N80">
        <v>5.79</v>
      </c>
      <c r="O80">
        <v>2.8969999999999998</v>
      </c>
      <c r="Q80">
        <v>0.20699999999999999</v>
      </c>
      <c r="R80">
        <v>1</v>
      </c>
      <c r="S80">
        <v>0</v>
      </c>
      <c r="T80">
        <v>0</v>
      </c>
      <c r="V80">
        <v>0</v>
      </c>
      <c r="Y80" s="1">
        <v>44369</v>
      </c>
      <c r="Z80" s="10">
        <v>0.7090277777777777</v>
      </c>
      <c r="AB80">
        <v>1</v>
      </c>
      <c r="AD80" s="3">
        <v>3.1321981112627126</v>
      </c>
      <c r="AE80" s="3">
        <v>6.3562532299210153</v>
      </c>
      <c r="AF80" s="3">
        <v>3.2240551186583026</v>
      </c>
      <c r="AG80" s="3">
        <v>0.31037798347202117</v>
      </c>
      <c r="AH80" s="3"/>
      <c r="AK80">
        <v>1.5372330067375046</v>
      </c>
      <c r="AQ80">
        <v>1.2275501069402801</v>
      </c>
      <c r="AW80">
        <v>3.8418707553844991</v>
      </c>
      <c r="BC80">
        <v>9.9573557044387709E-2</v>
      </c>
      <c r="BG80" s="3">
        <v>3.108307149535988</v>
      </c>
      <c r="BH80" s="3">
        <v>6.3955072580135752</v>
      </c>
      <c r="BI80" s="3">
        <v>3.2872001084775864</v>
      </c>
      <c r="BJ80" s="3">
        <v>0.31053258764367053</v>
      </c>
      <c r="BL80" s="2">
        <v>15</v>
      </c>
      <c r="BQ80" s="2">
        <f t="shared" si="1"/>
        <v>2.9732408325074333</v>
      </c>
      <c r="BR80" s="2">
        <f t="shared" si="2"/>
        <v>5.9464816650148666</v>
      </c>
      <c r="BS80" s="2">
        <f t="shared" si="3"/>
        <v>2.9732408325074333</v>
      </c>
      <c r="BT80" s="2">
        <f t="shared" si="4"/>
        <v>0.29732408325074333</v>
      </c>
      <c r="BU80" s="48">
        <f t="shared" si="5"/>
        <v>2172.7133333333331</v>
      </c>
      <c r="BV80" s="48">
        <f t="shared" si="5"/>
        <v>2188.1846666666665</v>
      </c>
      <c r="BW80" s="48">
        <f t="shared" si="6"/>
        <v>2203.6559999999999</v>
      </c>
      <c r="BX80" s="48">
        <f t="shared" si="7"/>
        <v>20751.766666666666</v>
      </c>
      <c r="BY80" s="40">
        <f t="shared" si="8"/>
        <v>1.4866204162537167</v>
      </c>
      <c r="BZ80" s="46">
        <f t="shared" si="8"/>
        <v>2.9732408325074333</v>
      </c>
      <c r="CA80" s="46">
        <f t="shared" si="9"/>
        <v>1.4866204162537167</v>
      </c>
      <c r="CB80" s="46">
        <f t="shared" si="10"/>
        <v>0.14866204162537167</v>
      </c>
      <c r="CC80" s="46">
        <f t="shared" si="11"/>
        <v>1.5660990556313563</v>
      </c>
      <c r="CD80" s="46">
        <f t="shared" si="0"/>
        <v>3.1781266149605076</v>
      </c>
      <c r="CE80" s="46">
        <f t="shared" si="12"/>
        <v>1.6120275593291513</v>
      </c>
      <c r="CF80" s="46">
        <f t="shared" si="13"/>
        <v>0.15518899173601058</v>
      </c>
      <c r="CG80" s="3">
        <f>AVERAGE(CC80:CC81)</f>
        <v>1.554153574767994</v>
      </c>
      <c r="CH80" s="3">
        <f>AVERAGE(CD80:CD81)</f>
        <v>3.1977536290067876</v>
      </c>
      <c r="CI80" s="3">
        <f>AVERAGE(CE80:CE81)</f>
        <v>1.6436000542387932</v>
      </c>
      <c r="CJ80" s="3">
        <f>AVERAGE(CF80:CF81)</f>
        <v>0.15526629382183527</v>
      </c>
    </row>
    <row r="81" spans="1:88" customFormat="1" ht="14.4" x14ac:dyDescent="0.3">
      <c r="A81">
        <v>32</v>
      </c>
      <c r="B81">
        <v>10</v>
      </c>
      <c r="C81" t="s">
        <v>95</v>
      </c>
      <c r="D81" t="s">
        <v>27</v>
      </c>
      <c r="G81">
        <v>0.5</v>
      </c>
      <c r="H81">
        <v>0.5</v>
      </c>
      <c r="I81">
        <v>3181</v>
      </c>
      <c r="J81">
        <v>6584</v>
      </c>
      <c r="L81">
        <v>3088</v>
      </c>
      <c r="M81">
        <v>2.855</v>
      </c>
      <c r="N81">
        <v>5.8559999999999999</v>
      </c>
      <c r="O81">
        <v>3.0009999999999999</v>
      </c>
      <c r="Q81">
        <v>0.20699999999999999</v>
      </c>
      <c r="R81">
        <v>1</v>
      </c>
      <c r="S81">
        <v>0</v>
      </c>
      <c r="T81">
        <v>0</v>
      </c>
      <c r="V81">
        <v>0</v>
      </c>
      <c r="Y81" s="1">
        <v>44369</v>
      </c>
      <c r="Z81" s="10">
        <v>0.71532407407407417</v>
      </c>
      <c r="AB81">
        <v>1</v>
      </c>
      <c r="AD81" s="3">
        <v>3.0844161878092637</v>
      </c>
      <c r="AE81" s="3">
        <v>6.4347612861061343</v>
      </c>
      <c r="AF81" s="3">
        <v>3.3503450982968705</v>
      </c>
      <c r="AG81" s="3">
        <v>0.31068719181531995</v>
      </c>
      <c r="AH81" s="3"/>
      <c r="BG81" s="3"/>
      <c r="BH81" s="3"/>
      <c r="BI81" s="3"/>
      <c r="BJ81" s="3"/>
      <c r="BL81" s="2"/>
      <c r="BQ81" s="2">
        <f t="shared" si="1"/>
        <v>2.9732408325074333</v>
      </c>
      <c r="BR81" s="2">
        <f t="shared" si="2"/>
        <v>5.9464816650148666</v>
      </c>
      <c r="BS81" s="2">
        <f t="shared" si="3"/>
        <v>2.9732408325074333</v>
      </c>
      <c r="BT81" s="2">
        <f t="shared" si="4"/>
        <v>0.29732408325074333</v>
      </c>
      <c r="BU81" s="48">
        <f t="shared" si="5"/>
        <v>2139.7526666666663</v>
      </c>
      <c r="BV81" s="48">
        <f t="shared" si="5"/>
        <v>2214.4186666666665</v>
      </c>
      <c r="BW81" s="48">
        <f t="shared" si="6"/>
        <v>2289.0846666666666</v>
      </c>
      <c r="BX81" s="48">
        <f t="shared" si="7"/>
        <v>20771.946666666667</v>
      </c>
      <c r="BY81" s="40">
        <f t="shared" si="8"/>
        <v>1.4866204162537167</v>
      </c>
      <c r="BZ81" s="46">
        <f t="shared" si="8"/>
        <v>2.9732408325074333</v>
      </c>
      <c r="CA81" s="46">
        <f t="shared" si="9"/>
        <v>1.4866204162537167</v>
      </c>
      <c r="CB81" s="46">
        <f t="shared" si="10"/>
        <v>0.14866204162537167</v>
      </c>
      <c r="CC81" s="46">
        <f t="shared" si="11"/>
        <v>1.5422080939046319</v>
      </c>
      <c r="CD81" s="46">
        <f t="shared" si="0"/>
        <v>3.2173806430530671</v>
      </c>
      <c r="CE81" s="46">
        <f t="shared" si="12"/>
        <v>1.6751725491484353</v>
      </c>
      <c r="CF81" s="46">
        <f t="shared" si="13"/>
        <v>0.15534359590765998</v>
      </c>
    </row>
    <row r="82" spans="1:88" customFormat="1" ht="14.4" x14ac:dyDescent="0.3">
      <c r="A82">
        <v>33</v>
      </c>
      <c r="B82">
        <v>11</v>
      </c>
      <c r="C82" t="s">
        <v>95</v>
      </c>
      <c r="D82" t="s">
        <v>27</v>
      </c>
      <c r="G82">
        <v>0.5</v>
      </c>
      <c r="H82">
        <v>0.5</v>
      </c>
      <c r="I82">
        <v>2915</v>
      </c>
      <c r="J82">
        <v>6044</v>
      </c>
      <c r="L82">
        <v>3046</v>
      </c>
      <c r="M82">
        <v>2.6509999999999998</v>
      </c>
      <c r="N82">
        <v>5.399</v>
      </c>
      <c r="O82">
        <v>2.7480000000000002</v>
      </c>
      <c r="Q82">
        <v>0.20300000000000001</v>
      </c>
      <c r="R82">
        <v>1</v>
      </c>
      <c r="S82">
        <v>0</v>
      </c>
      <c r="T82">
        <v>0</v>
      </c>
      <c r="V82">
        <v>0</v>
      </c>
      <c r="Y82" s="1">
        <v>44369</v>
      </c>
      <c r="Z82" s="10">
        <v>0.72585648148148152</v>
      </c>
      <c r="AB82">
        <v>1</v>
      </c>
      <c r="AD82" s="3">
        <v>2.8250286033476839</v>
      </c>
      <c r="AE82" s="3">
        <v>5.8912439740553122</v>
      </c>
      <c r="AF82" s="3">
        <v>3.0662153707076283</v>
      </c>
      <c r="AG82" s="3">
        <v>0.30635827500913698</v>
      </c>
      <c r="AH82" s="3"/>
      <c r="BG82" s="3"/>
      <c r="BH82" s="3"/>
      <c r="BI82" s="3"/>
      <c r="BJ82" s="3"/>
      <c r="BL82" s="2"/>
      <c r="BQ82" s="2">
        <f t="shared" si="1"/>
        <v>2.9732408325074333</v>
      </c>
      <c r="BR82" s="2">
        <f t="shared" si="2"/>
        <v>5.9464816650148666</v>
      </c>
      <c r="BS82" s="2">
        <f t="shared" si="3"/>
        <v>2.9732408325074333</v>
      </c>
      <c r="BT82" s="2">
        <f t="shared" si="4"/>
        <v>0.29732408325074333</v>
      </c>
      <c r="BU82" s="48">
        <f t="shared" si="5"/>
        <v>1960.8233333333333</v>
      </c>
      <c r="BV82" s="48">
        <f t="shared" si="5"/>
        <v>2032.7986666666666</v>
      </c>
      <c r="BW82" s="48">
        <f t="shared" si="6"/>
        <v>2104.7739999999999</v>
      </c>
      <c r="BX82" s="48">
        <f t="shared" si="7"/>
        <v>20489.426666666666</v>
      </c>
      <c r="BY82" s="40">
        <f t="shared" si="8"/>
        <v>1.4866204162537167</v>
      </c>
      <c r="BZ82" s="46">
        <f t="shared" si="8"/>
        <v>2.9732408325074333</v>
      </c>
      <c r="CA82" s="46">
        <f t="shared" si="9"/>
        <v>1.4866204162537167</v>
      </c>
      <c r="CB82" s="46">
        <f t="shared" si="10"/>
        <v>0.14866204162537167</v>
      </c>
      <c r="CC82" s="46">
        <f t="shared" si="11"/>
        <v>1.412514301673842</v>
      </c>
      <c r="CD82" s="46">
        <f t="shared" si="0"/>
        <v>2.9456219870276561</v>
      </c>
      <c r="CE82" s="46">
        <f t="shared" si="12"/>
        <v>1.5331076853538141</v>
      </c>
      <c r="CF82" s="46">
        <f t="shared" si="13"/>
        <v>0.15317913750456849</v>
      </c>
    </row>
    <row r="83" spans="1:88" customFormat="1" ht="14.4" x14ac:dyDescent="0.3">
      <c r="A83">
        <v>34</v>
      </c>
      <c r="B83">
        <v>11</v>
      </c>
      <c r="C83" t="s">
        <v>95</v>
      </c>
      <c r="D83" t="s">
        <v>27</v>
      </c>
      <c r="G83">
        <v>0.5</v>
      </c>
      <c r="H83">
        <v>0.5</v>
      </c>
      <c r="I83">
        <v>2825</v>
      </c>
      <c r="J83">
        <v>5678</v>
      </c>
      <c r="L83">
        <v>2731</v>
      </c>
      <c r="M83">
        <v>2.5819999999999999</v>
      </c>
      <c r="N83">
        <v>5.0890000000000004</v>
      </c>
      <c r="O83">
        <v>2.5059999999999998</v>
      </c>
      <c r="Q83">
        <v>0.17</v>
      </c>
      <c r="R83">
        <v>1</v>
      </c>
      <c r="S83">
        <v>0</v>
      </c>
      <c r="T83">
        <v>0</v>
      </c>
      <c r="V83">
        <v>0</v>
      </c>
      <c r="Y83" s="1">
        <v>44369</v>
      </c>
      <c r="Z83" s="10">
        <v>0.73163194444444446</v>
      </c>
      <c r="AB83">
        <v>1</v>
      </c>
      <c r="AD83" s="3">
        <v>2.7372658868005324</v>
      </c>
      <c r="AE83" s="3">
        <v>5.5228600181097542</v>
      </c>
      <c r="AF83" s="3">
        <v>2.7855941313092218</v>
      </c>
      <c r="AG83" s="3">
        <v>0.27389139896276482</v>
      </c>
      <c r="AH83" s="3"/>
      <c r="AK83">
        <v>0.82273748788140966</v>
      </c>
      <c r="AQ83">
        <v>6.5913311105252745</v>
      </c>
      <c r="AW83">
        <v>13.362170899964092</v>
      </c>
      <c r="BC83">
        <v>9.4645771191108352</v>
      </c>
      <c r="BG83" s="3">
        <v>2.7260517619083964</v>
      </c>
      <c r="BH83" s="3">
        <v>5.711078050245872</v>
      </c>
      <c r="BI83" s="3">
        <v>2.9850262883374761</v>
      </c>
      <c r="BJ83" s="3">
        <v>0.2874965660679113</v>
      </c>
      <c r="BL83" s="2">
        <v>16</v>
      </c>
      <c r="BQ83" s="2">
        <f t="shared" si="1"/>
        <v>2.9732408325074333</v>
      </c>
      <c r="BR83" s="2">
        <f t="shared" si="2"/>
        <v>5.9464816650148666</v>
      </c>
      <c r="BS83" s="2">
        <f t="shared" si="3"/>
        <v>2.9732408325074333</v>
      </c>
      <c r="BT83" s="2">
        <f t="shared" si="4"/>
        <v>0.29732408325074333</v>
      </c>
      <c r="BU83" s="48">
        <f t="shared" si="5"/>
        <v>1900.2833333333333</v>
      </c>
      <c r="BV83" s="48">
        <f t="shared" si="5"/>
        <v>1909.7006666666666</v>
      </c>
      <c r="BW83" s="48">
        <f t="shared" si="6"/>
        <v>1919.1179999999999</v>
      </c>
      <c r="BX83" s="48">
        <f t="shared" si="7"/>
        <v>18370.526666666665</v>
      </c>
      <c r="BY83" s="40">
        <f t="shared" si="8"/>
        <v>1.4866204162537167</v>
      </c>
      <c r="BZ83" s="46">
        <f t="shared" si="8"/>
        <v>2.9732408325074333</v>
      </c>
      <c r="CA83" s="46">
        <f t="shared" si="9"/>
        <v>1.4866204162537167</v>
      </c>
      <c r="CB83" s="46">
        <f t="shared" si="10"/>
        <v>0.14866204162537167</v>
      </c>
      <c r="CC83" s="46">
        <f t="shared" si="11"/>
        <v>1.3686329434002662</v>
      </c>
      <c r="CD83" s="46">
        <f t="shared" si="0"/>
        <v>2.7614300090548771</v>
      </c>
      <c r="CE83" s="46">
        <f t="shared" si="12"/>
        <v>1.3927970656546109</v>
      </c>
      <c r="CF83" s="46">
        <f t="shared" si="13"/>
        <v>0.13694569948138241</v>
      </c>
      <c r="CG83" s="3">
        <f>AVERAGE(CC83:CC84)</f>
        <v>1.3630258809541982</v>
      </c>
      <c r="CH83" s="3">
        <f>AVERAGE(CD83:CD84)</f>
        <v>2.855539025122936</v>
      </c>
      <c r="CI83" s="3">
        <f>AVERAGE(CE83:CE84)</f>
        <v>1.492513144168738</v>
      </c>
      <c r="CJ83" s="3">
        <f>AVERAGE(CF83:CF84)</f>
        <v>0.14374828303395565</v>
      </c>
    </row>
    <row r="84" spans="1:88" customFormat="1" ht="14.4" x14ac:dyDescent="0.3">
      <c r="A84">
        <v>35</v>
      </c>
      <c r="B84">
        <v>11</v>
      </c>
      <c r="C84" t="s">
        <v>95</v>
      </c>
      <c r="D84" t="s">
        <v>27</v>
      </c>
      <c r="G84">
        <v>0.5</v>
      </c>
      <c r="H84">
        <v>0.5</v>
      </c>
      <c r="I84">
        <v>2802</v>
      </c>
      <c r="J84">
        <v>6052</v>
      </c>
      <c r="L84">
        <v>2995</v>
      </c>
      <c r="M84">
        <v>2.5649999999999999</v>
      </c>
      <c r="N84">
        <v>5.4059999999999997</v>
      </c>
      <c r="O84">
        <v>2.8410000000000002</v>
      </c>
      <c r="Q84">
        <v>0.19700000000000001</v>
      </c>
      <c r="R84">
        <v>1</v>
      </c>
      <c r="S84">
        <v>0</v>
      </c>
      <c r="T84">
        <v>0</v>
      </c>
      <c r="V84">
        <v>0</v>
      </c>
      <c r="Y84" s="1">
        <v>44369</v>
      </c>
      <c r="Z84" s="10">
        <v>0.73802083333333324</v>
      </c>
      <c r="AB84">
        <v>1</v>
      </c>
      <c r="AD84" s="3">
        <v>2.7148376370162604</v>
      </c>
      <c r="AE84" s="3">
        <v>5.8992960823819907</v>
      </c>
      <c r="AF84" s="3">
        <v>3.1844584453657303</v>
      </c>
      <c r="AG84" s="3">
        <v>0.30110173317305772</v>
      </c>
      <c r="AH84" s="3"/>
      <c r="BG84" s="3"/>
      <c r="BH84" s="3"/>
      <c r="BI84" s="3"/>
      <c r="BJ84" s="3"/>
      <c r="BL84" s="2"/>
      <c r="BQ84" s="2">
        <f t="shared" si="1"/>
        <v>2.9732408325074333</v>
      </c>
      <c r="BR84" s="2">
        <f t="shared" si="2"/>
        <v>5.9464816650148666</v>
      </c>
      <c r="BS84" s="2">
        <f t="shared" si="3"/>
        <v>2.9732408325074333</v>
      </c>
      <c r="BT84" s="2">
        <f t="shared" si="4"/>
        <v>0.29732408325074333</v>
      </c>
      <c r="BU84" s="48">
        <f t="shared" si="5"/>
        <v>1884.8119999999999</v>
      </c>
      <c r="BV84" s="48">
        <f t="shared" si="5"/>
        <v>2035.4893333333332</v>
      </c>
      <c r="BW84" s="48">
        <f t="shared" si="6"/>
        <v>2186.1666666666665</v>
      </c>
      <c r="BX84" s="48">
        <f t="shared" si="7"/>
        <v>20146.366666666665</v>
      </c>
      <c r="BY84" s="40">
        <f t="shared" si="8"/>
        <v>1.4866204162537167</v>
      </c>
      <c r="BZ84" s="46">
        <f t="shared" si="8"/>
        <v>2.9732408325074333</v>
      </c>
      <c r="CA84" s="46">
        <f t="shared" si="9"/>
        <v>1.4866204162537167</v>
      </c>
      <c r="CB84" s="46">
        <f t="shared" si="10"/>
        <v>0.14866204162537167</v>
      </c>
      <c r="CC84" s="46">
        <f t="shared" si="11"/>
        <v>1.3574188185081302</v>
      </c>
      <c r="CD84" s="46">
        <f t="shared" si="0"/>
        <v>2.9496480411909953</v>
      </c>
      <c r="CE84" s="46">
        <f t="shared" si="12"/>
        <v>1.5922292226828652</v>
      </c>
      <c r="CF84" s="46">
        <f t="shared" si="13"/>
        <v>0.15055086658652886</v>
      </c>
    </row>
    <row r="85" spans="1:88" customFormat="1" ht="14.4" x14ac:dyDescent="0.3">
      <c r="A85">
        <v>27</v>
      </c>
      <c r="B85">
        <v>9</v>
      </c>
      <c r="C85" t="s">
        <v>96</v>
      </c>
      <c r="D85" t="s">
        <v>27</v>
      </c>
      <c r="G85">
        <v>0.5</v>
      </c>
      <c r="H85">
        <v>0.5</v>
      </c>
      <c r="I85">
        <v>2995</v>
      </c>
      <c r="J85">
        <v>6848</v>
      </c>
      <c r="L85">
        <v>3199</v>
      </c>
      <c r="M85">
        <v>2.7130000000000001</v>
      </c>
      <c r="N85">
        <v>6.08</v>
      </c>
      <c r="O85">
        <v>3.367</v>
      </c>
      <c r="Q85">
        <v>0.219</v>
      </c>
      <c r="R85">
        <v>1</v>
      </c>
      <c r="S85">
        <v>0</v>
      </c>
      <c r="T85">
        <v>0</v>
      </c>
      <c r="V85">
        <v>0</v>
      </c>
      <c r="Y85" s="1">
        <v>44403</v>
      </c>
      <c r="Z85" s="10">
        <v>0.69554398148148155</v>
      </c>
      <c r="AB85">
        <v>1</v>
      </c>
      <c r="AD85" s="3">
        <v>3.0242283159071994</v>
      </c>
      <c r="AE85" s="3">
        <v>6.5174830743660843</v>
      </c>
      <c r="AF85" s="3">
        <v>3.4932547584588849</v>
      </c>
      <c r="AG85" s="3">
        <v>0.31242577807208555</v>
      </c>
      <c r="AH85" s="3"/>
      <c r="BG85" s="3"/>
      <c r="BH85" s="3"/>
      <c r="BI85" s="3"/>
      <c r="BJ85" s="3"/>
      <c r="BL85" s="2"/>
      <c r="BQ85" s="2">
        <f t="shared" si="1"/>
        <v>2.9732408325074333</v>
      </c>
      <c r="BR85" s="2">
        <f t="shared" si="2"/>
        <v>5.9464816650148666</v>
      </c>
      <c r="BS85" s="2">
        <f t="shared" si="3"/>
        <v>2.9732408325074333</v>
      </c>
      <c r="BT85" s="2">
        <f t="shared" si="4"/>
        <v>0.29732408325074333</v>
      </c>
      <c r="BU85" s="48">
        <f t="shared" si="5"/>
        <v>2014.6366666666665</v>
      </c>
      <c r="BV85" s="48">
        <f t="shared" si="5"/>
        <v>2303.2106666666664</v>
      </c>
      <c r="BW85" s="48">
        <f t="shared" si="6"/>
        <v>2591.7846666666665</v>
      </c>
      <c r="BX85" s="48">
        <f t="shared" si="7"/>
        <v>21518.606666666667</v>
      </c>
      <c r="BY85" s="40">
        <f t="shared" si="8"/>
        <v>1.4866204162537167</v>
      </c>
      <c r="BZ85" s="46">
        <f t="shared" si="8"/>
        <v>2.9732408325074333</v>
      </c>
      <c r="CA85" s="46">
        <f t="shared" si="9"/>
        <v>1.4866204162537167</v>
      </c>
      <c r="CB85" s="46">
        <f t="shared" si="10"/>
        <v>0.14866204162537167</v>
      </c>
      <c r="CC85" s="46">
        <f t="shared" si="11"/>
        <v>1.5121141579535997</v>
      </c>
      <c r="CD85" s="46">
        <f t="shared" si="0"/>
        <v>3.2587415371830422</v>
      </c>
      <c r="CE85" s="46">
        <f t="shared" si="12"/>
        <v>1.7466273792294424</v>
      </c>
      <c r="CF85" s="46">
        <f t="shared" si="13"/>
        <v>0.15621288903604277</v>
      </c>
    </row>
    <row r="86" spans="1:88" customFormat="1" ht="14.4" x14ac:dyDescent="0.3">
      <c r="A86">
        <v>28</v>
      </c>
      <c r="B86">
        <v>9</v>
      </c>
      <c r="C86" t="s">
        <v>96</v>
      </c>
      <c r="D86" t="s">
        <v>27</v>
      </c>
      <c r="G86">
        <v>0.5</v>
      </c>
      <c r="H86">
        <v>0.5</v>
      </c>
      <c r="I86">
        <v>3408</v>
      </c>
      <c r="J86">
        <v>6813</v>
      </c>
      <c r="L86">
        <v>3183</v>
      </c>
      <c r="M86">
        <v>3.0289999999999999</v>
      </c>
      <c r="N86">
        <v>6.05</v>
      </c>
      <c r="O86">
        <v>3.0209999999999999</v>
      </c>
      <c r="Q86">
        <v>0.217</v>
      </c>
      <c r="R86">
        <v>1</v>
      </c>
      <c r="S86">
        <v>0</v>
      </c>
      <c r="T86">
        <v>0</v>
      </c>
      <c r="V86">
        <v>0</v>
      </c>
      <c r="Y86" s="1">
        <v>44403</v>
      </c>
      <c r="Z86" s="10">
        <v>0.70150462962962967</v>
      </c>
      <c r="AB86">
        <v>1</v>
      </c>
      <c r="AD86" s="3">
        <v>3.4331623090733685</v>
      </c>
      <c r="AE86" s="3">
        <v>6.4831403387763631</v>
      </c>
      <c r="AF86" s="3">
        <v>3.0499780297029946</v>
      </c>
      <c r="AG86" s="3">
        <v>0.31086354102657476</v>
      </c>
      <c r="AH86" s="3"/>
      <c r="AK86">
        <v>0.81081909706974453</v>
      </c>
      <c r="AQ86">
        <v>0.30315812742839682</v>
      </c>
      <c r="AW86">
        <v>0.26522082353130594</v>
      </c>
      <c r="BC86">
        <v>1.7425585441885338</v>
      </c>
      <c r="BG86" s="3">
        <v>3.4193001398134983</v>
      </c>
      <c r="BH86" s="3">
        <v>6.4733281286078714</v>
      </c>
      <c r="BI86" s="3">
        <v>3.0540279887943731</v>
      </c>
      <c r="BJ86" s="3">
        <v>0.30817844610460315</v>
      </c>
      <c r="BL86" s="2">
        <v>17</v>
      </c>
      <c r="BQ86" s="2">
        <f t="shared" si="1"/>
        <v>2.9732408325074333</v>
      </c>
      <c r="BR86" s="2">
        <f t="shared" si="2"/>
        <v>5.9464816650148666</v>
      </c>
      <c r="BS86" s="2">
        <f t="shared" si="3"/>
        <v>2.9732408325074333</v>
      </c>
      <c r="BT86" s="2">
        <f t="shared" si="4"/>
        <v>0.29732408325074333</v>
      </c>
      <c r="BU86" s="48">
        <f t="shared" si="5"/>
        <v>2292.4479999999999</v>
      </c>
      <c r="BV86" s="48">
        <f t="shared" si="5"/>
        <v>2291.4389999999999</v>
      </c>
      <c r="BW86" s="48">
        <f t="shared" si="6"/>
        <v>2290.4299999999998</v>
      </c>
      <c r="BX86" s="48">
        <f t="shared" si="7"/>
        <v>21410.98</v>
      </c>
      <c r="BY86" s="40">
        <f t="shared" si="8"/>
        <v>1.4866204162537167</v>
      </c>
      <c r="BZ86" s="46">
        <f t="shared" si="8"/>
        <v>2.9732408325074333</v>
      </c>
      <c r="CA86" s="46">
        <f t="shared" si="9"/>
        <v>1.4866204162537167</v>
      </c>
      <c r="CB86" s="46">
        <f t="shared" si="10"/>
        <v>0.14866204162537167</v>
      </c>
      <c r="CC86" s="46">
        <f t="shared" si="11"/>
        <v>1.7165811545366843</v>
      </c>
      <c r="CD86" s="46">
        <f t="shared" si="0"/>
        <v>3.2415701693881815</v>
      </c>
      <c r="CE86" s="46">
        <f t="shared" si="12"/>
        <v>1.5249890148514973</v>
      </c>
      <c r="CF86" s="46">
        <f t="shared" si="13"/>
        <v>0.15543177051328738</v>
      </c>
      <c r="CG86" s="3">
        <f>AVERAGE(CC86:CC87)</f>
        <v>1.7096500699067492</v>
      </c>
      <c r="CH86" s="3">
        <f>AVERAGE(CD86:CD87)</f>
        <v>3.2366640643039357</v>
      </c>
      <c r="CI86" s="3">
        <f>AVERAGE(CE86:CE87)</f>
        <v>1.5270139943971865</v>
      </c>
      <c r="CJ86" s="3">
        <f>AVERAGE(CF86:CF87)</f>
        <v>0.15408922305230158</v>
      </c>
    </row>
    <row r="87" spans="1:88" customFormat="1" ht="14.4" x14ac:dyDescent="0.3">
      <c r="A87">
        <v>29</v>
      </c>
      <c r="B87">
        <v>9</v>
      </c>
      <c r="C87" t="s">
        <v>96</v>
      </c>
      <c r="D87" t="s">
        <v>27</v>
      </c>
      <c r="G87">
        <v>0.5</v>
      </c>
      <c r="H87">
        <v>0.5</v>
      </c>
      <c r="I87">
        <v>3380</v>
      </c>
      <c r="J87">
        <v>6793</v>
      </c>
      <c r="L87">
        <v>3128</v>
      </c>
      <c r="M87">
        <v>3.008</v>
      </c>
      <c r="N87">
        <v>6.0339999999999998</v>
      </c>
      <c r="O87">
        <v>3.0259999999999998</v>
      </c>
      <c r="Q87">
        <v>0.21099999999999999</v>
      </c>
      <c r="R87">
        <v>1</v>
      </c>
      <c r="S87">
        <v>0</v>
      </c>
      <c r="T87">
        <v>0</v>
      </c>
      <c r="V87">
        <v>0</v>
      </c>
      <c r="Y87" s="1">
        <v>44403</v>
      </c>
      <c r="Z87" s="10">
        <v>0.70789351851851856</v>
      </c>
      <c r="AB87">
        <v>1</v>
      </c>
      <c r="AD87" s="3">
        <v>3.4054379705536282</v>
      </c>
      <c r="AE87" s="3">
        <v>6.4635159184393798</v>
      </c>
      <c r="AF87" s="3">
        <v>3.0580779478857516</v>
      </c>
      <c r="AG87" s="3">
        <v>0.30549335118263155</v>
      </c>
      <c r="AH87" s="3"/>
      <c r="BG87" s="3"/>
      <c r="BH87" s="3"/>
      <c r="BI87" s="3"/>
      <c r="BJ87" s="3"/>
      <c r="BL87" s="2"/>
      <c r="BQ87" s="2">
        <f t="shared" si="1"/>
        <v>2.9732408325074333</v>
      </c>
      <c r="BR87" s="2">
        <f t="shared" si="2"/>
        <v>5.9464816650148666</v>
      </c>
      <c r="BS87" s="2">
        <f t="shared" si="3"/>
        <v>2.9732408325074333</v>
      </c>
      <c r="BT87" s="2">
        <f t="shared" si="4"/>
        <v>0.29732408325074333</v>
      </c>
      <c r="BU87" s="48">
        <f t="shared" si="5"/>
        <v>2273.6133333333332</v>
      </c>
      <c r="BV87" s="48">
        <f t="shared" si="5"/>
        <v>2284.7123333333334</v>
      </c>
      <c r="BW87" s="48">
        <f t="shared" si="6"/>
        <v>2295.8113333333331</v>
      </c>
      <c r="BX87" s="48">
        <f t="shared" si="7"/>
        <v>21041.013333333332</v>
      </c>
      <c r="BY87" s="40">
        <f t="shared" si="8"/>
        <v>1.4866204162537167</v>
      </c>
      <c r="BZ87" s="46">
        <f t="shared" si="8"/>
        <v>2.9732408325074333</v>
      </c>
      <c r="CA87" s="46">
        <f t="shared" si="9"/>
        <v>1.4866204162537167</v>
      </c>
      <c r="CB87" s="46">
        <f t="shared" si="10"/>
        <v>0.14866204162537167</v>
      </c>
      <c r="CC87" s="46">
        <f t="shared" si="11"/>
        <v>1.7027189852768141</v>
      </c>
      <c r="CD87" s="46">
        <f t="shared" si="0"/>
        <v>3.2317579592196899</v>
      </c>
      <c r="CE87" s="46">
        <f t="shared" si="12"/>
        <v>1.5290389739428758</v>
      </c>
      <c r="CF87" s="46">
        <f t="shared" si="13"/>
        <v>0.15274667559131577</v>
      </c>
    </row>
    <row r="88" spans="1:88" customFormat="1" ht="14.4" x14ac:dyDescent="0.3">
      <c r="A88">
        <v>30</v>
      </c>
      <c r="B88">
        <v>10</v>
      </c>
      <c r="C88" t="s">
        <v>96</v>
      </c>
      <c r="D88" t="s">
        <v>27</v>
      </c>
      <c r="G88">
        <v>0.5</v>
      </c>
      <c r="H88">
        <v>0.5</v>
      </c>
      <c r="I88">
        <v>3335</v>
      </c>
      <c r="J88">
        <v>6850</v>
      </c>
      <c r="L88">
        <v>3451</v>
      </c>
      <c r="M88">
        <v>2.9740000000000002</v>
      </c>
      <c r="N88">
        <v>6.0819999999999999</v>
      </c>
      <c r="O88">
        <v>3.1080000000000001</v>
      </c>
      <c r="Q88">
        <v>0.245</v>
      </c>
      <c r="R88">
        <v>1</v>
      </c>
      <c r="S88">
        <v>0</v>
      </c>
      <c r="T88">
        <v>0</v>
      </c>
      <c r="V88">
        <v>0</v>
      </c>
      <c r="Y88" s="1">
        <v>44403</v>
      </c>
      <c r="Z88" s="10">
        <v>0.71863425925925928</v>
      </c>
      <c r="AB88">
        <v>1</v>
      </c>
      <c r="AD88" s="3">
        <v>3.3608809979326169</v>
      </c>
      <c r="AE88" s="3">
        <v>6.5194455163997835</v>
      </c>
      <c r="AF88" s="3">
        <v>3.1585645184671667</v>
      </c>
      <c r="AG88" s="3">
        <v>0.33703101153888004</v>
      </c>
      <c r="AH88" s="3"/>
      <c r="BG88" s="3"/>
      <c r="BH88" s="3"/>
      <c r="BI88" s="3"/>
      <c r="BJ88" s="3"/>
      <c r="BL88" s="2"/>
      <c r="BQ88" s="2">
        <f t="shared" si="1"/>
        <v>2.9732408325074333</v>
      </c>
      <c r="BR88" s="2">
        <f t="shared" si="2"/>
        <v>5.9464816650148666</v>
      </c>
      <c r="BS88" s="2">
        <f t="shared" si="3"/>
        <v>2.9732408325074333</v>
      </c>
      <c r="BT88" s="2">
        <f t="shared" si="4"/>
        <v>0.29732408325074333</v>
      </c>
      <c r="BU88" s="48">
        <f t="shared" si="5"/>
        <v>2243.3433333333332</v>
      </c>
      <c r="BV88" s="48">
        <f t="shared" si="5"/>
        <v>2303.8833333333332</v>
      </c>
      <c r="BW88" s="48">
        <f t="shared" si="6"/>
        <v>2364.4233333333332</v>
      </c>
      <c r="BX88" s="48">
        <f t="shared" si="7"/>
        <v>23213.726666666666</v>
      </c>
      <c r="BY88" s="40">
        <f t="shared" si="8"/>
        <v>1.4866204162537167</v>
      </c>
      <c r="BZ88" s="46">
        <f t="shared" si="8"/>
        <v>2.9732408325074333</v>
      </c>
      <c r="CA88" s="46">
        <f t="shared" si="9"/>
        <v>1.4866204162537167</v>
      </c>
      <c r="CB88" s="46">
        <f t="shared" si="10"/>
        <v>0.14866204162537167</v>
      </c>
      <c r="CC88" s="46">
        <f t="shared" si="11"/>
        <v>1.6804404989663084</v>
      </c>
      <c r="CD88" s="46">
        <f t="shared" si="0"/>
        <v>3.2597227581998918</v>
      </c>
      <c r="CE88" s="46">
        <f t="shared" si="12"/>
        <v>1.5792822592335833</v>
      </c>
      <c r="CF88" s="46">
        <f t="shared" si="13"/>
        <v>0.16851550576944002</v>
      </c>
    </row>
    <row r="89" spans="1:88" customFormat="1" ht="14.4" x14ac:dyDescent="0.3">
      <c r="A89">
        <v>31</v>
      </c>
      <c r="B89">
        <v>10</v>
      </c>
      <c r="C89" t="s">
        <v>96</v>
      </c>
      <c r="D89" t="s">
        <v>27</v>
      </c>
      <c r="G89">
        <v>0.5</v>
      </c>
      <c r="H89">
        <v>0.5</v>
      </c>
      <c r="I89">
        <v>3264</v>
      </c>
      <c r="J89">
        <v>6716</v>
      </c>
      <c r="L89">
        <v>3425</v>
      </c>
      <c r="M89">
        <v>2.919</v>
      </c>
      <c r="N89">
        <v>5.968</v>
      </c>
      <c r="O89">
        <v>3.0489999999999999</v>
      </c>
      <c r="Q89">
        <v>0.24199999999999999</v>
      </c>
      <c r="R89">
        <v>1</v>
      </c>
      <c r="S89">
        <v>0</v>
      </c>
      <c r="T89">
        <v>0</v>
      </c>
      <c r="V89">
        <v>0</v>
      </c>
      <c r="Y89" s="1">
        <v>44403</v>
      </c>
      <c r="Z89" s="10">
        <v>0.72464120370370377</v>
      </c>
      <c r="AB89">
        <v>1</v>
      </c>
      <c r="AD89" s="3">
        <v>3.2905799966861324</v>
      </c>
      <c r="AE89" s="3">
        <v>6.3879619001419918</v>
      </c>
      <c r="AF89" s="3">
        <v>3.0973819034558594</v>
      </c>
      <c r="AG89" s="3">
        <v>0.33449237633992501</v>
      </c>
      <c r="AH89" s="3"/>
      <c r="AK89">
        <v>1.4548549235270916</v>
      </c>
      <c r="AQ89">
        <v>0.8412722463643546</v>
      </c>
      <c r="AW89">
        <v>3.2239653119785467</v>
      </c>
      <c r="BC89">
        <v>0.34967292138698491</v>
      </c>
      <c r="BG89" s="3">
        <v>3.2668162779549266</v>
      </c>
      <c r="BH89" s="3">
        <v>6.414945478105345</v>
      </c>
      <c r="BI89" s="3">
        <v>3.148129200150418</v>
      </c>
      <c r="BJ89" s="3">
        <v>0.33507821523199155</v>
      </c>
      <c r="BL89" s="2">
        <v>18</v>
      </c>
      <c r="BQ89" s="2">
        <f t="shared" si="1"/>
        <v>2.9732408325074333</v>
      </c>
      <c r="BR89" s="2">
        <f t="shared" si="2"/>
        <v>5.9464816650148666</v>
      </c>
      <c r="BS89" s="2">
        <f t="shared" si="3"/>
        <v>2.9732408325074333</v>
      </c>
      <c r="BT89" s="2">
        <f t="shared" si="4"/>
        <v>0.29732408325074333</v>
      </c>
      <c r="BU89" s="48">
        <f t="shared" si="5"/>
        <v>2195.5839999999998</v>
      </c>
      <c r="BV89" s="48">
        <f t="shared" si="5"/>
        <v>2258.8146666666667</v>
      </c>
      <c r="BW89" s="48">
        <f t="shared" si="6"/>
        <v>2322.045333333333</v>
      </c>
      <c r="BX89" s="48">
        <f t="shared" si="7"/>
        <v>23038.833333333332</v>
      </c>
      <c r="BY89" s="40">
        <f t="shared" si="8"/>
        <v>1.4866204162537167</v>
      </c>
      <c r="BZ89" s="46">
        <f t="shared" si="8"/>
        <v>2.9732408325074333</v>
      </c>
      <c r="CA89" s="46">
        <f t="shared" si="9"/>
        <v>1.4866204162537167</v>
      </c>
      <c r="CB89" s="46">
        <f t="shared" si="10"/>
        <v>0.14866204162537167</v>
      </c>
      <c r="CC89" s="46">
        <f t="shared" si="11"/>
        <v>1.6452899983430662</v>
      </c>
      <c r="CD89" s="46">
        <f t="shared" si="0"/>
        <v>3.1939809500709959</v>
      </c>
      <c r="CE89" s="46">
        <f t="shared" si="12"/>
        <v>1.5486909517279297</v>
      </c>
      <c r="CF89" s="46">
        <f t="shared" si="13"/>
        <v>0.16724618816996251</v>
      </c>
      <c r="CG89" s="3">
        <f>AVERAGE(CC89:CC90)</f>
        <v>1.6334081389774633</v>
      </c>
      <c r="CH89" s="3">
        <f>AVERAGE(CD89:CD90)</f>
        <v>3.2074727390526725</v>
      </c>
      <c r="CI89" s="3">
        <f>AVERAGE(CE89:CE90)</f>
        <v>1.574064600075209</v>
      </c>
      <c r="CJ89" s="3">
        <f>AVERAGE(CF89:CF90)</f>
        <v>0.16753910761599577</v>
      </c>
    </row>
    <row r="90" spans="1:88" customFormat="1" ht="14.4" x14ac:dyDescent="0.3">
      <c r="A90">
        <v>32</v>
      </c>
      <c r="B90">
        <v>10</v>
      </c>
      <c r="C90" t="s">
        <v>96</v>
      </c>
      <c r="D90" t="s">
        <v>27</v>
      </c>
      <c r="G90">
        <v>0.5</v>
      </c>
      <c r="H90">
        <v>0.5</v>
      </c>
      <c r="I90">
        <v>3216</v>
      </c>
      <c r="J90">
        <v>6771</v>
      </c>
      <c r="L90">
        <v>3437</v>
      </c>
      <c r="M90">
        <v>2.8820000000000001</v>
      </c>
      <c r="N90">
        <v>6.0149999999999997</v>
      </c>
      <c r="O90">
        <v>3.133</v>
      </c>
      <c r="Q90">
        <v>0.24299999999999999</v>
      </c>
      <c r="R90">
        <v>1</v>
      </c>
      <c r="S90">
        <v>0</v>
      </c>
      <c r="T90">
        <v>0</v>
      </c>
      <c r="V90">
        <v>0</v>
      </c>
      <c r="Y90" s="1">
        <v>44403</v>
      </c>
      <c r="Z90" s="10">
        <v>0.7310416666666667</v>
      </c>
      <c r="AB90">
        <v>1</v>
      </c>
      <c r="AD90" s="3">
        <v>3.2430525592237207</v>
      </c>
      <c r="AE90" s="3">
        <v>6.4419290560686973</v>
      </c>
      <c r="AF90" s="3">
        <v>3.1988764968449765</v>
      </c>
      <c r="AG90" s="3">
        <v>0.33566405412405809</v>
      </c>
      <c r="AH90" s="3"/>
      <c r="BG90" s="3"/>
      <c r="BH90" s="3"/>
      <c r="BI90" s="3"/>
      <c r="BJ90" s="3"/>
      <c r="BL90" s="2"/>
      <c r="BQ90" s="2">
        <f t="shared" si="1"/>
        <v>2.9732408325074333</v>
      </c>
      <c r="BR90" s="2">
        <f t="shared" si="2"/>
        <v>5.9464816650148666</v>
      </c>
      <c r="BS90" s="2">
        <f t="shared" si="3"/>
        <v>2.9732408325074333</v>
      </c>
      <c r="BT90" s="2">
        <f t="shared" si="4"/>
        <v>0.29732408325074333</v>
      </c>
      <c r="BU90" s="48">
        <f t="shared" si="5"/>
        <v>2163.2959999999998</v>
      </c>
      <c r="BV90" s="48">
        <f t="shared" si="5"/>
        <v>2277.3129999999996</v>
      </c>
      <c r="BW90" s="48">
        <f t="shared" si="6"/>
        <v>2391.33</v>
      </c>
      <c r="BX90" s="48">
        <f t="shared" si="7"/>
        <v>23119.553333333333</v>
      </c>
      <c r="BY90" s="40">
        <f t="shared" si="8"/>
        <v>1.4866204162537167</v>
      </c>
      <c r="BZ90" s="46">
        <f t="shared" si="8"/>
        <v>2.9732408325074333</v>
      </c>
      <c r="CA90" s="46">
        <f t="shared" si="9"/>
        <v>1.4866204162537167</v>
      </c>
      <c r="CB90" s="46">
        <f t="shared" si="10"/>
        <v>0.14866204162537167</v>
      </c>
      <c r="CC90" s="46">
        <f t="shared" si="11"/>
        <v>1.6215262796118604</v>
      </c>
      <c r="CD90" s="46">
        <f t="shared" si="0"/>
        <v>3.2209645280343486</v>
      </c>
      <c r="CE90" s="46">
        <f t="shared" si="12"/>
        <v>1.5994382484224883</v>
      </c>
      <c r="CF90" s="46">
        <f t="shared" si="13"/>
        <v>0.16783202706202904</v>
      </c>
    </row>
    <row r="91" spans="1:88" customFormat="1" ht="14.4" x14ac:dyDescent="0.3">
      <c r="A91">
        <v>33</v>
      </c>
      <c r="B91">
        <v>11</v>
      </c>
      <c r="C91" t="s">
        <v>96</v>
      </c>
      <c r="D91" t="s">
        <v>27</v>
      </c>
      <c r="G91">
        <v>0.5</v>
      </c>
      <c r="H91">
        <v>0.5</v>
      </c>
      <c r="I91">
        <v>3252</v>
      </c>
      <c r="J91">
        <v>6718</v>
      </c>
      <c r="L91">
        <v>3107</v>
      </c>
      <c r="M91">
        <v>2.91</v>
      </c>
      <c r="N91">
        <v>5.97</v>
      </c>
      <c r="O91">
        <v>3.0609999999999999</v>
      </c>
      <c r="Q91">
        <v>0.20899999999999999</v>
      </c>
      <c r="R91">
        <v>1</v>
      </c>
      <c r="S91">
        <v>0</v>
      </c>
      <c r="T91">
        <v>0</v>
      </c>
      <c r="V91">
        <v>0</v>
      </c>
      <c r="Y91" s="1">
        <v>44403</v>
      </c>
      <c r="Z91" s="10">
        <v>0.74200231481481482</v>
      </c>
      <c r="AB91">
        <v>1</v>
      </c>
      <c r="AD91" s="3">
        <v>3.2786981373205299</v>
      </c>
      <c r="AE91" s="3">
        <v>6.3899243421756902</v>
      </c>
      <c r="AF91" s="3">
        <v>3.1112262048551602</v>
      </c>
      <c r="AG91" s="3">
        <v>0.30344291506039867</v>
      </c>
      <c r="AH91" s="3"/>
      <c r="BG91" s="3"/>
      <c r="BH91" s="3"/>
      <c r="BI91" s="3"/>
      <c r="BJ91" s="3"/>
      <c r="BL91" s="2"/>
      <c r="BQ91" s="2">
        <f t="shared" si="1"/>
        <v>2.9732408325074333</v>
      </c>
      <c r="BR91" s="2">
        <f t="shared" si="2"/>
        <v>5.9464816650148666</v>
      </c>
      <c r="BS91" s="2">
        <f t="shared" si="3"/>
        <v>2.9732408325074333</v>
      </c>
      <c r="BT91" s="2">
        <f t="shared" si="4"/>
        <v>0.29732408325074333</v>
      </c>
      <c r="BU91" s="48">
        <f t="shared" si="5"/>
        <v>2187.5119999999997</v>
      </c>
      <c r="BV91" s="48">
        <f t="shared" si="5"/>
        <v>2259.487333333333</v>
      </c>
      <c r="BW91" s="48">
        <f t="shared" si="6"/>
        <v>2331.4626666666663</v>
      </c>
      <c r="BX91" s="48">
        <f t="shared" si="7"/>
        <v>20899.75333333333</v>
      </c>
      <c r="BY91" s="40">
        <f t="shared" si="8"/>
        <v>1.4866204162537167</v>
      </c>
      <c r="BZ91" s="46">
        <f t="shared" si="8"/>
        <v>2.9732408325074333</v>
      </c>
      <c r="CA91" s="46">
        <f t="shared" si="9"/>
        <v>1.4866204162537167</v>
      </c>
      <c r="CB91" s="46">
        <f t="shared" si="10"/>
        <v>0.14866204162537167</v>
      </c>
      <c r="CC91" s="46">
        <f t="shared" si="11"/>
        <v>1.639349068660265</v>
      </c>
      <c r="CD91" s="46">
        <f t="shared" si="0"/>
        <v>3.1949621710878451</v>
      </c>
      <c r="CE91" s="46">
        <f t="shared" si="12"/>
        <v>1.5556131024275801</v>
      </c>
      <c r="CF91" s="46">
        <f t="shared" si="13"/>
        <v>0.15172145753019933</v>
      </c>
    </row>
    <row r="92" spans="1:88" customFormat="1" ht="14.4" x14ac:dyDescent="0.3">
      <c r="A92">
        <v>34</v>
      </c>
      <c r="B92">
        <v>11</v>
      </c>
      <c r="C92" t="s">
        <v>96</v>
      </c>
      <c r="D92" t="s">
        <v>27</v>
      </c>
      <c r="G92">
        <v>0.5</v>
      </c>
      <c r="H92">
        <v>0.5</v>
      </c>
      <c r="I92">
        <v>3225</v>
      </c>
      <c r="J92">
        <v>6609</v>
      </c>
      <c r="L92">
        <v>3103</v>
      </c>
      <c r="M92">
        <v>2.8889999999999998</v>
      </c>
      <c r="N92">
        <v>5.8769999999999998</v>
      </c>
      <c r="O92">
        <v>2.988</v>
      </c>
      <c r="Q92">
        <v>0.20899999999999999</v>
      </c>
      <c r="R92">
        <v>1</v>
      </c>
      <c r="S92">
        <v>0</v>
      </c>
      <c r="T92">
        <v>0</v>
      </c>
      <c r="V92">
        <v>0</v>
      </c>
      <c r="Y92" s="1">
        <v>44403</v>
      </c>
      <c r="Z92" s="10">
        <v>0.74790509259259252</v>
      </c>
      <c r="AB92">
        <v>1</v>
      </c>
      <c r="AD92" s="3">
        <v>3.2519639537479232</v>
      </c>
      <c r="AE92" s="3">
        <v>6.282971251339128</v>
      </c>
      <c r="AF92" s="3">
        <v>3.0310072975912048</v>
      </c>
      <c r="AG92" s="3">
        <v>0.30305235579902101</v>
      </c>
      <c r="AH92" s="3"/>
      <c r="AK92">
        <v>1.5031606061092699</v>
      </c>
      <c r="AQ92">
        <v>0.3274232318191716</v>
      </c>
      <c r="AW92">
        <v>2.2548256356932694</v>
      </c>
      <c r="BC92">
        <v>0.74378812549734719</v>
      </c>
      <c r="BG92" s="3">
        <v>3.2277051575431503</v>
      </c>
      <c r="BH92" s="3">
        <v>6.2932740720160449</v>
      </c>
      <c r="BI92" s="3">
        <v>3.0655689144728941</v>
      </c>
      <c r="BJ92" s="3">
        <v>0.30192949792256013</v>
      </c>
      <c r="BL92" s="2">
        <v>19</v>
      </c>
      <c r="BQ92" s="2">
        <f t="shared" si="1"/>
        <v>2.9732408325074333</v>
      </c>
      <c r="BR92" s="2">
        <f t="shared" si="2"/>
        <v>5.9464816650148666</v>
      </c>
      <c r="BS92" s="2">
        <f t="shared" si="3"/>
        <v>2.9732408325074333</v>
      </c>
      <c r="BT92" s="2">
        <f t="shared" si="4"/>
        <v>0.29732408325074333</v>
      </c>
      <c r="BU92" s="48">
        <f t="shared" si="5"/>
        <v>2169.35</v>
      </c>
      <c r="BV92" s="48">
        <f t="shared" si="5"/>
        <v>2222.8269999999998</v>
      </c>
      <c r="BW92" s="48">
        <f t="shared" si="6"/>
        <v>2276.3039999999996</v>
      </c>
      <c r="BX92" s="48">
        <f t="shared" si="7"/>
        <v>20872.846666666665</v>
      </c>
      <c r="BY92" s="40">
        <f t="shared" si="8"/>
        <v>1.4866204162537167</v>
      </c>
      <c r="BZ92" s="46">
        <f t="shared" si="8"/>
        <v>2.9732408325074333</v>
      </c>
      <c r="CA92" s="46">
        <f t="shared" si="9"/>
        <v>1.4866204162537167</v>
      </c>
      <c r="CB92" s="46">
        <f t="shared" si="10"/>
        <v>0.14866204162537167</v>
      </c>
      <c r="CC92" s="46">
        <f t="shared" si="11"/>
        <v>1.6259819768739616</v>
      </c>
      <c r="CD92" s="46">
        <f t="shared" si="0"/>
        <v>3.141485625669564</v>
      </c>
      <c r="CE92" s="46">
        <f t="shared" si="12"/>
        <v>1.5155036487956024</v>
      </c>
      <c r="CF92" s="46">
        <f t="shared" si="13"/>
        <v>0.15152617789951051</v>
      </c>
      <c r="CG92" s="3">
        <f>AVERAGE(CC92:CC93)</f>
        <v>1.6138525787715752</v>
      </c>
      <c r="CH92" s="3">
        <f>AVERAGE(CD92:CD93)</f>
        <v>3.1466370360080225</v>
      </c>
      <c r="CI92" s="3">
        <f>AVERAGE(CE92:CE93)</f>
        <v>1.5327844572364471</v>
      </c>
      <c r="CJ92" s="3">
        <f>AVERAGE(CF92:CF93)</f>
        <v>0.15096474896128007</v>
      </c>
    </row>
    <row r="93" spans="1:88" customFormat="1" ht="14.4" x14ac:dyDescent="0.3">
      <c r="A93">
        <v>35</v>
      </c>
      <c r="B93">
        <v>11</v>
      </c>
      <c r="C93" t="s">
        <v>96</v>
      </c>
      <c r="D93" t="s">
        <v>27</v>
      </c>
      <c r="G93">
        <v>0.5</v>
      </c>
      <c r="H93">
        <v>0.5</v>
      </c>
      <c r="I93">
        <v>3176</v>
      </c>
      <c r="J93">
        <v>6630</v>
      </c>
      <c r="L93">
        <v>3080</v>
      </c>
      <c r="M93">
        <v>2.851</v>
      </c>
      <c r="N93">
        <v>5.8949999999999996</v>
      </c>
      <c r="O93">
        <v>3.044</v>
      </c>
      <c r="Q93">
        <v>0.20599999999999999</v>
      </c>
      <c r="R93">
        <v>1</v>
      </c>
      <c r="S93">
        <v>0</v>
      </c>
      <c r="T93">
        <v>0</v>
      </c>
      <c r="V93">
        <v>0</v>
      </c>
      <c r="Y93" s="1">
        <v>44403</v>
      </c>
      <c r="Z93" s="10">
        <v>0.75429398148148152</v>
      </c>
      <c r="AB93">
        <v>1</v>
      </c>
      <c r="AD93" s="3">
        <v>3.2034463613383775</v>
      </c>
      <c r="AE93" s="3">
        <v>6.303576892692961</v>
      </c>
      <c r="AF93" s="3">
        <v>3.1001305313545835</v>
      </c>
      <c r="AG93" s="3">
        <v>0.30080664004609925</v>
      </c>
      <c r="AH93" s="3"/>
      <c r="BG93" s="3"/>
      <c r="BH93" s="3"/>
      <c r="BI93" s="3"/>
      <c r="BJ93" s="3"/>
      <c r="BL93" s="2"/>
      <c r="BQ93" s="2">
        <f t="shared" si="1"/>
        <v>2.9732408325074333</v>
      </c>
      <c r="BR93" s="2">
        <f t="shared" si="2"/>
        <v>5.9464816650148666</v>
      </c>
      <c r="BS93" s="2">
        <f t="shared" si="3"/>
        <v>2.9732408325074333</v>
      </c>
      <c r="BT93" s="2">
        <f t="shared" si="4"/>
        <v>0.29732408325074333</v>
      </c>
      <c r="BU93" s="48">
        <f t="shared" si="5"/>
        <v>2136.3893333333331</v>
      </c>
      <c r="BV93" s="48">
        <f t="shared" si="5"/>
        <v>2229.89</v>
      </c>
      <c r="BW93" s="48">
        <f t="shared" si="6"/>
        <v>2323.3906666666667</v>
      </c>
      <c r="BX93" s="48">
        <f t="shared" si="7"/>
        <v>20718.133333333331</v>
      </c>
      <c r="BY93" s="40">
        <f t="shared" si="8"/>
        <v>1.4866204162537167</v>
      </c>
      <c r="BZ93" s="46">
        <f t="shared" si="8"/>
        <v>2.9732408325074333</v>
      </c>
      <c r="CA93" s="46">
        <f t="shared" si="9"/>
        <v>1.4866204162537167</v>
      </c>
      <c r="CB93" s="46">
        <f t="shared" si="10"/>
        <v>0.14866204162537167</v>
      </c>
      <c r="CC93" s="46">
        <f t="shared" si="11"/>
        <v>1.6017231806691887</v>
      </c>
      <c r="CD93" s="46">
        <f t="shared" si="0"/>
        <v>3.1517884463464805</v>
      </c>
      <c r="CE93" s="46">
        <f t="shared" si="12"/>
        <v>1.5500652656772917</v>
      </c>
      <c r="CF93" s="46">
        <f t="shared" si="13"/>
        <v>0.15040332002304962</v>
      </c>
    </row>
    <row r="94" spans="1:88" customFormat="1" ht="14.4" x14ac:dyDescent="0.3">
      <c r="A94">
        <v>109</v>
      </c>
      <c r="B94">
        <v>1</v>
      </c>
      <c r="C94" t="s">
        <v>97</v>
      </c>
      <c r="D94" t="s">
        <v>27</v>
      </c>
      <c r="G94">
        <v>0.5</v>
      </c>
      <c r="H94">
        <v>0.5</v>
      </c>
      <c r="I94">
        <v>3858</v>
      </c>
      <c r="J94">
        <v>7028</v>
      </c>
      <c r="L94">
        <v>3207</v>
      </c>
      <c r="M94">
        <v>3.3740000000000001</v>
      </c>
      <c r="N94">
        <v>6.2329999999999997</v>
      </c>
      <c r="O94">
        <v>2.859</v>
      </c>
      <c r="Q94">
        <v>0.219</v>
      </c>
      <c r="R94">
        <v>1</v>
      </c>
      <c r="S94">
        <v>0</v>
      </c>
      <c r="T94">
        <v>0</v>
      </c>
      <c r="V94">
        <v>0</v>
      </c>
      <c r="Y94" s="1">
        <v>44540</v>
      </c>
      <c r="Z94" s="10">
        <v>0.46487268518518521</v>
      </c>
      <c r="AB94">
        <v>1</v>
      </c>
      <c r="AD94" s="3">
        <v>3.3537728705414467</v>
      </c>
      <c r="AE94" s="3">
        <v>6.0179060805707616</v>
      </c>
      <c r="AF94" s="3">
        <v>2.6641332100293149</v>
      </c>
      <c r="AG94" s="3">
        <v>0.26132138485836265</v>
      </c>
      <c r="AH94" s="3"/>
      <c r="BG94" s="3"/>
      <c r="BH94" s="3"/>
      <c r="BI94" s="3"/>
      <c r="BJ94" s="3"/>
      <c r="BL94" s="2"/>
      <c r="BQ94" s="2">
        <f t="shared" si="1"/>
        <v>2.9732408325074333</v>
      </c>
      <c r="BR94" s="2">
        <f t="shared" si="2"/>
        <v>5.9464816650148666</v>
      </c>
      <c r="BS94" s="2">
        <f t="shared" si="3"/>
        <v>2.9732408325074333</v>
      </c>
      <c r="BT94" s="2">
        <f t="shared" si="4"/>
        <v>0.29732408325074333</v>
      </c>
      <c r="BU94" s="48">
        <f t="shared" si="5"/>
        <v>2595.1479999999997</v>
      </c>
      <c r="BV94" s="48">
        <f t="shared" si="5"/>
        <v>2363.7506666666663</v>
      </c>
      <c r="BW94" s="48">
        <f t="shared" si="6"/>
        <v>2132.353333333333</v>
      </c>
      <c r="BX94" s="48">
        <f t="shared" si="7"/>
        <v>21572.42</v>
      </c>
      <c r="BY94" s="40">
        <f t="shared" si="8"/>
        <v>1.4866204162537167</v>
      </c>
      <c r="BZ94" s="46">
        <f t="shared" si="8"/>
        <v>2.9732408325074333</v>
      </c>
      <c r="CA94" s="46">
        <f t="shared" si="9"/>
        <v>1.4866204162537167</v>
      </c>
      <c r="CB94" s="46">
        <f t="shared" si="10"/>
        <v>0.14866204162537167</v>
      </c>
      <c r="CC94" s="46">
        <f t="shared" si="11"/>
        <v>1.6768864352707233</v>
      </c>
      <c r="CD94" s="46">
        <f t="shared" si="0"/>
        <v>3.0089530402853808</v>
      </c>
      <c r="CE94" s="46">
        <f t="shared" si="12"/>
        <v>1.3320666050146575</v>
      </c>
      <c r="CF94" s="46">
        <f t="shared" si="13"/>
        <v>0.13066069242918132</v>
      </c>
    </row>
    <row r="95" spans="1:88" customFormat="1" ht="14.4" x14ac:dyDescent="0.3">
      <c r="A95">
        <v>110</v>
      </c>
      <c r="B95">
        <v>1</v>
      </c>
      <c r="C95" t="s">
        <v>97</v>
      </c>
      <c r="D95" t="s">
        <v>27</v>
      </c>
      <c r="G95">
        <v>0.5</v>
      </c>
      <c r="H95">
        <v>0.5</v>
      </c>
      <c r="I95">
        <v>3835</v>
      </c>
      <c r="J95">
        <v>7260</v>
      </c>
      <c r="L95">
        <v>3139</v>
      </c>
      <c r="M95">
        <v>3.3570000000000002</v>
      </c>
      <c r="N95">
        <v>6.4290000000000003</v>
      </c>
      <c r="O95">
        <v>3.0720000000000001</v>
      </c>
      <c r="Q95">
        <v>0.21199999999999999</v>
      </c>
      <c r="R95">
        <v>1</v>
      </c>
      <c r="S95">
        <v>0</v>
      </c>
      <c r="T95">
        <v>0</v>
      </c>
      <c r="V95">
        <v>0</v>
      </c>
      <c r="Y95" s="1">
        <v>44540</v>
      </c>
      <c r="Z95" s="10">
        <v>0.47193287037037041</v>
      </c>
      <c r="AB95">
        <v>1</v>
      </c>
      <c r="AD95" s="3">
        <v>3.3310002819422806</v>
      </c>
      <c r="AE95" s="3">
        <v>6.2397444259441759</v>
      </c>
      <c r="AF95" s="3">
        <v>2.9087441440018953</v>
      </c>
      <c r="AG95" s="3">
        <v>0.25524457518736182</v>
      </c>
      <c r="AH95" s="3"/>
      <c r="AK95">
        <v>9.9539302021434466</v>
      </c>
      <c r="AQ95">
        <v>4.4169018128707416</v>
      </c>
      <c r="AW95">
        <v>1.5757177403422351</v>
      </c>
      <c r="BC95">
        <v>1.9416076823404977</v>
      </c>
      <c r="BG95" s="3">
        <v>3.1730773305698032</v>
      </c>
      <c r="BH95" s="3">
        <v>6.1049202591439542</v>
      </c>
      <c r="BI95" s="3">
        <v>2.9318429285741514</v>
      </c>
      <c r="BJ95" s="3">
        <v>0.25774679093424452</v>
      </c>
      <c r="BL95" s="2">
        <v>20</v>
      </c>
      <c r="BQ95" s="2">
        <f t="shared" si="1"/>
        <v>2.9732408325074333</v>
      </c>
      <c r="BR95" s="2">
        <f t="shared" si="2"/>
        <v>5.9464816650148666</v>
      </c>
      <c r="BS95" s="2">
        <f t="shared" si="3"/>
        <v>2.9732408325074333</v>
      </c>
      <c r="BT95" s="2">
        <f t="shared" si="4"/>
        <v>0.29732408325074333</v>
      </c>
      <c r="BU95" s="48">
        <f t="shared" si="5"/>
        <v>2579.6766666666663</v>
      </c>
      <c r="BV95" s="48">
        <f t="shared" si="5"/>
        <v>2441.7799999999997</v>
      </c>
      <c r="BW95" s="48">
        <f t="shared" si="6"/>
        <v>2303.8833333333332</v>
      </c>
      <c r="BX95" s="48">
        <f t="shared" si="7"/>
        <v>21115.006666666664</v>
      </c>
      <c r="BY95" s="40">
        <f t="shared" si="8"/>
        <v>1.4866204162537167</v>
      </c>
      <c r="BZ95" s="46">
        <f t="shared" si="8"/>
        <v>2.9732408325074333</v>
      </c>
      <c r="CA95" s="46">
        <f t="shared" si="9"/>
        <v>1.4866204162537167</v>
      </c>
      <c r="CB95" s="46">
        <f t="shared" si="10"/>
        <v>0.14866204162537167</v>
      </c>
      <c r="CC95" s="46">
        <f t="shared" si="11"/>
        <v>1.6655001409711403</v>
      </c>
      <c r="CD95" s="46">
        <f t="shared" si="0"/>
        <v>3.1198722129720879</v>
      </c>
      <c r="CE95" s="46">
        <f t="shared" si="12"/>
        <v>1.4543720720009476</v>
      </c>
      <c r="CF95" s="46">
        <f t="shared" si="13"/>
        <v>0.12762228759368091</v>
      </c>
      <c r="CG95" s="3">
        <f>AVERAGE(CC95:CC96)</f>
        <v>1.5865386652849016</v>
      </c>
      <c r="CH95" s="3">
        <f>AVERAGE(CD95:CD96)</f>
        <v>3.0524601295719771</v>
      </c>
      <c r="CI95" s="3">
        <f>AVERAGE(CE95:CE96)</f>
        <v>1.4659214642870757</v>
      </c>
      <c r="CJ95" s="3">
        <f>AVERAGE(CF95:CF96)</f>
        <v>0.12887339546712226</v>
      </c>
    </row>
    <row r="96" spans="1:88" customFormat="1" ht="14.4" x14ac:dyDescent="0.3">
      <c r="A96">
        <v>111</v>
      </c>
      <c r="B96">
        <v>1</v>
      </c>
      <c r="C96" t="s">
        <v>97</v>
      </c>
      <c r="D96" t="s">
        <v>27</v>
      </c>
      <c r="G96">
        <v>0.5</v>
      </c>
      <c r="H96">
        <v>0.5</v>
      </c>
      <c r="I96">
        <v>3516</v>
      </c>
      <c r="J96">
        <v>6978</v>
      </c>
      <c r="L96">
        <v>3195</v>
      </c>
      <c r="M96">
        <v>3.1120000000000001</v>
      </c>
      <c r="N96">
        <v>6.1909999999999998</v>
      </c>
      <c r="O96">
        <v>3.0779999999999998</v>
      </c>
      <c r="Q96">
        <v>0.218</v>
      </c>
      <c r="R96">
        <v>1</v>
      </c>
      <c r="S96">
        <v>0</v>
      </c>
      <c r="T96">
        <v>0</v>
      </c>
      <c r="V96">
        <v>0</v>
      </c>
      <c r="Y96" s="1">
        <v>44540</v>
      </c>
      <c r="Z96" s="10">
        <v>0.47771990740740744</v>
      </c>
      <c r="AB96">
        <v>1</v>
      </c>
      <c r="AD96" s="3">
        <v>3.0151543791973259</v>
      </c>
      <c r="AE96" s="3">
        <v>5.9700960923437334</v>
      </c>
      <c r="AF96" s="3">
        <v>2.9549417131464075</v>
      </c>
      <c r="AG96" s="3">
        <v>0.26024900668112722</v>
      </c>
      <c r="AH96" s="3"/>
      <c r="BG96" s="3"/>
      <c r="BH96" s="3"/>
      <c r="BI96" s="3"/>
      <c r="BJ96" s="3"/>
      <c r="BL96" s="2"/>
      <c r="BQ96" s="2">
        <f t="shared" si="1"/>
        <v>2.9732408325074333</v>
      </c>
      <c r="BR96" s="2">
        <f t="shared" si="2"/>
        <v>5.9464816650148666</v>
      </c>
      <c r="BS96" s="2">
        <f t="shared" si="3"/>
        <v>2.9732408325074333</v>
      </c>
      <c r="BT96" s="2">
        <f t="shared" si="4"/>
        <v>0.29732408325074333</v>
      </c>
      <c r="BU96" s="48">
        <f t="shared" si="5"/>
        <v>2365.096</v>
      </c>
      <c r="BV96" s="48">
        <f t="shared" si="5"/>
        <v>2346.9339999999997</v>
      </c>
      <c r="BW96" s="48">
        <f t="shared" si="6"/>
        <v>2328.7719999999999</v>
      </c>
      <c r="BX96" s="48">
        <f t="shared" si="7"/>
        <v>21491.699999999997</v>
      </c>
      <c r="BY96" s="40">
        <f t="shared" si="8"/>
        <v>1.4866204162537167</v>
      </c>
      <c r="BZ96" s="46">
        <f t="shared" si="8"/>
        <v>2.9732408325074333</v>
      </c>
      <c r="CA96" s="46">
        <f t="shared" si="9"/>
        <v>1.4866204162537167</v>
      </c>
      <c r="CB96" s="46">
        <f t="shared" si="10"/>
        <v>0.14866204162537167</v>
      </c>
      <c r="CC96" s="46">
        <f t="shared" si="11"/>
        <v>1.5075771895986629</v>
      </c>
      <c r="CD96" s="46">
        <f t="shared" si="0"/>
        <v>2.9850480461718667</v>
      </c>
      <c r="CE96" s="46">
        <f t="shared" si="12"/>
        <v>1.4774708565732038</v>
      </c>
      <c r="CF96" s="46">
        <f t="shared" si="13"/>
        <v>0.13012450334056361</v>
      </c>
    </row>
    <row r="97" spans="1:88" customFormat="1" ht="14.4" x14ac:dyDescent="0.3">
      <c r="A97">
        <v>112</v>
      </c>
      <c r="B97">
        <v>1</v>
      </c>
      <c r="C97" t="s">
        <v>97</v>
      </c>
      <c r="D97" t="s">
        <v>27</v>
      </c>
      <c r="G97">
        <v>0.5</v>
      </c>
      <c r="H97">
        <v>0.5</v>
      </c>
      <c r="I97">
        <v>3894</v>
      </c>
      <c r="J97">
        <v>7129</v>
      </c>
      <c r="L97">
        <v>3183</v>
      </c>
      <c r="M97">
        <v>3.4020000000000001</v>
      </c>
      <c r="N97">
        <v>6.3179999999999996</v>
      </c>
      <c r="O97">
        <v>2.9159999999999999</v>
      </c>
      <c r="Q97">
        <v>0.217</v>
      </c>
      <c r="R97">
        <v>1</v>
      </c>
      <c r="S97">
        <v>0</v>
      </c>
      <c r="T97">
        <v>0</v>
      </c>
      <c r="V97">
        <v>0</v>
      </c>
      <c r="Y97" s="1">
        <v>44541</v>
      </c>
      <c r="Z97" s="10">
        <v>0.71356481481481471</v>
      </c>
      <c r="AB97">
        <v>1</v>
      </c>
      <c r="AD97" s="3">
        <v>3.2906415491496275</v>
      </c>
      <c r="AE97" s="3">
        <v>6.0251558985580909</v>
      </c>
      <c r="AF97" s="3">
        <v>2.7345143494084634</v>
      </c>
      <c r="AG97" s="3">
        <v>0.2628183690897834</v>
      </c>
      <c r="AH97" s="3"/>
      <c r="BG97" s="3"/>
      <c r="BH97" s="3"/>
      <c r="BI97" s="3"/>
      <c r="BJ97" s="3"/>
      <c r="BL97" s="2"/>
      <c r="BQ97" s="2">
        <f t="shared" si="1"/>
        <v>2.9732408325074333</v>
      </c>
      <c r="BR97" s="2">
        <f t="shared" si="2"/>
        <v>5.9464816650148666</v>
      </c>
      <c r="BS97" s="2">
        <f t="shared" si="3"/>
        <v>2.9732408325074333</v>
      </c>
      <c r="BT97" s="2">
        <f t="shared" si="4"/>
        <v>0.29732408325074333</v>
      </c>
      <c r="BU97" s="48">
        <f t="shared" si="5"/>
        <v>2619.364</v>
      </c>
      <c r="BV97" s="48">
        <f t="shared" si="5"/>
        <v>2397.7203333333332</v>
      </c>
      <c r="BW97" s="48">
        <f t="shared" si="6"/>
        <v>2176.0766666666664</v>
      </c>
      <c r="BX97" s="48">
        <f t="shared" si="7"/>
        <v>21410.98</v>
      </c>
      <c r="BY97" s="40">
        <f t="shared" si="8"/>
        <v>1.4866204162537167</v>
      </c>
      <c r="BZ97" s="46">
        <f t="shared" si="8"/>
        <v>2.9732408325074333</v>
      </c>
      <c r="CA97" s="46">
        <f t="shared" si="9"/>
        <v>1.4866204162537167</v>
      </c>
      <c r="CB97" s="46">
        <f t="shared" si="10"/>
        <v>0.14866204162537167</v>
      </c>
      <c r="CC97" s="46">
        <f t="shared" si="11"/>
        <v>1.6453207745748137</v>
      </c>
      <c r="CD97" s="46">
        <f t="shared" si="0"/>
        <v>3.0125779492790454</v>
      </c>
      <c r="CE97" s="46">
        <f t="shared" si="12"/>
        <v>1.3672571747042317</v>
      </c>
      <c r="CF97" s="46">
        <f t="shared" si="13"/>
        <v>0.1314091845448917</v>
      </c>
    </row>
    <row r="98" spans="1:88" customFormat="1" ht="14.4" x14ac:dyDescent="0.3">
      <c r="A98">
        <v>113</v>
      </c>
      <c r="B98">
        <v>1</v>
      </c>
      <c r="C98" t="s">
        <v>97</v>
      </c>
      <c r="D98" t="s">
        <v>27</v>
      </c>
      <c r="G98">
        <v>0.5</v>
      </c>
      <c r="H98">
        <v>0.5</v>
      </c>
      <c r="I98">
        <v>3574</v>
      </c>
      <c r="J98">
        <v>7106</v>
      </c>
      <c r="L98">
        <v>3186</v>
      </c>
      <c r="M98">
        <v>3.157</v>
      </c>
      <c r="N98">
        <v>6.2990000000000004</v>
      </c>
      <c r="O98">
        <v>3.1419999999999999</v>
      </c>
      <c r="Q98">
        <v>0.217</v>
      </c>
      <c r="R98">
        <v>1</v>
      </c>
      <c r="S98">
        <v>0</v>
      </c>
      <c r="T98">
        <v>0</v>
      </c>
      <c r="V98">
        <v>0</v>
      </c>
      <c r="Y98" s="1">
        <v>44541</v>
      </c>
      <c r="Z98" s="10">
        <v>0.72171296296296295</v>
      </c>
      <c r="AB98">
        <v>1</v>
      </c>
      <c r="AD98" s="3">
        <v>2.9999703751497417</v>
      </c>
      <c r="AE98" s="3">
        <v>6.0041128753487083</v>
      </c>
      <c r="AF98" s="3">
        <v>3.0041425001989666</v>
      </c>
      <c r="AG98" s="3">
        <v>0.26308843072475091</v>
      </c>
      <c r="AH98" s="3"/>
      <c r="AK98">
        <v>0.24252209899034652</v>
      </c>
      <c r="AQ98">
        <v>4.5724817786033038E-2</v>
      </c>
      <c r="AW98">
        <v>0.15041351448603885</v>
      </c>
      <c r="BC98">
        <v>1.6560074779569314</v>
      </c>
      <c r="BG98" s="3">
        <v>2.996336985474743</v>
      </c>
      <c r="BH98" s="3">
        <v>6.0027405042698359</v>
      </c>
      <c r="BI98" s="3">
        <v>3.0064035187950924</v>
      </c>
      <c r="BJ98" s="3">
        <v>0.26092793764501082</v>
      </c>
      <c r="BL98" s="2">
        <v>21</v>
      </c>
      <c r="BQ98" s="2">
        <f t="shared" si="1"/>
        <v>2.9732408325074333</v>
      </c>
      <c r="BR98" s="2">
        <f t="shared" si="2"/>
        <v>5.9464816650148666</v>
      </c>
      <c r="BS98" s="2">
        <f t="shared" si="3"/>
        <v>2.9732408325074333</v>
      </c>
      <c r="BT98" s="2">
        <f t="shared" si="4"/>
        <v>0.29732408325074333</v>
      </c>
      <c r="BU98" s="48">
        <f t="shared" si="5"/>
        <v>2404.1106666666665</v>
      </c>
      <c r="BV98" s="48">
        <f t="shared" si="5"/>
        <v>2389.9846666666663</v>
      </c>
      <c r="BW98" s="48">
        <f t="shared" si="6"/>
        <v>2375.8586666666665</v>
      </c>
      <c r="BX98" s="48">
        <f t="shared" si="7"/>
        <v>21431.16</v>
      </c>
      <c r="BY98" s="40">
        <f t="shared" si="8"/>
        <v>1.4866204162537167</v>
      </c>
      <c r="BZ98" s="46">
        <f t="shared" si="8"/>
        <v>2.9732408325074333</v>
      </c>
      <c r="CA98" s="46">
        <f t="shared" si="9"/>
        <v>1.4866204162537167</v>
      </c>
      <c r="CB98" s="46">
        <f t="shared" si="10"/>
        <v>0.14866204162537167</v>
      </c>
      <c r="CC98" s="46">
        <f t="shared" si="11"/>
        <v>1.4999851875748709</v>
      </c>
      <c r="CD98" s="46">
        <f t="shared" si="0"/>
        <v>3.0020564376743542</v>
      </c>
      <c r="CE98" s="46">
        <f t="shared" si="12"/>
        <v>1.5020712500994833</v>
      </c>
      <c r="CF98" s="46">
        <f t="shared" si="13"/>
        <v>0.13154421536237546</v>
      </c>
      <c r="CG98" s="3">
        <f>AVERAGE(CC98:CC99)</f>
        <v>1.4981684927373715</v>
      </c>
      <c r="CH98" s="3">
        <f>AVERAGE(CD98:CD99)</f>
        <v>3.0013702521349179</v>
      </c>
      <c r="CI98" s="3">
        <f>AVERAGE(CE98:CE99)</f>
        <v>1.5032017593975462</v>
      </c>
      <c r="CJ98" s="3">
        <f>AVERAGE(CF98:CF99)</f>
        <v>0.13046396882250541</v>
      </c>
    </row>
    <row r="99" spans="1:88" customFormat="1" ht="14.4" x14ac:dyDescent="0.3">
      <c r="A99">
        <v>114</v>
      </c>
      <c r="B99">
        <v>1</v>
      </c>
      <c r="C99" t="s">
        <v>97</v>
      </c>
      <c r="D99" t="s">
        <v>27</v>
      </c>
      <c r="G99">
        <v>0.5</v>
      </c>
      <c r="H99">
        <v>0.5</v>
      </c>
      <c r="I99">
        <v>3566</v>
      </c>
      <c r="J99">
        <v>7103</v>
      </c>
      <c r="L99">
        <v>3138</v>
      </c>
      <c r="M99">
        <v>3.15</v>
      </c>
      <c r="N99">
        <v>6.2960000000000003</v>
      </c>
      <c r="O99">
        <v>3.1459999999999999</v>
      </c>
      <c r="Q99">
        <v>0.21199999999999999</v>
      </c>
      <c r="R99">
        <v>1</v>
      </c>
      <c r="S99">
        <v>0</v>
      </c>
      <c r="T99">
        <v>0</v>
      </c>
      <c r="V99">
        <v>0</v>
      </c>
      <c r="Y99" s="1">
        <v>44541</v>
      </c>
      <c r="Z99" s="10">
        <v>0.73041666666666671</v>
      </c>
      <c r="AB99">
        <v>1</v>
      </c>
      <c r="AD99" s="3">
        <v>2.9927035957997443</v>
      </c>
      <c r="AE99" s="3">
        <v>6.0013681331909625</v>
      </c>
      <c r="AF99" s="3">
        <v>3.0086645373912182</v>
      </c>
      <c r="AG99" s="3">
        <v>0.25876744456527073</v>
      </c>
      <c r="AH99" s="3"/>
      <c r="BG99" s="3"/>
      <c r="BH99" s="3"/>
      <c r="BI99" s="3"/>
      <c r="BJ99" s="3"/>
      <c r="BL99" s="2"/>
      <c r="BQ99" s="2">
        <f t="shared" si="1"/>
        <v>2.9732408325074333</v>
      </c>
      <c r="BR99" s="2">
        <f t="shared" si="2"/>
        <v>5.9464816650148666</v>
      </c>
      <c r="BS99" s="2">
        <f t="shared" si="3"/>
        <v>2.9732408325074333</v>
      </c>
      <c r="BT99" s="2">
        <f t="shared" si="4"/>
        <v>0.29732408325074333</v>
      </c>
      <c r="BU99" s="48">
        <f t="shared" si="5"/>
        <v>2398.7293333333332</v>
      </c>
      <c r="BV99" s="48">
        <f t="shared" si="5"/>
        <v>2388.9756666666667</v>
      </c>
      <c r="BW99" s="48">
        <f t="shared" si="6"/>
        <v>2379.2219999999998</v>
      </c>
      <c r="BX99" s="48">
        <f t="shared" si="7"/>
        <v>21108.28</v>
      </c>
      <c r="BY99" s="40">
        <f t="shared" si="8"/>
        <v>1.4866204162537167</v>
      </c>
      <c r="BZ99" s="46">
        <f t="shared" si="8"/>
        <v>2.9732408325074333</v>
      </c>
      <c r="CA99" s="46">
        <f t="shared" si="9"/>
        <v>1.4866204162537167</v>
      </c>
      <c r="CB99" s="46">
        <f t="shared" si="10"/>
        <v>0.14866204162537167</v>
      </c>
      <c r="CC99" s="46">
        <f t="shared" si="11"/>
        <v>1.4963517978998722</v>
      </c>
      <c r="CD99" s="46">
        <f t="shared" si="0"/>
        <v>3.0006840665954813</v>
      </c>
      <c r="CE99" s="46">
        <f t="shared" si="12"/>
        <v>1.5043322686956091</v>
      </c>
      <c r="CF99" s="46">
        <f t="shared" si="13"/>
        <v>0.12938372228263537</v>
      </c>
    </row>
    <row r="100" spans="1:88" customFormat="1" ht="14.4" x14ac:dyDescent="0.3">
      <c r="A100">
        <v>109</v>
      </c>
      <c r="B100">
        <v>1</v>
      </c>
      <c r="C100" t="s">
        <v>98</v>
      </c>
      <c r="D100" t="s">
        <v>27</v>
      </c>
      <c r="G100">
        <v>0.5</v>
      </c>
      <c r="H100">
        <v>0.5</v>
      </c>
      <c r="I100">
        <v>4087</v>
      </c>
      <c r="J100">
        <v>7360</v>
      </c>
      <c r="L100">
        <v>3224</v>
      </c>
      <c r="M100">
        <v>3.55</v>
      </c>
      <c r="N100">
        <v>6.5129999999999999</v>
      </c>
      <c r="O100">
        <v>2.9630000000000001</v>
      </c>
      <c r="Q100">
        <v>0.221</v>
      </c>
      <c r="R100">
        <v>1</v>
      </c>
      <c r="S100">
        <v>0</v>
      </c>
      <c r="T100">
        <v>0</v>
      </c>
      <c r="V100">
        <v>0</v>
      </c>
      <c r="Y100" s="1">
        <v>44544</v>
      </c>
      <c r="Z100" s="10">
        <v>0.52740740740740744</v>
      </c>
      <c r="AB100">
        <v>1</v>
      </c>
      <c r="AD100" s="3">
        <v>3.4644882869892015</v>
      </c>
      <c r="AE100" s="3">
        <v>6.3207974688735185</v>
      </c>
      <c r="AF100" s="3">
        <v>2.8563091818843169</v>
      </c>
      <c r="AG100" s="3">
        <v>0.27890467296354954</v>
      </c>
      <c r="AH100" s="3"/>
      <c r="BG100" s="3"/>
      <c r="BH100" s="3"/>
      <c r="BI100" s="3"/>
      <c r="BJ100" s="3"/>
      <c r="BL100" s="2"/>
      <c r="BQ100" s="2">
        <f t="shared" si="1"/>
        <v>2.9732408325074333</v>
      </c>
      <c r="BR100" s="2">
        <f t="shared" si="2"/>
        <v>5.9464816650148666</v>
      </c>
      <c r="BS100" s="2">
        <f t="shared" si="3"/>
        <v>2.9732408325074333</v>
      </c>
      <c r="BT100" s="2">
        <f t="shared" si="4"/>
        <v>0.29732408325074333</v>
      </c>
      <c r="BU100" s="48">
        <f t="shared" si="5"/>
        <v>2749.1886666666664</v>
      </c>
      <c r="BV100" s="48">
        <f t="shared" si="5"/>
        <v>2475.413333333333</v>
      </c>
      <c r="BW100" s="48">
        <f t="shared" si="6"/>
        <v>2201.6379999999999</v>
      </c>
      <c r="BX100" s="48">
        <f t="shared" si="7"/>
        <v>21686.773333333331</v>
      </c>
      <c r="BY100" s="40">
        <f t="shared" si="8"/>
        <v>1.4866204162537167</v>
      </c>
      <c r="BZ100" s="46">
        <f t="shared" si="8"/>
        <v>2.9732408325074333</v>
      </c>
      <c r="CA100" s="46">
        <f t="shared" si="9"/>
        <v>1.4866204162537167</v>
      </c>
      <c r="CB100" s="46">
        <f t="shared" si="10"/>
        <v>0.14866204162537167</v>
      </c>
      <c r="CC100" s="46">
        <f t="shared" si="11"/>
        <v>1.7322441434946008</v>
      </c>
      <c r="CD100" s="46">
        <f t="shared" si="0"/>
        <v>3.1603987344367592</v>
      </c>
      <c r="CE100" s="46">
        <f t="shared" si="12"/>
        <v>1.4281545909421585</v>
      </c>
      <c r="CF100" s="46">
        <f t="shared" si="13"/>
        <v>0.13945233648177477</v>
      </c>
    </row>
    <row r="101" spans="1:88" customFormat="1" ht="14.4" x14ac:dyDescent="0.3">
      <c r="A101">
        <v>110</v>
      </c>
      <c r="B101">
        <v>1</v>
      </c>
      <c r="C101" t="s">
        <v>98</v>
      </c>
      <c r="D101" t="s">
        <v>27</v>
      </c>
      <c r="G101">
        <v>0.5</v>
      </c>
      <c r="H101">
        <v>0.5</v>
      </c>
      <c r="I101">
        <v>3723</v>
      </c>
      <c r="J101">
        <v>7343</v>
      </c>
      <c r="L101">
        <v>3220</v>
      </c>
      <c r="M101">
        <v>3.2709999999999999</v>
      </c>
      <c r="N101">
        <v>6.4989999999999997</v>
      </c>
      <c r="O101">
        <v>3.2280000000000002</v>
      </c>
      <c r="Q101">
        <v>0.221</v>
      </c>
      <c r="R101">
        <v>1</v>
      </c>
      <c r="S101">
        <v>0</v>
      </c>
      <c r="T101">
        <v>0</v>
      </c>
      <c r="V101">
        <v>0</v>
      </c>
      <c r="Y101" s="1">
        <v>44544</v>
      </c>
      <c r="Z101" s="10">
        <v>0.53459490740740734</v>
      </c>
      <c r="AB101">
        <v>1</v>
      </c>
      <c r="AD101" s="3">
        <v>3.135304720734911</v>
      </c>
      <c r="AE101" s="3">
        <v>6.305399526227248</v>
      </c>
      <c r="AF101" s="3">
        <v>3.170094805492337</v>
      </c>
      <c r="AG101" s="3">
        <v>0.27853635979294672</v>
      </c>
      <c r="AH101" s="3"/>
      <c r="AK101">
        <v>1.5739408488736366</v>
      </c>
      <c r="AQ101">
        <v>0.38860461697127369</v>
      </c>
      <c r="AW101">
        <v>2.3681740472077166</v>
      </c>
      <c r="BC101">
        <v>0.29707923223723437</v>
      </c>
      <c r="BG101" s="3">
        <v>3.1601743582953312</v>
      </c>
      <c r="BH101" s="3">
        <v>6.2931717482434451</v>
      </c>
      <c r="BI101" s="3">
        <v>3.1329973899481138</v>
      </c>
      <c r="BJ101" s="3">
        <v>0.27895071210987488</v>
      </c>
      <c r="BL101" s="2">
        <v>22</v>
      </c>
      <c r="BQ101" s="2">
        <f t="shared" si="1"/>
        <v>2.9732408325074333</v>
      </c>
      <c r="BR101" s="2">
        <f t="shared" si="2"/>
        <v>5.9464816650148666</v>
      </c>
      <c r="BS101" s="2">
        <f t="shared" si="3"/>
        <v>2.9732408325074333</v>
      </c>
      <c r="BT101" s="2">
        <f t="shared" si="4"/>
        <v>0.29732408325074333</v>
      </c>
      <c r="BU101" s="48">
        <f t="shared" si="5"/>
        <v>2504.3379999999997</v>
      </c>
      <c r="BV101" s="48">
        <f t="shared" si="5"/>
        <v>2469.6956666666665</v>
      </c>
      <c r="BW101" s="48">
        <f t="shared" si="6"/>
        <v>2435.0533333333333</v>
      </c>
      <c r="BX101" s="48">
        <f t="shared" si="7"/>
        <v>21659.866666666665</v>
      </c>
      <c r="BY101" s="40">
        <f t="shared" si="8"/>
        <v>1.4866204162537167</v>
      </c>
      <c r="BZ101" s="46">
        <f t="shared" si="8"/>
        <v>2.9732408325074333</v>
      </c>
      <c r="CA101" s="46">
        <f t="shared" si="9"/>
        <v>1.4866204162537167</v>
      </c>
      <c r="CB101" s="46">
        <f t="shared" si="10"/>
        <v>0.14866204162537167</v>
      </c>
      <c r="CC101" s="46">
        <f t="shared" si="11"/>
        <v>1.5676523603674555</v>
      </c>
      <c r="CD101" s="46">
        <f t="shared" si="11"/>
        <v>3.152699763113624</v>
      </c>
      <c r="CE101" s="46">
        <f t="shared" si="12"/>
        <v>1.5850474027461685</v>
      </c>
      <c r="CF101" s="46">
        <f t="shared" si="13"/>
        <v>0.13926817989647336</v>
      </c>
      <c r="CG101" s="3">
        <f>AVERAGE(CC101:CC102)</f>
        <v>1.5800871791476656</v>
      </c>
      <c r="CH101" s="3">
        <f>AVERAGE(CD101:CD102)</f>
        <v>3.1465858741217225</v>
      </c>
      <c r="CI101" s="3">
        <f>AVERAGE(CE101:CE102)</f>
        <v>1.5664986949740569</v>
      </c>
      <c r="CJ101" s="3">
        <f>AVERAGE(CF101:CF102)</f>
        <v>0.13947535605493744</v>
      </c>
    </row>
    <row r="102" spans="1:88" customFormat="1" ht="14.4" x14ac:dyDescent="0.3">
      <c r="A102">
        <v>111</v>
      </c>
      <c r="B102">
        <v>1</v>
      </c>
      <c r="C102" t="s">
        <v>98</v>
      </c>
      <c r="D102" t="s">
        <v>27</v>
      </c>
      <c r="G102">
        <v>0.5</v>
      </c>
      <c r="H102">
        <v>0.5</v>
      </c>
      <c r="I102">
        <v>3778</v>
      </c>
      <c r="J102">
        <v>7316</v>
      </c>
      <c r="L102">
        <v>3229</v>
      </c>
      <c r="M102">
        <v>3.3130000000000002</v>
      </c>
      <c r="N102">
        <v>6.4770000000000003</v>
      </c>
      <c r="O102">
        <v>3.1629999999999998</v>
      </c>
      <c r="Q102">
        <v>0.222</v>
      </c>
      <c r="R102">
        <v>1</v>
      </c>
      <c r="S102">
        <v>0</v>
      </c>
      <c r="T102">
        <v>0</v>
      </c>
      <c r="V102">
        <v>0</v>
      </c>
      <c r="Y102" s="1">
        <v>44544</v>
      </c>
      <c r="Z102" s="10">
        <v>0.54233796296296299</v>
      </c>
      <c r="AB102">
        <v>1</v>
      </c>
      <c r="AD102" s="3">
        <v>3.1850439958557515</v>
      </c>
      <c r="AE102" s="3">
        <v>6.2809439702596421</v>
      </c>
      <c r="AF102" s="3">
        <v>3.0958999744038906</v>
      </c>
      <c r="AG102" s="3">
        <v>0.27936506442680303</v>
      </c>
      <c r="AH102" s="3"/>
      <c r="BG102" s="3"/>
      <c r="BH102" s="3"/>
      <c r="BI102" s="3"/>
      <c r="BJ102" s="3"/>
      <c r="BL102" s="2"/>
      <c r="BQ102" s="2">
        <f t="shared" ref="BQ102:BQ165" si="14">(300*1000)/100900</f>
        <v>2.9732408325074333</v>
      </c>
      <c r="BR102" s="2">
        <f t="shared" ref="BR102:BR165" si="15">(600*1000)/100900</f>
        <v>5.9464816650148666</v>
      </c>
      <c r="BS102" s="2">
        <f t="shared" ref="BS102:BS165" si="16">(300*1000)/100900</f>
        <v>2.9732408325074333</v>
      </c>
      <c r="BT102" s="2">
        <f t="shared" ref="BT102:BT165" si="17">(300*100)/100900</f>
        <v>0.29732408325074333</v>
      </c>
      <c r="BU102" s="48">
        <f t="shared" ref="BU102:BV165" si="18">I102/(BQ102*G102)</f>
        <v>2541.3346666666666</v>
      </c>
      <c r="BV102" s="48">
        <f t="shared" si="18"/>
        <v>2460.6146666666664</v>
      </c>
      <c r="BW102" s="48">
        <f t="shared" ref="BW102:BW165" si="19">(J102-I102)/(BS102*H102)</f>
        <v>2379.8946666666666</v>
      </c>
      <c r="BX102" s="48">
        <f t="shared" ref="BX102:BX165" si="20">L102/(BT102*H102)</f>
        <v>21720.406666666666</v>
      </c>
      <c r="BY102" s="40">
        <f t="shared" ref="BY102:BZ165" si="21">G102*BQ102</f>
        <v>1.4866204162537167</v>
      </c>
      <c r="BZ102" s="46">
        <f t="shared" si="21"/>
        <v>2.9732408325074333</v>
      </c>
      <c r="CA102" s="46">
        <f t="shared" ref="CA102:CA165" si="22">H102*BS102</f>
        <v>1.4866204162537167</v>
      </c>
      <c r="CB102" s="46">
        <f t="shared" ref="CB102:CB165" si="23">H102*BT102</f>
        <v>0.14866204162537167</v>
      </c>
      <c r="CC102" s="46">
        <f t="shared" ref="CC102:CD165" si="24">AD102*G102</f>
        <v>1.5925219979278757</v>
      </c>
      <c r="CD102" s="46">
        <f t="shared" si="24"/>
        <v>3.1404719851298211</v>
      </c>
      <c r="CE102" s="46">
        <f t="shared" ref="CE102:CE165" si="25">AF102*H102</f>
        <v>1.5479499872019453</v>
      </c>
      <c r="CF102" s="46">
        <f t="shared" ref="CF102:CF165" si="26">AG102*H102</f>
        <v>0.13968253221340152</v>
      </c>
    </row>
    <row r="103" spans="1:88" customFormat="1" ht="14.4" x14ac:dyDescent="0.3">
      <c r="A103">
        <v>103</v>
      </c>
      <c r="B103">
        <v>1</v>
      </c>
      <c r="C103" t="s">
        <v>98</v>
      </c>
      <c r="D103" t="s">
        <v>27</v>
      </c>
      <c r="G103">
        <v>0.5</v>
      </c>
      <c r="H103">
        <v>0.5</v>
      </c>
      <c r="I103">
        <v>2703</v>
      </c>
      <c r="J103">
        <v>7080</v>
      </c>
      <c r="L103">
        <v>3178</v>
      </c>
      <c r="M103">
        <v>2.4889999999999999</v>
      </c>
      <c r="N103">
        <v>6.2770000000000001</v>
      </c>
      <c r="O103">
        <v>3.7879999999999998</v>
      </c>
      <c r="Q103">
        <v>0.216</v>
      </c>
      <c r="R103">
        <v>1</v>
      </c>
      <c r="S103">
        <v>0</v>
      </c>
      <c r="T103">
        <v>0</v>
      </c>
      <c r="V103">
        <v>0</v>
      </c>
      <c r="Y103" s="1">
        <v>44545</v>
      </c>
      <c r="Z103" s="10">
        <v>0.5458912037037037</v>
      </c>
      <c r="AB103">
        <v>1</v>
      </c>
      <c r="AD103" s="3">
        <v>2.1569996813099266</v>
      </c>
      <c r="AE103" s="3">
        <v>5.9082080757767912</v>
      </c>
      <c r="AF103" s="3">
        <v>3.7512083944668646</v>
      </c>
      <c r="AG103" s="3">
        <v>0.28801574183906903</v>
      </c>
      <c r="AH103" s="3"/>
      <c r="BG103" s="3"/>
      <c r="BH103" s="3"/>
      <c r="BI103" s="3"/>
      <c r="BJ103" s="3"/>
      <c r="BL103" s="2"/>
      <c r="BQ103" s="2">
        <f t="shared" si="14"/>
        <v>2.9732408325074333</v>
      </c>
      <c r="BR103" s="2">
        <f t="shared" si="15"/>
        <v>5.9464816650148666</v>
      </c>
      <c r="BS103" s="2">
        <f t="shared" si="16"/>
        <v>2.9732408325074333</v>
      </c>
      <c r="BT103" s="2">
        <f t="shared" si="17"/>
        <v>0.29732408325074333</v>
      </c>
      <c r="BU103" s="48">
        <f t="shared" si="18"/>
        <v>1818.2179999999998</v>
      </c>
      <c r="BV103" s="48">
        <f t="shared" si="18"/>
        <v>2381.2399999999998</v>
      </c>
      <c r="BW103" s="48">
        <f t="shared" si="19"/>
        <v>2944.2619999999997</v>
      </c>
      <c r="BX103" s="48">
        <f t="shared" si="20"/>
        <v>21377.346666666665</v>
      </c>
      <c r="BY103" s="40">
        <f t="shared" si="21"/>
        <v>1.4866204162537167</v>
      </c>
      <c r="BZ103" s="46">
        <f t="shared" si="21"/>
        <v>2.9732408325074333</v>
      </c>
      <c r="CA103" s="46">
        <f t="shared" si="22"/>
        <v>1.4866204162537167</v>
      </c>
      <c r="CB103" s="46">
        <f t="shared" si="23"/>
        <v>0.14866204162537167</v>
      </c>
      <c r="CC103" s="46">
        <f t="shared" si="24"/>
        <v>1.0784998406549633</v>
      </c>
      <c r="CD103" s="46">
        <f t="shared" si="24"/>
        <v>2.9541040378883956</v>
      </c>
      <c r="CE103" s="46">
        <f t="shared" si="25"/>
        <v>1.8756041972334323</v>
      </c>
      <c r="CF103" s="46">
        <f t="shared" si="26"/>
        <v>0.14400787091953451</v>
      </c>
    </row>
    <row r="104" spans="1:88" customFormat="1" ht="14.4" x14ac:dyDescent="0.3">
      <c r="A104">
        <v>104</v>
      </c>
      <c r="B104">
        <v>1</v>
      </c>
      <c r="C104" t="s">
        <v>98</v>
      </c>
      <c r="D104" t="s">
        <v>27</v>
      </c>
      <c r="G104">
        <v>0.5</v>
      </c>
      <c r="H104">
        <v>0.5</v>
      </c>
      <c r="I104">
        <v>3584</v>
      </c>
      <c r="J104">
        <v>7146</v>
      </c>
      <c r="L104">
        <v>3261</v>
      </c>
      <c r="M104">
        <v>3.165</v>
      </c>
      <c r="N104">
        <v>6.3330000000000002</v>
      </c>
      <c r="O104">
        <v>3.1680000000000001</v>
      </c>
      <c r="Q104">
        <v>0.22500000000000001</v>
      </c>
      <c r="R104">
        <v>1</v>
      </c>
      <c r="S104">
        <v>0</v>
      </c>
      <c r="T104">
        <v>0</v>
      </c>
      <c r="V104">
        <v>0</v>
      </c>
      <c r="Y104" s="1">
        <v>44545</v>
      </c>
      <c r="Z104" s="10">
        <v>0.55312499999999998</v>
      </c>
      <c r="AB104">
        <v>1</v>
      </c>
      <c r="AD104" s="3">
        <v>2.9422283922640622</v>
      </c>
      <c r="AE104" s="3">
        <v>5.9672942464695318</v>
      </c>
      <c r="AF104" s="3">
        <v>3.0250658542054696</v>
      </c>
      <c r="AG104" s="3">
        <v>0.29539322956150121</v>
      </c>
      <c r="AH104" s="3"/>
      <c r="AK104">
        <v>0.12124590342833427</v>
      </c>
      <c r="AQ104">
        <v>0.23975270171408081</v>
      </c>
      <c r="AW104">
        <v>0.589618620149301</v>
      </c>
      <c r="BC104">
        <v>0.24043486342549353</v>
      </c>
      <c r="BG104" s="3">
        <v>2.9404458072221686</v>
      </c>
      <c r="BH104" s="3">
        <v>5.9744562065534996</v>
      </c>
      <c r="BI104" s="3">
        <v>3.0340103993313314</v>
      </c>
      <c r="BJ104" s="3">
        <v>0.29574877113848591</v>
      </c>
      <c r="BL104" s="2">
        <v>23</v>
      </c>
      <c r="BQ104" s="2">
        <f t="shared" si="14"/>
        <v>2.9732408325074333</v>
      </c>
      <c r="BR104" s="2">
        <f t="shared" si="15"/>
        <v>5.9464816650148666</v>
      </c>
      <c r="BS104" s="2">
        <f t="shared" si="16"/>
        <v>2.9732408325074333</v>
      </c>
      <c r="BT104" s="2">
        <f t="shared" si="17"/>
        <v>0.29732408325074333</v>
      </c>
      <c r="BU104" s="48">
        <f t="shared" si="18"/>
        <v>2410.8373333333329</v>
      </c>
      <c r="BV104" s="48">
        <f t="shared" si="18"/>
        <v>2403.4379999999996</v>
      </c>
      <c r="BW104" s="48">
        <f t="shared" si="19"/>
        <v>2396.0386666666664</v>
      </c>
      <c r="BX104" s="48">
        <f t="shared" si="20"/>
        <v>21935.66</v>
      </c>
      <c r="BY104" s="40">
        <f t="shared" si="21"/>
        <v>1.4866204162537167</v>
      </c>
      <c r="BZ104" s="46">
        <f t="shared" si="21"/>
        <v>2.9732408325074333</v>
      </c>
      <c r="CA104" s="46">
        <f t="shared" si="22"/>
        <v>1.4866204162537167</v>
      </c>
      <c r="CB104" s="46">
        <f t="shared" si="23"/>
        <v>0.14866204162537167</v>
      </c>
      <c r="CC104" s="46">
        <f t="shared" si="24"/>
        <v>1.4711141961320311</v>
      </c>
      <c r="CD104" s="46">
        <f t="shared" si="24"/>
        <v>2.9836471232347659</v>
      </c>
      <c r="CE104" s="46">
        <f t="shared" si="25"/>
        <v>1.5125329271027348</v>
      </c>
      <c r="CF104" s="46">
        <f t="shared" si="26"/>
        <v>0.14769661478075061</v>
      </c>
      <c r="CG104" s="3">
        <f>AVERAGE(CC104:CC105)</f>
        <v>1.4702229036110843</v>
      </c>
      <c r="CH104" s="3">
        <f>AVERAGE(CD104:CD105)</f>
        <v>2.9872281032767498</v>
      </c>
      <c r="CI104" s="3">
        <f>AVERAGE(CE104:CE105)</f>
        <v>1.5170051996656657</v>
      </c>
      <c r="CJ104" s="3">
        <f>AVERAGE(CF104:CF105)</f>
        <v>0.14787438556924296</v>
      </c>
    </row>
    <row r="105" spans="1:88" customFormat="1" ht="14.4" x14ac:dyDescent="0.3">
      <c r="A105">
        <v>105</v>
      </c>
      <c r="B105">
        <v>1</v>
      </c>
      <c r="C105" t="s">
        <v>98</v>
      </c>
      <c r="D105" t="s">
        <v>27</v>
      </c>
      <c r="G105">
        <v>0.5</v>
      </c>
      <c r="H105">
        <v>0.5</v>
      </c>
      <c r="I105">
        <v>3580</v>
      </c>
      <c r="J105">
        <v>7162</v>
      </c>
      <c r="L105">
        <v>3269</v>
      </c>
      <c r="M105">
        <v>3.1619999999999999</v>
      </c>
      <c r="N105">
        <v>6.3460000000000001</v>
      </c>
      <c r="O105">
        <v>3.1840000000000002</v>
      </c>
      <c r="Q105">
        <v>0.22600000000000001</v>
      </c>
      <c r="R105">
        <v>1</v>
      </c>
      <c r="S105">
        <v>0</v>
      </c>
      <c r="T105">
        <v>0</v>
      </c>
      <c r="V105">
        <v>0</v>
      </c>
      <c r="Y105" s="1">
        <v>44545</v>
      </c>
      <c r="Z105" s="10">
        <v>0.56084490740740744</v>
      </c>
      <c r="AB105">
        <v>1</v>
      </c>
      <c r="AD105" s="3">
        <v>2.9386632221802751</v>
      </c>
      <c r="AE105" s="3">
        <v>5.9816181666374684</v>
      </c>
      <c r="AF105" s="3">
        <v>3.0429549444571933</v>
      </c>
      <c r="AG105" s="3">
        <v>0.29610431271547061</v>
      </c>
      <c r="AH105" s="3"/>
      <c r="BG105" s="3"/>
      <c r="BH105" s="3"/>
      <c r="BI105" s="3"/>
      <c r="BJ105" s="3"/>
      <c r="BL105" s="2"/>
      <c r="BQ105" s="2">
        <f t="shared" si="14"/>
        <v>2.9732408325074333</v>
      </c>
      <c r="BR105" s="2">
        <f t="shared" si="15"/>
        <v>5.9464816650148666</v>
      </c>
      <c r="BS105" s="2">
        <f t="shared" si="16"/>
        <v>2.9732408325074333</v>
      </c>
      <c r="BT105" s="2">
        <f t="shared" si="17"/>
        <v>0.29732408325074333</v>
      </c>
      <c r="BU105" s="48">
        <f t="shared" si="18"/>
        <v>2408.1466666666665</v>
      </c>
      <c r="BV105" s="48">
        <f t="shared" si="18"/>
        <v>2408.8193333333334</v>
      </c>
      <c r="BW105" s="48">
        <f t="shared" si="19"/>
        <v>2409.4919999999997</v>
      </c>
      <c r="BX105" s="48">
        <f t="shared" si="20"/>
        <v>21989.473333333332</v>
      </c>
      <c r="BY105" s="40">
        <f t="shared" si="21"/>
        <v>1.4866204162537167</v>
      </c>
      <c r="BZ105" s="46">
        <f t="shared" si="21"/>
        <v>2.9732408325074333</v>
      </c>
      <c r="CA105" s="46">
        <f t="shared" si="22"/>
        <v>1.4866204162537167</v>
      </c>
      <c r="CB105" s="46">
        <f t="shared" si="23"/>
        <v>0.14866204162537167</v>
      </c>
      <c r="CC105" s="46">
        <f t="shared" si="24"/>
        <v>1.4693316110901375</v>
      </c>
      <c r="CD105" s="46">
        <f t="shared" si="24"/>
        <v>2.9908090833187342</v>
      </c>
      <c r="CE105" s="46">
        <f t="shared" si="25"/>
        <v>1.5214774722285966</v>
      </c>
      <c r="CF105" s="46">
        <f t="shared" si="26"/>
        <v>0.1480521563577353</v>
      </c>
    </row>
    <row r="106" spans="1:88" customFormat="1" ht="14.4" x14ac:dyDescent="0.3">
      <c r="A106">
        <v>109</v>
      </c>
      <c r="B106">
        <v>1</v>
      </c>
      <c r="C106" t="s">
        <v>98</v>
      </c>
      <c r="D106" t="s">
        <v>27</v>
      </c>
      <c r="G106">
        <v>0.5</v>
      </c>
      <c r="H106">
        <v>0.5</v>
      </c>
      <c r="I106">
        <v>4056</v>
      </c>
      <c r="J106">
        <v>7447</v>
      </c>
      <c r="L106">
        <v>3299</v>
      </c>
      <c r="M106">
        <v>3.5259999999999998</v>
      </c>
      <c r="N106">
        <v>6.5880000000000001</v>
      </c>
      <c r="O106">
        <v>3.0609999999999999</v>
      </c>
      <c r="Q106">
        <v>0.22900000000000001</v>
      </c>
      <c r="R106">
        <v>1</v>
      </c>
      <c r="S106">
        <v>0</v>
      </c>
      <c r="T106">
        <v>0</v>
      </c>
      <c r="V106">
        <v>0</v>
      </c>
      <c r="Y106" s="1">
        <v>44546</v>
      </c>
      <c r="Z106" s="10">
        <v>0.60699074074074078</v>
      </c>
      <c r="AB106">
        <v>1</v>
      </c>
      <c r="AD106" s="3">
        <v>3.3322778758036411</v>
      </c>
      <c r="AE106" s="3">
        <v>6.1653151183557338</v>
      </c>
      <c r="AF106" s="3">
        <v>2.8330372425520927</v>
      </c>
      <c r="AG106" s="3">
        <v>0.28139646859187678</v>
      </c>
      <c r="AH106" s="3"/>
      <c r="BG106" s="3"/>
      <c r="BH106" s="3"/>
      <c r="BI106" s="3"/>
      <c r="BJ106" s="3"/>
      <c r="BL106" s="2"/>
      <c r="BQ106" s="2">
        <f t="shared" si="14"/>
        <v>2.9732408325074333</v>
      </c>
      <c r="BR106" s="2">
        <f t="shared" si="15"/>
        <v>5.9464816650148666</v>
      </c>
      <c r="BS106" s="2">
        <f t="shared" si="16"/>
        <v>2.9732408325074333</v>
      </c>
      <c r="BT106" s="2">
        <f t="shared" si="17"/>
        <v>0.29732408325074333</v>
      </c>
      <c r="BU106" s="48">
        <f t="shared" si="18"/>
        <v>2728.3359999999998</v>
      </c>
      <c r="BV106" s="48">
        <f t="shared" si="18"/>
        <v>2504.6743333333329</v>
      </c>
      <c r="BW106" s="48">
        <f t="shared" si="19"/>
        <v>2281.0126666666665</v>
      </c>
      <c r="BX106" s="48">
        <f t="shared" si="20"/>
        <v>22191.273333333331</v>
      </c>
      <c r="BY106" s="40">
        <f t="shared" si="21"/>
        <v>1.4866204162537167</v>
      </c>
      <c r="BZ106" s="46">
        <f t="shared" si="21"/>
        <v>2.9732408325074333</v>
      </c>
      <c r="CA106" s="46">
        <f t="shared" si="22"/>
        <v>1.4866204162537167</v>
      </c>
      <c r="CB106" s="46">
        <f t="shared" si="23"/>
        <v>0.14866204162537167</v>
      </c>
      <c r="CC106" s="46">
        <f t="shared" si="24"/>
        <v>1.6661389379018205</v>
      </c>
      <c r="CD106" s="46">
        <f t="shared" si="24"/>
        <v>3.0826575591778669</v>
      </c>
      <c r="CE106" s="46">
        <f t="shared" si="25"/>
        <v>1.4165186212760463</v>
      </c>
      <c r="CF106" s="46">
        <f t="shared" si="26"/>
        <v>0.14069823429593839</v>
      </c>
    </row>
    <row r="107" spans="1:88" customFormat="1" ht="14.4" x14ac:dyDescent="0.3">
      <c r="A107">
        <v>110</v>
      </c>
      <c r="B107">
        <v>1</v>
      </c>
      <c r="C107" t="s">
        <v>98</v>
      </c>
      <c r="D107" t="s">
        <v>27</v>
      </c>
      <c r="G107">
        <v>0.5</v>
      </c>
      <c r="H107">
        <v>0.5</v>
      </c>
      <c r="I107">
        <v>3680</v>
      </c>
      <c r="J107">
        <v>7469</v>
      </c>
      <c r="L107">
        <v>3369</v>
      </c>
      <c r="M107">
        <v>3.238</v>
      </c>
      <c r="N107">
        <v>6.6070000000000002</v>
      </c>
      <c r="O107">
        <v>3.3679999999999999</v>
      </c>
      <c r="Q107">
        <v>0.23599999999999999</v>
      </c>
      <c r="R107">
        <v>1</v>
      </c>
      <c r="S107">
        <v>0</v>
      </c>
      <c r="T107">
        <v>0</v>
      </c>
      <c r="V107">
        <v>0</v>
      </c>
      <c r="Y107" s="1">
        <v>44546</v>
      </c>
      <c r="Z107" s="10">
        <v>0.61427083333333332</v>
      </c>
      <c r="AB107">
        <v>1</v>
      </c>
      <c r="AD107" s="3">
        <v>3.0003079536977615</v>
      </c>
      <c r="AE107" s="3">
        <v>6.1847715453382452</v>
      </c>
      <c r="AF107" s="3">
        <v>3.1844635916404838</v>
      </c>
      <c r="AG107" s="3">
        <v>0.2878071293369831</v>
      </c>
      <c r="AH107" s="3"/>
      <c r="AK107">
        <v>0.41282749431460197</v>
      </c>
      <c r="AQ107">
        <v>1.049330366184146</v>
      </c>
      <c r="AW107">
        <v>1.6527348234767429</v>
      </c>
      <c r="BC107">
        <v>1.7331825622368746</v>
      </c>
      <c r="BG107" s="3">
        <v>2.9941276625947264</v>
      </c>
      <c r="BH107" s="3">
        <v>6.1524915642081677</v>
      </c>
      <c r="BI107" s="3">
        <v>3.1583639016134417</v>
      </c>
      <c r="BJ107" s="3">
        <v>0.2853344459067278</v>
      </c>
      <c r="BL107" s="2">
        <v>24</v>
      </c>
      <c r="BQ107" s="2">
        <f t="shared" si="14"/>
        <v>2.9732408325074333</v>
      </c>
      <c r="BR107" s="2">
        <f t="shared" si="15"/>
        <v>5.9464816650148666</v>
      </c>
      <c r="BS107" s="2">
        <f t="shared" si="16"/>
        <v>2.9732408325074333</v>
      </c>
      <c r="BT107" s="2">
        <f t="shared" si="17"/>
        <v>0.29732408325074333</v>
      </c>
      <c r="BU107" s="48">
        <f t="shared" si="18"/>
        <v>2475.413333333333</v>
      </c>
      <c r="BV107" s="48">
        <f t="shared" si="18"/>
        <v>2512.0736666666667</v>
      </c>
      <c r="BW107" s="48">
        <f t="shared" si="19"/>
        <v>2548.7339999999999</v>
      </c>
      <c r="BX107" s="48">
        <f t="shared" si="20"/>
        <v>22662.14</v>
      </c>
      <c r="BY107" s="40">
        <f t="shared" si="21"/>
        <v>1.4866204162537167</v>
      </c>
      <c r="BZ107" s="46">
        <f t="shared" si="21"/>
        <v>2.9732408325074333</v>
      </c>
      <c r="CA107" s="46">
        <f t="shared" si="22"/>
        <v>1.4866204162537167</v>
      </c>
      <c r="CB107" s="46">
        <f t="shared" si="23"/>
        <v>0.14866204162537167</v>
      </c>
      <c r="CC107" s="46">
        <f t="shared" si="24"/>
        <v>1.5001539768488807</v>
      </c>
      <c r="CD107" s="46">
        <f t="shared" si="24"/>
        <v>3.0923857726691226</v>
      </c>
      <c r="CE107" s="46">
        <f t="shared" si="25"/>
        <v>1.5922317958202419</v>
      </c>
      <c r="CF107" s="46">
        <f t="shared" si="26"/>
        <v>0.14390356466849155</v>
      </c>
      <c r="CG107" s="3">
        <f>AVERAGE(CC107:CC108)</f>
        <v>1.4970638312973632</v>
      </c>
      <c r="CH107" s="3">
        <f>AVERAGE(CD107:CD108)</f>
        <v>3.0762457821040838</v>
      </c>
      <c r="CI107" s="3">
        <f>AVERAGE(CE107:CE108)</f>
        <v>1.5791819508067209</v>
      </c>
      <c r="CJ107" s="3">
        <f>AVERAGE(CF107:CF108)</f>
        <v>0.1426672229533639</v>
      </c>
    </row>
    <row r="108" spans="1:88" customFormat="1" ht="14.4" x14ac:dyDescent="0.3">
      <c r="A108">
        <v>111</v>
      </c>
      <c r="B108">
        <v>1</v>
      </c>
      <c r="C108" t="s">
        <v>98</v>
      </c>
      <c r="D108" t="s">
        <v>27</v>
      </c>
      <c r="G108">
        <v>0.5</v>
      </c>
      <c r="H108">
        <v>0.5</v>
      </c>
      <c r="I108">
        <v>3666</v>
      </c>
      <c r="J108">
        <v>7396</v>
      </c>
      <c r="L108">
        <v>3315</v>
      </c>
      <c r="M108">
        <v>3.2269999999999999</v>
      </c>
      <c r="N108">
        <v>6.5449999999999999</v>
      </c>
      <c r="O108">
        <v>3.3180000000000001</v>
      </c>
      <c r="Q108">
        <v>0.23100000000000001</v>
      </c>
      <c r="R108">
        <v>1</v>
      </c>
      <c r="S108">
        <v>0</v>
      </c>
      <c r="T108">
        <v>0</v>
      </c>
      <c r="V108">
        <v>0</v>
      </c>
      <c r="Y108" s="1">
        <v>44546</v>
      </c>
      <c r="Z108" s="10">
        <v>0.62194444444444441</v>
      </c>
      <c r="AB108">
        <v>1</v>
      </c>
      <c r="AD108" s="3">
        <v>2.9879473714916913</v>
      </c>
      <c r="AE108" s="3">
        <v>6.120211583078091</v>
      </c>
      <c r="AF108" s="3">
        <v>3.1322642115863997</v>
      </c>
      <c r="AG108" s="3">
        <v>0.28286176247647249</v>
      </c>
      <c r="AH108" s="3"/>
      <c r="BG108" s="3"/>
      <c r="BH108" s="3"/>
      <c r="BI108" s="3"/>
      <c r="BJ108" s="3"/>
      <c r="BL108" s="2"/>
      <c r="BQ108" s="2">
        <f t="shared" si="14"/>
        <v>2.9732408325074333</v>
      </c>
      <c r="BR108" s="2">
        <f t="shared" si="15"/>
        <v>5.9464816650148666</v>
      </c>
      <c r="BS108" s="2">
        <f t="shared" si="16"/>
        <v>2.9732408325074333</v>
      </c>
      <c r="BT108" s="2">
        <f t="shared" si="17"/>
        <v>0.29732408325074333</v>
      </c>
      <c r="BU108" s="48">
        <f t="shared" si="18"/>
        <v>2465.9959999999996</v>
      </c>
      <c r="BV108" s="48">
        <f t="shared" si="18"/>
        <v>2487.5213333333331</v>
      </c>
      <c r="BW108" s="48">
        <f t="shared" si="19"/>
        <v>2509.0466666666666</v>
      </c>
      <c r="BX108" s="48">
        <f t="shared" si="20"/>
        <v>22298.899999999998</v>
      </c>
      <c r="BY108" s="40">
        <f t="shared" si="21"/>
        <v>1.4866204162537167</v>
      </c>
      <c r="BZ108" s="46">
        <f t="shared" si="21"/>
        <v>2.9732408325074333</v>
      </c>
      <c r="CA108" s="46">
        <f t="shared" si="22"/>
        <v>1.4866204162537167</v>
      </c>
      <c r="CB108" s="46">
        <f t="shared" si="23"/>
        <v>0.14866204162537167</v>
      </c>
      <c r="CC108" s="46">
        <f t="shared" si="24"/>
        <v>1.4939736857458457</v>
      </c>
      <c r="CD108" s="46">
        <f t="shared" si="24"/>
        <v>3.0601057915390455</v>
      </c>
      <c r="CE108" s="46">
        <f t="shared" si="25"/>
        <v>1.5661321057931998</v>
      </c>
      <c r="CF108" s="46">
        <f t="shared" si="26"/>
        <v>0.14143088123823624</v>
      </c>
    </row>
    <row r="109" spans="1:88" customFormat="1" ht="14.4" x14ac:dyDescent="0.3">
      <c r="A109">
        <v>103</v>
      </c>
      <c r="B109">
        <v>1</v>
      </c>
      <c r="C109" t="s">
        <v>98</v>
      </c>
      <c r="D109" t="s">
        <v>27</v>
      </c>
      <c r="G109">
        <v>0.5</v>
      </c>
      <c r="H109">
        <v>0.5</v>
      </c>
      <c r="I109">
        <v>4326</v>
      </c>
      <c r="J109">
        <v>7658</v>
      </c>
      <c r="L109">
        <v>3201</v>
      </c>
      <c r="M109">
        <v>3.734</v>
      </c>
      <c r="N109">
        <v>6.7670000000000003</v>
      </c>
      <c r="O109">
        <v>3.0329999999999999</v>
      </c>
      <c r="Q109">
        <v>0.219</v>
      </c>
      <c r="R109">
        <v>1</v>
      </c>
      <c r="S109">
        <v>0</v>
      </c>
      <c r="T109">
        <v>0</v>
      </c>
      <c r="V109">
        <v>0</v>
      </c>
      <c r="Y109" s="1">
        <v>44586</v>
      </c>
      <c r="Z109" s="10">
        <v>0.62221064814814808</v>
      </c>
      <c r="AB109">
        <v>1</v>
      </c>
      <c r="AD109" s="3">
        <v>3.6356518121561114</v>
      </c>
      <c r="AE109" s="3">
        <v>6.478454932066164</v>
      </c>
      <c r="AF109" s="3">
        <v>2.8428031199100525</v>
      </c>
      <c r="AG109" s="3">
        <v>0.28575893760299825</v>
      </c>
      <c r="AH109" s="3"/>
      <c r="BG109" s="3"/>
      <c r="BH109" s="3"/>
      <c r="BI109" s="3"/>
      <c r="BJ109" s="3"/>
      <c r="BL109" s="2"/>
      <c r="BQ109" s="2">
        <f t="shared" si="14"/>
        <v>2.9732408325074333</v>
      </c>
      <c r="BR109" s="2">
        <f t="shared" si="15"/>
        <v>5.9464816650148666</v>
      </c>
      <c r="BS109" s="2">
        <f t="shared" si="16"/>
        <v>2.9732408325074333</v>
      </c>
      <c r="BT109" s="2">
        <f t="shared" si="17"/>
        <v>0.29732408325074333</v>
      </c>
      <c r="BU109" s="48">
        <f t="shared" si="18"/>
        <v>2909.9559999999997</v>
      </c>
      <c r="BV109" s="48">
        <f t="shared" si="18"/>
        <v>2575.6406666666667</v>
      </c>
      <c r="BW109" s="48">
        <f t="shared" si="19"/>
        <v>2241.3253333333332</v>
      </c>
      <c r="BX109" s="48">
        <f t="shared" si="20"/>
        <v>21532.059999999998</v>
      </c>
      <c r="BY109" s="40">
        <f t="shared" si="21"/>
        <v>1.4866204162537167</v>
      </c>
      <c r="BZ109" s="46">
        <f t="shared" si="21"/>
        <v>2.9732408325074333</v>
      </c>
      <c r="CA109" s="46">
        <f t="shared" si="22"/>
        <v>1.4866204162537167</v>
      </c>
      <c r="CB109" s="46">
        <f t="shared" si="23"/>
        <v>0.14866204162537167</v>
      </c>
      <c r="CC109" s="46">
        <f t="shared" si="24"/>
        <v>1.8178259060780557</v>
      </c>
      <c r="CD109" s="46">
        <f t="shared" si="24"/>
        <v>3.239227466033082</v>
      </c>
      <c r="CE109" s="46">
        <f t="shared" si="25"/>
        <v>1.4214015599550263</v>
      </c>
      <c r="CF109" s="46">
        <f t="shared" si="26"/>
        <v>0.14287946880149913</v>
      </c>
    </row>
    <row r="110" spans="1:88" s="11" customFormat="1" ht="14.4" x14ac:dyDescent="0.3">
      <c r="A110" s="11">
        <v>104</v>
      </c>
      <c r="B110" s="11">
        <v>1</v>
      </c>
      <c r="C110" s="11" t="s">
        <v>98</v>
      </c>
      <c r="D110" s="11" t="s">
        <v>27</v>
      </c>
      <c r="G110" s="11">
        <v>0.5</v>
      </c>
      <c r="H110" s="11">
        <v>0.5</v>
      </c>
      <c r="I110" s="11">
        <v>3951</v>
      </c>
      <c r="J110" s="11">
        <v>7640</v>
      </c>
      <c r="L110" s="11">
        <v>3231</v>
      </c>
      <c r="M110" s="11">
        <v>3.4460000000000002</v>
      </c>
      <c r="N110" s="11">
        <v>6.7510000000000003</v>
      </c>
      <c r="O110" s="11">
        <v>3.306</v>
      </c>
      <c r="Q110" s="11">
        <v>0.222</v>
      </c>
      <c r="R110" s="11">
        <v>1</v>
      </c>
      <c r="S110" s="11">
        <v>0</v>
      </c>
      <c r="T110" s="11">
        <v>0</v>
      </c>
      <c r="V110" s="11">
        <v>0</v>
      </c>
      <c r="Y110" s="12">
        <v>44586</v>
      </c>
      <c r="Z110" s="13">
        <v>0.62954861111111116</v>
      </c>
      <c r="AB110" s="11">
        <v>1</v>
      </c>
      <c r="AD110" s="3">
        <v>3.2899360147971666</v>
      </c>
      <c r="AE110" s="3">
        <v>6.4622134465070884</v>
      </c>
      <c r="AF110" s="3">
        <v>3.1722774317099218</v>
      </c>
      <c r="AG110" s="3">
        <v>0.28858502614731402</v>
      </c>
      <c r="AH110" s="14"/>
      <c r="AK110" s="11">
        <v>2.5829427348596976</v>
      </c>
      <c r="AQ110" s="11">
        <v>0.48750614292450611</v>
      </c>
      <c r="AW110" s="11">
        <v>3.5750416109177952</v>
      </c>
      <c r="BC110" s="11">
        <v>2.1112083444495355</v>
      </c>
      <c r="BG110" s="14">
        <v>3.2479891647176147</v>
      </c>
      <c r="BH110" s="14">
        <v>6.4780037796895229</v>
      </c>
      <c r="BI110" s="14">
        <v>3.2300146149719078</v>
      </c>
      <c r="BJ110" s="14">
        <v>0.28557053170004387</v>
      </c>
      <c r="BL110" s="15">
        <v>25</v>
      </c>
      <c r="BQ110" s="2">
        <f t="shared" si="14"/>
        <v>2.9732408325074333</v>
      </c>
      <c r="BR110" s="2">
        <f t="shared" si="15"/>
        <v>5.9464816650148666</v>
      </c>
      <c r="BS110" s="2">
        <f t="shared" si="16"/>
        <v>2.9732408325074333</v>
      </c>
      <c r="BT110" s="2">
        <f t="shared" si="17"/>
        <v>0.29732408325074333</v>
      </c>
      <c r="BU110" s="48">
        <f t="shared" si="18"/>
        <v>2657.7059999999997</v>
      </c>
      <c r="BV110" s="48">
        <f t="shared" si="18"/>
        <v>2569.5866666666666</v>
      </c>
      <c r="BW110" s="48">
        <f t="shared" si="19"/>
        <v>2481.467333333333</v>
      </c>
      <c r="BX110" s="48">
        <f t="shared" si="20"/>
        <v>21733.859999999997</v>
      </c>
      <c r="BY110" s="40">
        <f t="shared" si="21"/>
        <v>1.4866204162537167</v>
      </c>
      <c r="BZ110" s="46">
        <f t="shared" si="21"/>
        <v>2.9732408325074333</v>
      </c>
      <c r="CA110" s="46">
        <f t="shared" si="22"/>
        <v>1.4866204162537167</v>
      </c>
      <c r="CB110" s="46">
        <f t="shared" si="23"/>
        <v>0.14866204162537167</v>
      </c>
      <c r="CC110" s="46">
        <f t="shared" si="24"/>
        <v>1.6449680073985833</v>
      </c>
      <c r="CD110" s="46">
        <f t="shared" si="24"/>
        <v>3.2311067232535442</v>
      </c>
      <c r="CE110" s="46">
        <f t="shared" si="25"/>
        <v>1.5861387158549609</v>
      </c>
      <c r="CF110" s="46">
        <f t="shared" si="26"/>
        <v>0.14429251307365701</v>
      </c>
      <c r="CG110" s="3">
        <f>AVERAGE(CC110:CC111)</f>
        <v>1.6239945823588073</v>
      </c>
      <c r="CH110" s="3">
        <f>AVERAGE(CD110:CD111)</f>
        <v>3.2390018898447615</v>
      </c>
      <c r="CI110" s="3">
        <f>AVERAGE(CE110:CE111)</f>
        <v>1.6150073074859539</v>
      </c>
      <c r="CJ110" s="3">
        <f>AVERAGE(CF110:CF111)</f>
        <v>0.14278526585002194</v>
      </c>
    </row>
    <row r="111" spans="1:88" s="11" customFormat="1" ht="14.4" x14ac:dyDescent="0.3">
      <c r="A111" s="11">
        <v>105</v>
      </c>
      <c r="B111" s="11">
        <v>1</v>
      </c>
      <c r="C111" s="11" t="s">
        <v>98</v>
      </c>
      <c r="D111" s="11" t="s">
        <v>27</v>
      </c>
      <c r="G111" s="11">
        <v>0.5</v>
      </c>
      <c r="H111" s="11">
        <v>0.5</v>
      </c>
      <c r="I111" s="11">
        <v>3860</v>
      </c>
      <c r="J111" s="11">
        <v>7675</v>
      </c>
      <c r="L111" s="11">
        <v>3167</v>
      </c>
      <c r="M111" s="11">
        <v>3.3769999999999998</v>
      </c>
      <c r="N111" s="11">
        <v>6.7809999999999997</v>
      </c>
      <c r="O111" s="11">
        <v>3.4039999999999999</v>
      </c>
      <c r="Q111" s="11">
        <v>0.215</v>
      </c>
      <c r="R111" s="11">
        <v>1</v>
      </c>
      <c r="S111" s="11">
        <v>0</v>
      </c>
      <c r="T111" s="11">
        <v>0</v>
      </c>
      <c r="V111" s="11">
        <v>0</v>
      </c>
      <c r="Y111" s="12">
        <v>44586</v>
      </c>
      <c r="Z111" s="13">
        <v>0.63738425925925923</v>
      </c>
      <c r="AB111" s="11">
        <v>1</v>
      </c>
      <c r="AD111" s="3">
        <v>3.2060423146380628</v>
      </c>
      <c r="AE111" s="3">
        <v>6.4937941128719565</v>
      </c>
      <c r="AF111" s="3">
        <v>3.2877517982338937</v>
      </c>
      <c r="AG111" s="3">
        <v>0.28255603725277378</v>
      </c>
      <c r="AH111" s="14"/>
      <c r="BG111" s="14"/>
      <c r="BH111" s="14"/>
      <c r="BI111" s="14"/>
      <c r="BJ111" s="14"/>
      <c r="BL111" s="15"/>
      <c r="BQ111" s="2">
        <f t="shared" si="14"/>
        <v>2.9732408325074333</v>
      </c>
      <c r="BR111" s="2">
        <f t="shared" si="15"/>
        <v>5.9464816650148666</v>
      </c>
      <c r="BS111" s="2">
        <f t="shared" si="16"/>
        <v>2.9732408325074333</v>
      </c>
      <c r="BT111" s="2">
        <f t="shared" si="17"/>
        <v>0.29732408325074333</v>
      </c>
      <c r="BU111" s="48">
        <f t="shared" si="18"/>
        <v>2596.4933333333333</v>
      </c>
      <c r="BV111" s="48">
        <f t="shared" si="18"/>
        <v>2581.3583333333331</v>
      </c>
      <c r="BW111" s="48">
        <f t="shared" si="19"/>
        <v>2566.2233333333334</v>
      </c>
      <c r="BX111" s="48">
        <f t="shared" si="20"/>
        <v>21303.353333333333</v>
      </c>
      <c r="BY111" s="40">
        <f t="shared" si="21"/>
        <v>1.4866204162537167</v>
      </c>
      <c r="BZ111" s="46">
        <f t="shared" si="21"/>
        <v>2.9732408325074333</v>
      </c>
      <c r="CA111" s="46">
        <f t="shared" si="22"/>
        <v>1.4866204162537167</v>
      </c>
      <c r="CB111" s="46">
        <f t="shared" si="23"/>
        <v>0.14866204162537167</v>
      </c>
      <c r="CC111" s="46">
        <f t="shared" si="24"/>
        <v>1.6030211573190314</v>
      </c>
      <c r="CD111" s="46">
        <f t="shared" si="24"/>
        <v>3.2468970564359783</v>
      </c>
      <c r="CE111" s="46">
        <f t="shared" si="25"/>
        <v>1.6438758991169469</v>
      </c>
      <c r="CF111" s="46">
        <f t="shared" si="26"/>
        <v>0.14127801862638689</v>
      </c>
      <c r="CG111"/>
      <c r="CH111"/>
      <c r="CI111"/>
      <c r="CJ111"/>
    </row>
    <row r="112" spans="1:88" s="11" customFormat="1" ht="14.4" x14ac:dyDescent="0.3">
      <c r="A112" s="11">
        <v>163</v>
      </c>
      <c r="B112" s="11">
        <v>2</v>
      </c>
      <c r="C112" s="11" t="s">
        <v>98</v>
      </c>
      <c r="D112" s="11" t="s">
        <v>27</v>
      </c>
      <c r="G112" s="11">
        <v>0.5</v>
      </c>
      <c r="H112" s="11">
        <v>0.5</v>
      </c>
      <c r="I112" s="11">
        <v>3723</v>
      </c>
      <c r="J112" s="11">
        <v>7161</v>
      </c>
      <c r="L112" s="11">
        <v>2880</v>
      </c>
      <c r="M112" s="11">
        <v>3.2709999999999999</v>
      </c>
      <c r="N112" s="11">
        <v>6.3449999999999998</v>
      </c>
      <c r="O112" s="11">
        <v>3.0739999999999998</v>
      </c>
      <c r="Q112" s="11">
        <v>0.185</v>
      </c>
      <c r="R112" s="11">
        <v>1</v>
      </c>
      <c r="S112" s="11">
        <v>0</v>
      </c>
      <c r="T112" s="11">
        <v>0</v>
      </c>
      <c r="V112" s="11">
        <v>0</v>
      </c>
      <c r="Y112" s="12">
        <v>44588</v>
      </c>
      <c r="Z112" s="13">
        <v>0.17266203703703706</v>
      </c>
      <c r="AB112" s="11">
        <v>1</v>
      </c>
      <c r="AD112" s="3">
        <v>3.1445717606975632</v>
      </c>
      <c r="AE112" s="3">
        <v>6.0364912130228667</v>
      </c>
      <c r="AF112" s="3">
        <v>2.8919194523253036</v>
      </c>
      <c r="AG112" s="3">
        <v>0.2662285503718021</v>
      </c>
      <c r="AH112" s="14"/>
      <c r="BG112" s="14"/>
      <c r="BH112" s="14"/>
      <c r="BI112" s="14"/>
      <c r="BJ112" s="14"/>
      <c r="BL112" s="15"/>
      <c r="BQ112" s="2">
        <f t="shared" si="14"/>
        <v>2.9732408325074333</v>
      </c>
      <c r="BR112" s="2">
        <f t="shared" si="15"/>
        <v>5.9464816650148666</v>
      </c>
      <c r="BS112" s="2">
        <f t="shared" si="16"/>
        <v>2.9732408325074333</v>
      </c>
      <c r="BT112" s="2">
        <f t="shared" si="17"/>
        <v>0.29732408325074333</v>
      </c>
      <c r="BU112" s="48">
        <f t="shared" si="18"/>
        <v>2504.3379999999997</v>
      </c>
      <c r="BV112" s="48">
        <f t="shared" si="18"/>
        <v>2408.4829999999997</v>
      </c>
      <c r="BW112" s="48">
        <f t="shared" si="19"/>
        <v>2312.6279999999997</v>
      </c>
      <c r="BX112" s="48">
        <f t="shared" si="20"/>
        <v>19372.8</v>
      </c>
      <c r="BY112" s="40">
        <f t="shared" si="21"/>
        <v>1.4866204162537167</v>
      </c>
      <c r="BZ112" s="46">
        <f t="shared" si="21"/>
        <v>2.9732408325074333</v>
      </c>
      <c r="CA112" s="46">
        <f t="shared" si="22"/>
        <v>1.4866204162537167</v>
      </c>
      <c r="CB112" s="46">
        <f t="shared" si="23"/>
        <v>0.14866204162537167</v>
      </c>
      <c r="CC112" s="46">
        <f t="shared" si="24"/>
        <v>1.5722858803487816</v>
      </c>
      <c r="CD112" s="46">
        <f t="shared" si="24"/>
        <v>3.0182456065114334</v>
      </c>
      <c r="CE112" s="46">
        <f t="shared" si="25"/>
        <v>1.4459597261626518</v>
      </c>
      <c r="CF112" s="46">
        <f t="shared" si="26"/>
        <v>0.13311427518590105</v>
      </c>
      <c r="CG112"/>
      <c r="CH112"/>
      <c r="CI112"/>
      <c r="CJ112"/>
    </row>
    <row r="113" spans="1:88" s="11" customFormat="1" ht="14.4" x14ac:dyDescent="0.3">
      <c r="A113" s="11">
        <v>164</v>
      </c>
      <c r="B113" s="11">
        <v>2</v>
      </c>
      <c r="C113" s="11" t="s">
        <v>98</v>
      </c>
      <c r="D113" s="11" t="s">
        <v>27</v>
      </c>
      <c r="G113" s="11">
        <v>0.5</v>
      </c>
      <c r="H113" s="11">
        <v>0.5</v>
      </c>
      <c r="I113" s="11">
        <v>3614</v>
      </c>
      <c r="J113" s="11">
        <v>7053</v>
      </c>
      <c r="L113" s="11">
        <v>2836</v>
      </c>
      <c r="M113" s="11">
        <v>3.1880000000000002</v>
      </c>
      <c r="N113" s="11">
        <v>6.2530000000000001</v>
      </c>
      <c r="O113" s="11">
        <v>3.0659999999999998</v>
      </c>
      <c r="Q113" s="11">
        <v>0.18099999999999999</v>
      </c>
      <c r="R113" s="11">
        <v>1</v>
      </c>
      <c r="S113" s="11">
        <v>0</v>
      </c>
      <c r="T113" s="11">
        <v>0</v>
      </c>
      <c r="V113" s="11">
        <v>0</v>
      </c>
      <c r="Y113" s="12">
        <v>44588</v>
      </c>
      <c r="Z113" s="13">
        <v>0.17987268518518518</v>
      </c>
      <c r="AB113" s="11">
        <v>1</v>
      </c>
      <c r="AD113" s="3">
        <v>3.0443570298470206</v>
      </c>
      <c r="AE113" s="3">
        <v>5.9367841710584575</v>
      </c>
      <c r="AF113" s="3">
        <v>2.8924271412114368</v>
      </c>
      <c r="AG113" s="3">
        <v>0.26157603150999698</v>
      </c>
      <c r="AH113" s="14"/>
      <c r="AK113" s="11">
        <v>1.6442165586131525</v>
      </c>
      <c r="AQ113" s="11">
        <v>0.18643482316823037</v>
      </c>
      <c r="AW113" s="11">
        <v>2.0776798802358858</v>
      </c>
      <c r="BC113" s="11">
        <v>1.961343118268206</v>
      </c>
      <c r="BG113" s="14">
        <v>3.0195331974345008</v>
      </c>
      <c r="BH113" s="14">
        <v>5.9423234511675922</v>
      </c>
      <c r="BI113" s="14">
        <v>2.9227902537330905</v>
      </c>
      <c r="BJ113" s="14">
        <v>0.26416663860350209</v>
      </c>
      <c r="BL113" s="15">
        <v>26</v>
      </c>
      <c r="BQ113" s="2">
        <f t="shared" si="14"/>
        <v>2.9732408325074333</v>
      </c>
      <c r="BR113" s="2">
        <f t="shared" si="15"/>
        <v>5.9464816650148666</v>
      </c>
      <c r="BS113" s="2">
        <f t="shared" si="16"/>
        <v>2.9732408325074333</v>
      </c>
      <c r="BT113" s="2">
        <f t="shared" si="17"/>
        <v>0.29732408325074333</v>
      </c>
      <c r="BU113" s="48">
        <f t="shared" si="18"/>
        <v>2431.0173333333332</v>
      </c>
      <c r="BV113" s="48">
        <f t="shared" si="18"/>
        <v>2372.1589999999997</v>
      </c>
      <c r="BW113" s="48">
        <f t="shared" si="19"/>
        <v>2313.3006666666665</v>
      </c>
      <c r="BX113" s="48">
        <f t="shared" si="20"/>
        <v>19076.826666666664</v>
      </c>
      <c r="BY113" s="40">
        <f t="shared" si="21"/>
        <v>1.4866204162537167</v>
      </c>
      <c r="BZ113" s="46">
        <f t="shared" si="21"/>
        <v>2.9732408325074333</v>
      </c>
      <c r="CA113" s="46">
        <f t="shared" si="22"/>
        <v>1.4866204162537167</v>
      </c>
      <c r="CB113" s="46">
        <f t="shared" si="23"/>
        <v>0.14866204162537167</v>
      </c>
      <c r="CC113" s="46">
        <f t="shared" si="24"/>
        <v>1.5221785149235103</v>
      </c>
      <c r="CD113" s="46">
        <f t="shared" si="24"/>
        <v>2.9683920855292287</v>
      </c>
      <c r="CE113" s="46">
        <f t="shared" si="25"/>
        <v>1.4462135706057184</v>
      </c>
      <c r="CF113" s="46">
        <f t="shared" si="26"/>
        <v>0.13078801575499849</v>
      </c>
      <c r="CG113" s="3">
        <f>AVERAGE(CC113:CC114)</f>
        <v>1.5097665987172504</v>
      </c>
      <c r="CH113" s="3">
        <f>AVERAGE(CD113:CD114)</f>
        <v>2.9711617255837961</v>
      </c>
      <c r="CI113" s="3">
        <f>AVERAGE(CE113:CE114)</f>
        <v>1.4613951268665453</v>
      </c>
      <c r="CJ113" s="3">
        <f>AVERAGE(CF113:CF114)</f>
        <v>0.13208331930175105</v>
      </c>
    </row>
    <row r="114" spans="1:88" s="11" customFormat="1" ht="14.4" x14ac:dyDescent="0.3">
      <c r="A114" s="11">
        <v>165</v>
      </c>
      <c r="B114" s="11">
        <v>2</v>
      </c>
      <c r="C114" s="11" t="s">
        <v>98</v>
      </c>
      <c r="D114" s="11" t="s">
        <v>27</v>
      </c>
      <c r="G114" s="11">
        <v>0.5</v>
      </c>
      <c r="H114" s="11">
        <v>0.5</v>
      </c>
      <c r="I114" s="11">
        <v>3560</v>
      </c>
      <c r="J114" s="11">
        <v>7065</v>
      </c>
      <c r="L114" s="11">
        <v>2885</v>
      </c>
      <c r="M114" s="11">
        <v>3.1459999999999999</v>
      </c>
      <c r="N114" s="11">
        <v>6.2640000000000002</v>
      </c>
      <c r="O114" s="11">
        <v>3.1179999999999999</v>
      </c>
      <c r="Q114" s="11">
        <v>0.186</v>
      </c>
      <c r="R114" s="11">
        <v>1</v>
      </c>
      <c r="S114" s="11">
        <v>0</v>
      </c>
      <c r="T114" s="11">
        <v>0</v>
      </c>
      <c r="V114" s="11">
        <v>0</v>
      </c>
      <c r="Y114" s="12">
        <v>44588</v>
      </c>
      <c r="Z114" s="13">
        <v>0.18751157407407407</v>
      </c>
      <c r="AB114" s="11">
        <v>1</v>
      </c>
      <c r="AD114" s="3">
        <v>2.9947093650219814</v>
      </c>
      <c r="AE114" s="3">
        <v>5.947862731276726</v>
      </c>
      <c r="AF114" s="3">
        <v>2.9531533662547447</v>
      </c>
      <c r="AG114" s="3">
        <v>0.26675724569700721</v>
      </c>
      <c r="AH114" s="14"/>
      <c r="BG114" s="14"/>
      <c r="BH114" s="14"/>
      <c r="BI114" s="14"/>
      <c r="BJ114" s="14"/>
      <c r="BL114" s="15"/>
      <c r="BQ114" s="2">
        <f t="shared" si="14"/>
        <v>2.9732408325074333</v>
      </c>
      <c r="BR114" s="2">
        <f t="shared" si="15"/>
        <v>5.9464816650148666</v>
      </c>
      <c r="BS114" s="2">
        <f t="shared" si="16"/>
        <v>2.9732408325074333</v>
      </c>
      <c r="BT114" s="2">
        <f t="shared" si="17"/>
        <v>0.29732408325074333</v>
      </c>
      <c r="BU114" s="48">
        <f t="shared" si="18"/>
        <v>2394.6933333333332</v>
      </c>
      <c r="BV114" s="48">
        <f t="shared" si="18"/>
        <v>2376.1949999999997</v>
      </c>
      <c r="BW114" s="48">
        <f t="shared" si="19"/>
        <v>2357.6966666666667</v>
      </c>
      <c r="BX114" s="48">
        <f t="shared" si="20"/>
        <v>19406.433333333331</v>
      </c>
      <c r="BY114" s="40">
        <f t="shared" si="21"/>
        <v>1.4866204162537167</v>
      </c>
      <c r="BZ114" s="46">
        <f t="shared" si="21"/>
        <v>2.9732408325074333</v>
      </c>
      <c r="CA114" s="46">
        <f t="shared" si="22"/>
        <v>1.4866204162537167</v>
      </c>
      <c r="CB114" s="46">
        <f t="shared" si="23"/>
        <v>0.14866204162537167</v>
      </c>
      <c r="CC114" s="46">
        <f t="shared" si="24"/>
        <v>1.4973546825109907</v>
      </c>
      <c r="CD114" s="46">
        <f t="shared" si="24"/>
        <v>2.973931365638363</v>
      </c>
      <c r="CE114" s="46">
        <f t="shared" si="25"/>
        <v>1.4765766831273723</v>
      </c>
      <c r="CF114" s="46">
        <f t="shared" si="26"/>
        <v>0.1333786228485036</v>
      </c>
      <c r="CG114"/>
      <c r="CH114"/>
      <c r="CI114"/>
      <c r="CJ114"/>
    </row>
    <row r="115" spans="1:88" s="11" customFormat="1" ht="14.4" x14ac:dyDescent="0.3">
      <c r="A115" s="11">
        <v>25</v>
      </c>
      <c r="B115" s="11">
        <v>2</v>
      </c>
      <c r="C115" s="11" t="s">
        <v>68</v>
      </c>
      <c r="D115" s="11" t="s">
        <v>27</v>
      </c>
      <c r="G115" s="11">
        <v>0.5</v>
      </c>
      <c r="H115" s="11">
        <v>0.5</v>
      </c>
      <c r="I115" s="11">
        <v>2555</v>
      </c>
      <c r="J115" s="11">
        <v>6964</v>
      </c>
      <c r="L115" s="11">
        <v>3157</v>
      </c>
      <c r="M115" s="11">
        <v>2.375</v>
      </c>
      <c r="N115" s="11">
        <v>6.1790000000000003</v>
      </c>
      <c r="O115" s="11">
        <v>3.8039999999999998</v>
      </c>
      <c r="Q115" s="11">
        <v>0.214</v>
      </c>
      <c r="R115" s="11">
        <v>1</v>
      </c>
      <c r="S115" s="11">
        <v>0</v>
      </c>
      <c r="T115" s="11">
        <v>0</v>
      </c>
      <c r="V115" s="11">
        <v>0</v>
      </c>
      <c r="Y115" s="12">
        <v>44788</v>
      </c>
      <c r="Z115" s="13">
        <v>0.69255787037037031</v>
      </c>
      <c r="AB115" s="11">
        <v>1</v>
      </c>
      <c r="AD115" s="3">
        <v>2.5318672594370097</v>
      </c>
      <c r="AE115" s="3">
        <v>6.7693867466604729</v>
      </c>
      <c r="AF115" s="3">
        <v>4.2375194872234632</v>
      </c>
      <c r="AG115" s="3">
        <v>0.34669298791530717</v>
      </c>
      <c r="AH115" s="14"/>
      <c r="BG115" s="14"/>
      <c r="BH115" s="14"/>
      <c r="BI115" s="14"/>
      <c r="BJ115" s="14"/>
      <c r="BL115" s="15"/>
      <c r="BQ115" s="2">
        <f t="shared" si="14"/>
        <v>2.9732408325074333</v>
      </c>
      <c r="BR115" s="2">
        <f t="shared" si="15"/>
        <v>5.9464816650148666</v>
      </c>
      <c r="BS115" s="2">
        <f t="shared" si="16"/>
        <v>2.9732408325074333</v>
      </c>
      <c r="BT115" s="2">
        <f t="shared" si="17"/>
        <v>0.29732408325074333</v>
      </c>
      <c r="BU115" s="48">
        <f t="shared" si="18"/>
        <v>1718.6633333333332</v>
      </c>
      <c r="BV115" s="48">
        <f t="shared" si="18"/>
        <v>2342.2253333333333</v>
      </c>
      <c r="BW115" s="48">
        <f t="shared" si="19"/>
        <v>2965.7873333333332</v>
      </c>
      <c r="BX115" s="48">
        <f t="shared" si="20"/>
        <v>21236.086666666666</v>
      </c>
      <c r="BY115" s="40">
        <f t="shared" si="21"/>
        <v>1.4866204162537167</v>
      </c>
      <c r="BZ115" s="46">
        <f t="shared" si="21"/>
        <v>2.9732408325074333</v>
      </c>
      <c r="CA115" s="46">
        <f t="shared" si="22"/>
        <v>1.4866204162537167</v>
      </c>
      <c r="CB115" s="46">
        <f t="shared" si="23"/>
        <v>0.14866204162537167</v>
      </c>
      <c r="CC115" s="46">
        <f t="shared" si="24"/>
        <v>1.2659336297185049</v>
      </c>
      <c r="CD115" s="46">
        <f t="shared" si="24"/>
        <v>3.3846933733302365</v>
      </c>
      <c r="CE115" s="46">
        <f t="shared" si="25"/>
        <v>2.1187597436117316</v>
      </c>
      <c r="CF115" s="46">
        <f t="shared" si="26"/>
        <v>0.17334649395765359</v>
      </c>
      <c r="CG115"/>
      <c r="CH115"/>
      <c r="CI115"/>
      <c r="CJ115"/>
    </row>
    <row r="116" spans="1:88" s="11" customFormat="1" ht="14.4" x14ac:dyDescent="0.3">
      <c r="A116" s="11">
        <v>26</v>
      </c>
      <c r="B116" s="11">
        <v>2</v>
      </c>
      <c r="C116" s="11" t="s">
        <v>68</v>
      </c>
      <c r="D116" s="11" t="s">
        <v>27</v>
      </c>
      <c r="G116" s="11">
        <v>0.5</v>
      </c>
      <c r="H116" s="11">
        <v>0.5</v>
      </c>
      <c r="I116" s="11">
        <v>3363</v>
      </c>
      <c r="J116" s="11">
        <v>7048</v>
      </c>
      <c r="L116" s="11">
        <v>3097</v>
      </c>
      <c r="M116" s="11">
        <v>2.9950000000000001</v>
      </c>
      <c r="N116" s="11">
        <v>6.2489999999999997</v>
      </c>
      <c r="O116" s="11">
        <v>3.254</v>
      </c>
      <c r="Q116" s="11">
        <v>0.20799999999999999</v>
      </c>
      <c r="R116" s="11">
        <v>1</v>
      </c>
      <c r="S116" s="11">
        <v>0</v>
      </c>
      <c r="T116" s="11">
        <v>0</v>
      </c>
      <c r="V116" s="11">
        <v>0</v>
      </c>
      <c r="Y116" s="12">
        <v>44788</v>
      </c>
      <c r="Z116" s="13">
        <v>0.69959490740740737</v>
      </c>
      <c r="AB116" s="11">
        <v>1</v>
      </c>
      <c r="AD116" s="3">
        <v>3.270761621862714</v>
      </c>
      <c r="AE116" s="3">
        <v>6.847665109184601</v>
      </c>
      <c r="AF116" s="3">
        <v>3.576903487321887</v>
      </c>
      <c r="AG116" s="3">
        <v>0.34048669462609299</v>
      </c>
      <c r="AH116" s="14"/>
      <c r="AK116" s="11">
        <v>0.67327561430704852</v>
      </c>
      <c r="AQ116" s="11">
        <v>0.12255428052152877</v>
      </c>
      <c r="AW116" s="11">
        <v>0.37839248909107764</v>
      </c>
      <c r="BC116" s="11">
        <v>3.2101823939194674</v>
      </c>
      <c r="BG116" s="14">
        <v>3.2597879432128272</v>
      </c>
      <c r="BH116" s="14">
        <v>6.8434716254779513</v>
      </c>
      <c r="BI116" s="14">
        <v>3.5836836822651241</v>
      </c>
      <c r="BJ116" s="14">
        <v>0.33510790710877403</v>
      </c>
      <c r="BL116" s="15">
        <v>27</v>
      </c>
      <c r="BQ116" s="2">
        <f t="shared" si="14"/>
        <v>2.9732408325074333</v>
      </c>
      <c r="BR116" s="2">
        <f t="shared" si="15"/>
        <v>5.9464816650148666</v>
      </c>
      <c r="BS116" s="2">
        <f t="shared" si="16"/>
        <v>2.9732408325074333</v>
      </c>
      <c r="BT116" s="2">
        <f t="shared" si="17"/>
        <v>0.29732408325074333</v>
      </c>
      <c r="BU116" s="48">
        <f t="shared" si="18"/>
        <v>2262.1779999999999</v>
      </c>
      <c r="BV116" s="48">
        <f t="shared" si="18"/>
        <v>2370.4773333333333</v>
      </c>
      <c r="BW116" s="48">
        <f t="shared" si="19"/>
        <v>2478.7766666666666</v>
      </c>
      <c r="BX116" s="48">
        <f t="shared" si="20"/>
        <v>20832.486666666664</v>
      </c>
      <c r="BY116" s="40">
        <f t="shared" si="21"/>
        <v>1.4866204162537167</v>
      </c>
      <c r="BZ116" s="46">
        <f t="shared" si="21"/>
        <v>2.9732408325074333</v>
      </c>
      <c r="CA116" s="46">
        <f t="shared" si="22"/>
        <v>1.4866204162537167</v>
      </c>
      <c r="CB116" s="46">
        <f t="shared" si="23"/>
        <v>0.14866204162537167</v>
      </c>
      <c r="CC116" s="46">
        <f t="shared" si="24"/>
        <v>1.635380810931357</v>
      </c>
      <c r="CD116" s="46">
        <f t="shared" si="24"/>
        <v>3.4238325545923005</v>
      </c>
      <c r="CE116" s="46">
        <f t="shared" si="25"/>
        <v>1.7884517436609435</v>
      </c>
      <c r="CF116" s="46">
        <f t="shared" si="26"/>
        <v>0.17024334731304649</v>
      </c>
      <c r="CG116" s="3">
        <f>AVERAGE(CC116:CC117)</f>
        <v>1.6298939716064136</v>
      </c>
      <c r="CH116" s="3">
        <f>AVERAGE(CD116:CD117)</f>
        <v>3.4217358127389756</v>
      </c>
      <c r="CI116" s="3">
        <f>AVERAGE(CE116:CE117)</f>
        <v>1.7918418411325621</v>
      </c>
      <c r="CJ116" s="3">
        <f>AVERAGE(CF116:CF117)</f>
        <v>0.16755395355438701</v>
      </c>
    </row>
    <row r="117" spans="1:88" s="11" customFormat="1" ht="14.4" x14ac:dyDescent="0.3">
      <c r="A117" s="11">
        <v>27</v>
      </c>
      <c r="B117" s="11">
        <v>2</v>
      </c>
      <c r="C117" s="11" t="s">
        <v>68</v>
      </c>
      <c r="D117" s="11" t="s">
        <v>27</v>
      </c>
      <c r="G117" s="11">
        <v>0.5</v>
      </c>
      <c r="H117" s="11">
        <v>0.5</v>
      </c>
      <c r="I117" s="11">
        <v>3339</v>
      </c>
      <c r="J117" s="11">
        <v>7039</v>
      </c>
      <c r="L117" s="11">
        <v>2993</v>
      </c>
      <c r="M117" s="11">
        <v>2.9769999999999999</v>
      </c>
      <c r="N117" s="11">
        <v>6.242</v>
      </c>
      <c r="O117" s="11">
        <v>3.266</v>
      </c>
      <c r="Q117" s="11">
        <v>0.19700000000000001</v>
      </c>
      <c r="R117" s="11">
        <v>1</v>
      </c>
      <c r="S117" s="11">
        <v>0</v>
      </c>
      <c r="T117" s="11">
        <v>0</v>
      </c>
      <c r="V117" s="11">
        <v>0</v>
      </c>
      <c r="Y117" s="12">
        <v>44788</v>
      </c>
      <c r="Z117" s="13">
        <v>0.70704861111111106</v>
      </c>
      <c r="AB117" s="11">
        <v>1</v>
      </c>
      <c r="AD117" s="3">
        <v>3.2488142645629408</v>
      </c>
      <c r="AE117" s="3">
        <v>6.8392781417713016</v>
      </c>
      <c r="AF117" s="3">
        <v>3.5904638772083608</v>
      </c>
      <c r="AG117" s="3">
        <v>0.32972911959145512</v>
      </c>
      <c r="AH117" s="14"/>
      <c r="BG117" s="14"/>
      <c r="BH117" s="14"/>
      <c r="BI117" s="14"/>
      <c r="BJ117" s="14"/>
      <c r="BL117" s="15"/>
      <c r="BQ117" s="2">
        <f t="shared" si="14"/>
        <v>2.9732408325074333</v>
      </c>
      <c r="BR117" s="2">
        <f t="shared" si="15"/>
        <v>5.9464816650148666</v>
      </c>
      <c r="BS117" s="2">
        <f t="shared" si="16"/>
        <v>2.9732408325074333</v>
      </c>
      <c r="BT117" s="2">
        <f t="shared" si="17"/>
        <v>0.29732408325074333</v>
      </c>
      <c r="BU117" s="48">
        <f t="shared" si="18"/>
        <v>2246.0339999999997</v>
      </c>
      <c r="BV117" s="48">
        <f t="shared" si="18"/>
        <v>2367.4503333333332</v>
      </c>
      <c r="BW117" s="48">
        <f t="shared" si="19"/>
        <v>2488.8666666666663</v>
      </c>
      <c r="BX117" s="48">
        <f t="shared" si="20"/>
        <v>20132.91333333333</v>
      </c>
      <c r="BY117" s="40">
        <f t="shared" si="21"/>
        <v>1.4866204162537167</v>
      </c>
      <c r="BZ117" s="46">
        <f t="shared" si="21"/>
        <v>2.9732408325074333</v>
      </c>
      <c r="CA117" s="46">
        <f t="shared" si="22"/>
        <v>1.4866204162537167</v>
      </c>
      <c r="CB117" s="46">
        <f t="shared" si="23"/>
        <v>0.14866204162537167</v>
      </c>
      <c r="CC117" s="46">
        <f t="shared" si="24"/>
        <v>1.6244071322814704</v>
      </c>
      <c r="CD117" s="46">
        <f t="shared" si="24"/>
        <v>3.4196390708856508</v>
      </c>
      <c r="CE117" s="46">
        <f t="shared" si="25"/>
        <v>1.7952319386041804</v>
      </c>
      <c r="CF117" s="46">
        <f t="shared" si="26"/>
        <v>0.16486455979572756</v>
      </c>
      <c r="CG117"/>
      <c r="CH117"/>
      <c r="CI117"/>
      <c r="CJ117"/>
    </row>
    <row r="118" spans="1:88" s="17" customFormat="1" ht="15.6" customHeight="1" x14ac:dyDescent="0.3">
      <c r="A118" s="11">
        <v>25</v>
      </c>
      <c r="B118" s="11">
        <v>2</v>
      </c>
      <c r="C118" s="11" t="s">
        <v>68</v>
      </c>
      <c r="D118" s="11" t="s">
        <v>27</v>
      </c>
      <c r="E118" s="11"/>
      <c r="F118" s="11"/>
      <c r="G118" s="11">
        <v>0.5</v>
      </c>
      <c r="H118" s="11">
        <v>0.5</v>
      </c>
      <c r="I118" s="11">
        <v>2565</v>
      </c>
      <c r="J118" s="11">
        <v>7043</v>
      </c>
      <c r="K118" s="11"/>
      <c r="L118" s="11">
        <v>3289</v>
      </c>
      <c r="M118" s="11">
        <v>2.383</v>
      </c>
      <c r="N118" s="11">
        <v>6.2460000000000004</v>
      </c>
      <c r="O118" s="11">
        <v>3.863</v>
      </c>
      <c r="P118" s="11"/>
      <c r="Q118" s="11">
        <v>0.22800000000000001</v>
      </c>
      <c r="R118" s="11">
        <v>1</v>
      </c>
      <c r="S118" s="11">
        <v>0</v>
      </c>
      <c r="T118" s="11">
        <v>0</v>
      </c>
      <c r="U118" s="11"/>
      <c r="V118" s="11">
        <v>0</v>
      </c>
      <c r="W118" s="11"/>
      <c r="X118" s="11"/>
      <c r="Y118" s="12">
        <v>44789</v>
      </c>
      <c r="Z118" s="16">
        <v>0.82109953703703698</v>
      </c>
      <c r="AA118" s="11"/>
      <c r="AB118" s="17">
        <v>1</v>
      </c>
      <c r="AD118" s="3">
        <v>2.4722203978671486</v>
      </c>
      <c r="AE118" s="3">
        <v>6.7500132034514166</v>
      </c>
      <c r="AF118" s="3">
        <v>4.2777928055842676</v>
      </c>
      <c r="AG118" s="3">
        <v>0.31384974666366816</v>
      </c>
      <c r="BG118" s="18"/>
      <c r="BH118" s="18"/>
      <c r="BI118" s="18"/>
      <c r="BJ118" s="18"/>
      <c r="BL118" s="15"/>
      <c r="BQ118" s="2">
        <f t="shared" si="14"/>
        <v>2.9732408325074333</v>
      </c>
      <c r="BR118" s="2">
        <f t="shared" si="15"/>
        <v>5.9464816650148666</v>
      </c>
      <c r="BS118" s="2">
        <f t="shared" si="16"/>
        <v>2.9732408325074333</v>
      </c>
      <c r="BT118" s="2">
        <f t="shared" si="17"/>
        <v>0.29732408325074333</v>
      </c>
      <c r="BU118" s="48">
        <f t="shared" si="18"/>
        <v>1725.3899999999999</v>
      </c>
      <c r="BV118" s="48">
        <f t="shared" si="18"/>
        <v>2368.7956666666664</v>
      </c>
      <c r="BW118" s="48">
        <f t="shared" si="19"/>
        <v>3012.201333333333</v>
      </c>
      <c r="BX118" s="48">
        <f t="shared" si="20"/>
        <v>22124.006666666664</v>
      </c>
      <c r="BY118" s="40">
        <f t="shared" si="21"/>
        <v>1.4866204162537167</v>
      </c>
      <c r="BZ118" s="46">
        <f t="shared" si="21"/>
        <v>2.9732408325074333</v>
      </c>
      <c r="CA118" s="46">
        <f t="shared" si="22"/>
        <v>1.4866204162537167</v>
      </c>
      <c r="CB118" s="46">
        <f t="shared" si="23"/>
        <v>0.14866204162537167</v>
      </c>
      <c r="CC118" s="46">
        <f t="shared" si="24"/>
        <v>1.2361101989335743</v>
      </c>
      <c r="CD118" s="46">
        <f t="shared" si="24"/>
        <v>3.3750066017257083</v>
      </c>
      <c r="CE118" s="46">
        <f t="shared" si="25"/>
        <v>2.1388964027921338</v>
      </c>
      <c r="CF118" s="46">
        <f t="shared" si="26"/>
        <v>0.15692487333183408</v>
      </c>
      <c r="CG118"/>
      <c r="CH118"/>
      <c r="CI118"/>
      <c r="CJ118"/>
    </row>
    <row r="119" spans="1:88" s="17" customFormat="1" ht="15.6" customHeight="1" x14ac:dyDescent="0.3">
      <c r="A119" s="11">
        <v>26</v>
      </c>
      <c r="B119" s="11">
        <v>2</v>
      </c>
      <c r="C119" s="11" t="s">
        <v>68</v>
      </c>
      <c r="D119" s="11" t="s">
        <v>27</v>
      </c>
      <c r="E119" s="11"/>
      <c r="F119" s="11"/>
      <c r="G119" s="11">
        <v>0.5</v>
      </c>
      <c r="H119" s="11">
        <v>0.5</v>
      </c>
      <c r="I119" s="11">
        <v>3493</v>
      </c>
      <c r="J119" s="11">
        <v>7131</v>
      </c>
      <c r="K119" s="11"/>
      <c r="L119" s="11">
        <v>3234</v>
      </c>
      <c r="M119" s="11">
        <v>3.0950000000000002</v>
      </c>
      <c r="N119" s="11">
        <v>6.319</v>
      </c>
      <c r="O119" s="11">
        <v>3.2250000000000001</v>
      </c>
      <c r="P119" s="11"/>
      <c r="Q119" s="11">
        <v>0.222</v>
      </c>
      <c r="R119" s="11">
        <v>1</v>
      </c>
      <c r="S119" s="11">
        <v>0</v>
      </c>
      <c r="T119" s="11">
        <v>0</v>
      </c>
      <c r="U119" s="11"/>
      <c r="V119" s="11">
        <v>0</v>
      </c>
      <c r="W119" s="11"/>
      <c r="X119" s="11"/>
      <c r="Y119" s="12">
        <v>44789</v>
      </c>
      <c r="Z119" s="16">
        <v>0.82828703703703699</v>
      </c>
      <c r="AA119" s="11"/>
      <c r="AB119" s="17">
        <v>1</v>
      </c>
      <c r="AD119" s="3">
        <v>3.3141482820029919</v>
      </c>
      <c r="AE119" s="3">
        <v>6.8304810550344097</v>
      </c>
      <c r="AF119" s="3">
        <v>3.5163327730314178</v>
      </c>
      <c r="AG119" s="3">
        <v>0.30885318737473549</v>
      </c>
      <c r="AK119" s="17">
        <v>1.6561040087853633</v>
      </c>
      <c r="AQ119" s="17">
        <v>2.6770735477986751E-2</v>
      </c>
      <c r="AW119" s="17">
        <v>1.5873710827900507</v>
      </c>
      <c r="BC119" s="17">
        <v>0.70844012285030955</v>
      </c>
      <c r="BG119" s="18">
        <v>3.2869307857486003</v>
      </c>
      <c r="BH119" s="18">
        <v>6.8313954624387616</v>
      </c>
      <c r="BI119" s="18">
        <v>3.5444646766901613</v>
      </c>
      <c r="BJ119" s="18">
        <v>0.30776302898442298</v>
      </c>
      <c r="BL119" s="15">
        <v>28</v>
      </c>
      <c r="BQ119" s="2">
        <f t="shared" si="14"/>
        <v>2.9732408325074333</v>
      </c>
      <c r="BR119" s="2">
        <f t="shared" si="15"/>
        <v>5.9464816650148666</v>
      </c>
      <c r="BS119" s="2">
        <f t="shared" si="16"/>
        <v>2.9732408325074333</v>
      </c>
      <c r="BT119" s="2">
        <f t="shared" si="17"/>
        <v>0.29732408325074333</v>
      </c>
      <c r="BU119" s="48">
        <f t="shared" si="18"/>
        <v>2349.6246666666666</v>
      </c>
      <c r="BV119" s="48">
        <f t="shared" si="18"/>
        <v>2398.393</v>
      </c>
      <c r="BW119" s="48">
        <f t="shared" si="19"/>
        <v>2447.161333333333</v>
      </c>
      <c r="BX119" s="48">
        <f t="shared" si="20"/>
        <v>21754.039999999997</v>
      </c>
      <c r="BY119" s="40">
        <f t="shared" si="21"/>
        <v>1.4866204162537167</v>
      </c>
      <c r="BZ119" s="46">
        <f t="shared" si="21"/>
        <v>2.9732408325074333</v>
      </c>
      <c r="CA119" s="46">
        <f t="shared" si="22"/>
        <v>1.4866204162537167</v>
      </c>
      <c r="CB119" s="46">
        <f t="shared" si="23"/>
        <v>0.14866204162537167</v>
      </c>
      <c r="CC119" s="46">
        <f t="shared" si="24"/>
        <v>1.657074141001496</v>
      </c>
      <c r="CD119" s="46">
        <f t="shared" si="24"/>
        <v>3.4152405275172049</v>
      </c>
      <c r="CE119" s="46">
        <f t="shared" si="25"/>
        <v>1.7581663865157089</v>
      </c>
      <c r="CF119" s="46">
        <f t="shared" si="26"/>
        <v>0.15442659368736775</v>
      </c>
      <c r="CG119" s="3">
        <f>AVERAGE(CC119:CC120)</f>
        <v>1.6434653928743002</v>
      </c>
      <c r="CH119" s="3">
        <f>AVERAGE(CD119:CD120)</f>
        <v>3.4156977312193808</v>
      </c>
      <c r="CI119" s="3">
        <f>AVERAGE(CE119:CE120)</f>
        <v>1.7722323383450806</v>
      </c>
      <c r="CJ119" s="3">
        <f>AVERAGE(CF119:CF120)</f>
        <v>0.15388151449221149</v>
      </c>
    </row>
    <row r="120" spans="1:88" s="17" customFormat="1" ht="15.6" customHeight="1" x14ac:dyDescent="0.3">
      <c r="A120" s="11">
        <v>27</v>
      </c>
      <c r="B120" s="11">
        <v>2</v>
      </c>
      <c r="C120" s="11" t="s">
        <v>68</v>
      </c>
      <c r="D120" s="11" t="s">
        <v>27</v>
      </c>
      <c r="E120" s="11"/>
      <c r="F120" s="11"/>
      <c r="G120" s="11">
        <v>0.5</v>
      </c>
      <c r="H120" s="11">
        <v>0.5</v>
      </c>
      <c r="I120" s="11">
        <v>3433</v>
      </c>
      <c r="J120" s="11">
        <v>7133</v>
      </c>
      <c r="K120" s="11"/>
      <c r="L120" s="11">
        <v>3210</v>
      </c>
      <c r="M120" s="11">
        <v>3.0489999999999999</v>
      </c>
      <c r="N120" s="11">
        <v>6.3209999999999997</v>
      </c>
      <c r="O120" s="11">
        <v>3.2719999999999998</v>
      </c>
      <c r="P120" s="11"/>
      <c r="Q120" s="11">
        <v>0.22</v>
      </c>
      <c r="R120" s="11">
        <v>1</v>
      </c>
      <c r="S120" s="11">
        <v>0</v>
      </c>
      <c r="T120" s="11">
        <v>0</v>
      </c>
      <c r="U120" s="11"/>
      <c r="V120" s="11">
        <v>0</v>
      </c>
      <c r="W120" s="11"/>
      <c r="X120" s="11"/>
      <c r="Y120" s="12">
        <v>44789</v>
      </c>
      <c r="Z120" s="16">
        <v>0.83585648148148151</v>
      </c>
      <c r="AA120" s="11"/>
      <c r="AB120" s="17">
        <v>1</v>
      </c>
      <c r="AD120" s="3">
        <v>3.2597132894942091</v>
      </c>
      <c r="AE120" s="3">
        <v>6.8323098698431144</v>
      </c>
      <c r="AF120" s="3">
        <v>3.5725965803489053</v>
      </c>
      <c r="AG120" s="3">
        <v>0.30667287059411041</v>
      </c>
      <c r="BG120" s="18"/>
      <c r="BH120" s="18"/>
      <c r="BI120" s="18"/>
      <c r="BJ120" s="18"/>
      <c r="BL120" s="15"/>
      <c r="BQ120" s="2">
        <f t="shared" si="14"/>
        <v>2.9732408325074333</v>
      </c>
      <c r="BR120" s="2">
        <f t="shared" si="15"/>
        <v>5.9464816650148666</v>
      </c>
      <c r="BS120" s="2">
        <f t="shared" si="16"/>
        <v>2.9732408325074333</v>
      </c>
      <c r="BT120" s="2">
        <f t="shared" si="17"/>
        <v>0.29732408325074333</v>
      </c>
      <c r="BU120" s="48">
        <f t="shared" si="18"/>
        <v>2309.2646666666665</v>
      </c>
      <c r="BV120" s="48">
        <f t="shared" si="18"/>
        <v>2399.0656666666664</v>
      </c>
      <c r="BW120" s="48">
        <f t="shared" si="19"/>
        <v>2488.8666666666663</v>
      </c>
      <c r="BX120" s="48">
        <f t="shared" si="20"/>
        <v>21592.6</v>
      </c>
      <c r="BY120" s="40">
        <f t="shared" si="21"/>
        <v>1.4866204162537167</v>
      </c>
      <c r="BZ120" s="46">
        <f t="shared" si="21"/>
        <v>2.9732408325074333</v>
      </c>
      <c r="CA120" s="46">
        <f t="shared" si="22"/>
        <v>1.4866204162537167</v>
      </c>
      <c r="CB120" s="46">
        <f t="shared" si="23"/>
        <v>0.14866204162537167</v>
      </c>
      <c r="CC120" s="46">
        <f t="shared" si="24"/>
        <v>1.6298566447471046</v>
      </c>
      <c r="CD120" s="46">
        <f t="shared" si="24"/>
        <v>3.4161549349215572</v>
      </c>
      <c r="CE120" s="46">
        <f t="shared" si="25"/>
        <v>1.7862982901744526</v>
      </c>
      <c r="CF120" s="46">
        <f t="shared" si="26"/>
        <v>0.15333643529705521</v>
      </c>
      <c r="CG120"/>
      <c r="CH120"/>
      <c r="CI120"/>
      <c r="CJ120"/>
    </row>
    <row r="121" spans="1:88" s="17" customFormat="1" ht="15.6" customHeight="1" x14ac:dyDescent="0.3">
      <c r="A121" s="11">
        <v>25</v>
      </c>
      <c r="B121" s="11">
        <v>2</v>
      </c>
      <c r="C121" s="11" t="s">
        <v>68</v>
      </c>
      <c r="D121" s="11" t="s">
        <v>27</v>
      </c>
      <c r="E121" s="11"/>
      <c r="F121" s="11"/>
      <c r="G121" s="11">
        <v>0.5</v>
      </c>
      <c r="H121" s="11">
        <v>0.5</v>
      </c>
      <c r="I121" s="11">
        <v>5721</v>
      </c>
      <c r="J121" s="11">
        <v>7959</v>
      </c>
      <c r="K121" s="11"/>
      <c r="L121" s="11">
        <v>3684</v>
      </c>
      <c r="M121" s="11">
        <v>4.8040000000000003</v>
      </c>
      <c r="N121" s="11">
        <v>7.0220000000000002</v>
      </c>
      <c r="O121" s="11">
        <v>2.218</v>
      </c>
      <c r="P121" s="11"/>
      <c r="Q121" s="11">
        <v>0.26900000000000002</v>
      </c>
      <c r="R121" s="11">
        <v>1</v>
      </c>
      <c r="S121" s="11">
        <v>0</v>
      </c>
      <c r="T121" s="11">
        <v>0</v>
      </c>
      <c r="U121" s="11"/>
      <c r="V121" s="11">
        <v>0</v>
      </c>
      <c r="W121" s="11"/>
      <c r="X121" s="11"/>
      <c r="Y121" s="12">
        <v>44791</v>
      </c>
      <c r="Z121" s="16">
        <v>0.73203703703703704</v>
      </c>
      <c r="AA121" s="11"/>
      <c r="AB121" s="17">
        <v>1</v>
      </c>
      <c r="AD121" s="3">
        <v>5.5446812791988549</v>
      </c>
      <c r="AE121" s="3">
        <v>7.6343155849689186</v>
      </c>
      <c r="AF121" s="3">
        <v>2.0896343057700637</v>
      </c>
      <c r="AG121" s="3">
        <v>0.36269033471237622</v>
      </c>
      <c r="BG121" s="18"/>
      <c r="BH121" s="18"/>
      <c r="BI121" s="18"/>
      <c r="BJ121" s="18"/>
      <c r="BL121" s="15"/>
      <c r="BQ121" s="2">
        <f t="shared" si="14"/>
        <v>2.9732408325074333</v>
      </c>
      <c r="BR121" s="2">
        <f t="shared" si="15"/>
        <v>5.9464816650148666</v>
      </c>
      <c r="BS121" s="2">
        <f t="shared" si="16"/>
        <v>2.9732408325074333</v>
      </c>
      <c r="BT121" s="2">
        <f t="shared" si="17"/>
        <v>0.29732408325074333</v>
      </c>
      <c r="BU121" s="48">
        <f t="shared" si="18"/>
        <v>3848.3259999999996</v>
      </c>
      <c r="BV121" s="48">
        <f t="shared" si="18"/>
        <v>2676.877</v>
      </c>
      <c r="BW121" s="48">
        <f t="shared" si="19"/>
        <v>1505.4279999999999</v>
      </c>
      <c r="BX121" s="48">
        <f t="shared" si="20"/>
        <v>24781.039999999997</v>
      </c>
      <c r="BY121" s="40">
        <f t="shared" si="21"/>
        <v>1.4866204162537167</v>
      </c>
      <c r="BZ121" s="46">
        <f t="shared" si="21"/>
        <v>2.9732408325074333</v>
      </c>
      <c r="CA121" s="46">
        <f t="shared" si="22"/>
        <v>1.4866204162537167</v>
      </c>
      <c r="CB121" s="46">
        <f t="shared" si="23"/>
        <v>0.14866204162537167</v>
      </c>
      <c r="CC121" s="46">
        <f t="shared" si="24"/>
        <v>2.7723406395994274</v>
      </c>
      <c r="CD121" s="46">
        <f t="shared" si="24"/>
        <v>3.8171577924844593</v>
      </c>
      <c r="CE121" s="46">
        <f t="shared" si="25"/>
        <v>1.0448171528850319</v>
      </c>
      <c r="CF121" s="46">
        <f t="shared" si="26"/>
        <v>0.18134516735618811</v>
      </c>
      <c r="CG121"/>
      <c r="CH121"/>
      <c r="CI121"/>
      <c r="CJ121"/>
    </row>
    <row r="122" spans="1:88" s="17" customFormat="1" ht="15.6" customHeight="1" x14ac:dyDescent="0.3">
      <c r="A122" s="11">
        <v>26</v>
      </c>
      <c r="B122" s="11">
        <v>2</v>
      </c>
      <c r="C122" s="11" t="s">
        <v>68</v>
      </c>
      <c r="D122" s="11" t="s">
        <v>27</v>
      </c>
      <c r="E122" s="11"/>
      <c r="F122" s="11"/>
      <c r="G122" s="11">
        <v>0.5</v>
      </c>
      <c r="H122" s="11">
        <v>0.5</v>
      </c>
      <c r="I122" s="11">
        <v>4089</v>
      </c>
      <c r="J122" s="11">
        <v>7929</v>
      </c>
      <c r="K122" s="11"/>
      <c r="L122" s="11">
        <v>3587</v>
      </c>
      <c r="M122" s="11">
        <v>3.552</v>
      </c>
      <c r="N122" s="11">
        <v>6.9960000000000004</v>
      </c>
      <c r="O122" s="11">
        <v>3.444</v>
      </c>
      <c r="P122" s="11"/>
      <c r="Q122" s="11">
        <v>0.25900000000000001</v>
      </c>
      <c r="R122" s="11">
        <v>1</v>
      </c>
      <c r="S122" s="11">
        <v>0</v>
      </c>
      <c r="T122" s="11">
        <v>0</v>
      </c>
      <c r="U122" s="11"/>
      <c r="V122" s="11">
        <v>0</v>
      </c>
      <c r="W122" s="11"/>
      <c r="X122" s="11"/>
      <c r="Y122" s="12">
        <v>44791</v>
      </c>
      <c r="Z122" s="16">
        <v>0.73920138888888898</v>
      </c>
      <c r="AA122" s="11"/>
      <c r="AB122" s="17">
        <v>1</v>
      </c>
      <c r="AD122" s="3">
        <v>4.0060478018404453</v>
      </c>
      <c r="AE122" s="3">
        <v>7.6067141955949662</v>
      </c>
      <c r="AF122" s="3">
        <v>3.6006663937545209</v>
      </c>
      <c r="AG122" s="3">
        <v>0.3543007456516501</v>
      </c>
      <c r="AK122" s="17">
        <v>0.63744784798717691</v>
      </c>
      <c r="AQ122" s="17">
        <v>0.301923199758238</v>
      </c>
      <c r="AW122" s="17">
        <v>1.3367696415640162</v>
      </c>
      <c r="BC122" s="17">
        <v>0.21994634152204678</v>
      </c>
      <c r="BG122" s="18">
        <v>3.9933201352078846</v>
      </c>
      <c r="BH122" s="18">
        <v>7.61821477450078</v>
      </c>
      <c r="BI122" s="18">
        <v>3.6248946392928953</v>
      </c>
      <c r="BJ122" s="18">
        <v>0.35391153791171948</v>
      </c>
      <c r="BL122" s="15">
        <v>29</v>
      </c>
      <c r="BQ122" s="2">
        <f t="shared" si="14"/>
        <v>2.9732408325074333</v>
      </c>
      <c r="BR122" s="2">
        <f t="shared" si="15"/>
        <v>5.9464816650148666</v>
      </c>
      <c r="BS122" s="2">
        <f t="shared" si="16"/>
        <v>2.9732408325074333</v>
      </c>
      <c r="BT122" s="2">
        <f t="shared" si="17"/>
        <v>0.29732408325074333</v>
      </c>
      <c r="BU122" s="48">
        <f t="shared" si="18"/>
        <v>2750.5339999999997</v>
      </c>
      <c r="BV122" s="48">
        <f t="shared" si="18"/>
        <v>2666.7869999999998</v>
      </c>
      <c r="BW122" s="48">
        <f t="shared" si="19"/>
        <v>2583.04</v>
      </c>
      <c r="BX122" s="48">
        <f t="shared" si="20"/>
        <v>24128.553333333333</v>
      </c>
      <c r="BY122" s="40">
        <f t="shared" si="21"/>
        <v>1.4866204162537167</v>
      </c>
      <c r="BZ122" s="46">
        <f t="shared" si="21"/>
        <v>2.9732408325074333</v>
      </c>
      <c r="CA122" s="46">
        <f t="shared" si="22"/>
        <v>1.4866204162537167</v>
      </c>
      <c r="CB122" s="46">
        <f t="shared" si="23"/>
        <v>0.14866204162537167</v>
      </c>
      <c r="CC122" s="46">
        <f t="shared" si="24"/>
        <v>2.0030239009202226</v>
      </c>
      <c r="CD122" s="46">
        <f t="shared" si="24"/>
        <v>3.8033570977974831</v>
      </c>
      <c r="CE122" s="46">
        <f t="shared" si="25"/>
        <v>1.8003331968772605</v>
      </c>
      <c r="CF122" s="46">
        <f t="shared" si="26"/>
        <v>0.17715037282582505</v>
      </c>
      <c r="CG122" s="3">
        <f>AVERAGE(CC122:CC123)</f>
        <v>1.9966600676039423</v>
      </c>
      <c r="CH122" s="3">
        <f>AVERAGE(CD122:CD123)</f>
        <v>3.80910738725039</v>
      </c>
      <c r="CI122" s="3">
        <f>AVERAGE(CE122:CE123)</f>
        <v>1.8124473196464477</v>
      </c>
      <c r="CJ122" s="3">
        <f>AVERAGE(CF122:CF123)</f>
        <v>0.17695576895585974</v>
      </c>
    </row>
    <row r="123" spans="1:88" s="17" customFormat="1" ht="15.6" customHeight="1" x14ac:dyDescent="0.3">
      <c r="A123" s="11">
        <v>27</v>
      </c>
      <c r="B123" s="11">
        <v>2</v>
      </c>
      <c r="C123" s="11" t="s">
        <v>68</v>
      </c>
      <c r="D123" s="11" t="s">
        <v>27</v>
      </c>
      <c r="E123" s="11"/>
      <c r="F123" s="11"/>
      <c r="G123" s="11">
        <v>0.5</v>
      </c>
      <c r="H123" s="11">
        <v>0.5</v>
      </c>
      <c r="I123" s="11">
        <v>4062</v>
      </c>
      <c r="J123" s="11">
        <v>7954</v>
      </c>
      <c r="K123" s="11"/>
      <c r="L123" s="11">
        <v>3578</v>
      </c>
      <c r="M123" s="11">
        <v>3.5310000000000001</v>
      </c>
      <c r="N123" s="11">
        <v>7.0170000000000003</v>
      </c>
      <c r="O123" s="11">
        <v>3.4860000000000002</v>
      </c>
      <c r="P123" s="11"/>
      <c r="Q123" s="11">
        <v>0.25800000000000001</v>
      </c>
      <c r="R123" s="11">
        <v>1</v>
      </c>
      <c r="S123" s="11">
        <v>0</v>
      </c>
      <c r="T123" s="11">
        <v>0</v>
      </c>
      <c r="U123" s="11"/>
      <c r="V123" s="11">
        <v>0</v>
      </c>
      <c r="W123" s="11"/>
      <c r="X123" s="11"/>
      <c r="Y123" s="12">
        <v>44791</v>
      </c>
      <c r="Z123" s="16">
        <v>0.74678240740740742</v>
      </c>
      <c r="AA123" s="11"/>
      <c r="AB123" s="17">
        <v>1</v>
      </c>
      <c r="AD123" s="3">
        <v>3.980592468575324</v>
      </c>
      <c r="AE123" s="3">
        <v>7.6297153534065938</v>
      </c>
      <c r="AF123" s="3">
        <v>3.6491228848312698</v>
      </c>
      <c r="AG123" s="3">
        <v>0.35352233017178886</v>
      </c>
      <c r="BG123" s="18"/>
      <c r="BH123" s="18"/>
      <c r="BI123" s="18"/>
      <c r="BJ123" s="18"/>
      <c r="BL123" s="15"/>
      <c r="BQ123" s="2">
        <f t="shared" si="14"/>
        <v>2.9732408325074333</v>
      </c>
      <c r="BR123" s="2">
        <f t="shared" si="15"/>
        <v>5.9464816650148666</v>
      </c>
      <c r="BS123" s="2">
        <f t="shared" si="16"/>
        <v>2.9732408325074333</v>
      </c>
      <c r="BT123" s="2">
        <f t="shared" si="17"/>
        <v>0.29732408325074333</v>
      </c>
      <c r="BU123" s="48">
        <f t="shared" si="18"/>
        <v>2732.3719999999998</v>
      </c>
      <c r="BV123" s="48">
        <f t="shared" si="18"/>
        <v>2675.1953333333331</v>
      </c>
      <c r="BW123" s="48">
        <f t="shared" si="19"/>
        <v>2618.0186666666664</v>
      </c>
      <c r="BX123" s="48">
        <f t="shared" si="20"/>
        <v>24068.013333333332</v>
      </c>
      <c r="BY123" s="40">
        <f t="shared" si="21"/>
        <v>1.4866204162537167</v>
      </c>
      <c r="BZ123" s="46">
        <f t="shared" si="21"/>
        <v>2.9732408325074333</v>
      </c>
      <c r="CA123" s="46">
        <f t="shared" si="22"/>
        <v>1.4866204162537167</v>
      </c>
      <c r="CB123" s="46">
        <f t="shared" si="23"/>
        <v>0.14866204162537167</v>
      </c>
      <c r="CC123" s="46">
        <f t="shared" si="24"/>
        <v>1.990296234287662</v>
      </c>
      <c r="CD123" s="46">
        <f t="shared" si="24"/>
        <v>3.8148576767032969</v>
      </c>
      <c r="CE123" s="46">
        <f t="shared" si="25"/>
        <v>1.8245614424156349</v>
      </c>
      <c r="CF123" s="46">
        <f t="shared" si="26"/>
        <v>0.17676116508589443</v>
      </c>
      <c r="CG123"/>
      <c r="CH123"/>
      <c r="CI123"/>
      <c r="CJ123"/>
    </row>
    <row r="124" spans="1:88" ht="15.6" customHeight="1" x14ac:dyDescent="0.3">
      <c r="A124">
        <v>25</v>
      </c>
      <c r="B124">
        <v>2</v>
      </c>
      <c r="C124" t="s">
        <v>68</v>
      </c>
      <c r="D124" t="s">
        <v>27</v>
      </c>
      <c r="E124"/>
      <c r="F124"/>
      <c r="G124">
        <v>0.5</v>
      </c>
      <c r="H124">
        <v>0.5</v>
      </c>
      <c r="I124">
        <v>5043</v>
      </c>
      <c r="J124">
        <v>6907</v>
      </c>
      <c r="K124"/>
      <c r="L124">
        <v>3345</v>
      </c>
      <c r="M124">
        <v>4.2839999999999998</v>
      </c>
      <c r="N124">
        <v>6.13</v>
      </c>
      <c r="O124">
        <v>1.847</v>
      </c>
      <c r="P124"/>
      <c r="Q124">
        <v>0.23400000000000001</v>
      </c>
      <c r="R124">
        <v>1</v>
      </c>
      <c r="S124">
        <v>0</v>
      </c>
      <c r="T124">
        <v>0</v>
      </c>
      <c r="U124"/>
      <c r="V124">
        <v>0</v>
      </c>
      <c r="W124"/>
      <c r="X124"/>
      <c r="Y124" s="1">
        <v>44810</v>
      </c>
      <c r="Z124" s="6">
        <v>0.88598379629629631</v>
      </c>
      <c r="AA124"/>
      <c r="AB124" s="19">
        <v>1</v>
      </c>
      <c r="AD124" s="3">
        <v>5.0175520472094632</v>
      </c>
      <c r="AE124" s="3">
        <v>7.1112237419371658</v>
      </c>
      <c r="AF124" s="3">
        <v>2.0936716947277025</v>
      </c>
      <c r="AG124" s="3">
        <v>0.33851940000642095</v>
      </c>
      <c r="BG124" s="20"/>
      <c r="BH124" s="20"/>
      <c r="BI124" s="20"/>
      <c r="BJ124" s="20"/>
      <c r="BL124" s="15"/>
      <c r="BQ124" s="2">
        <f t="shared" si="14"/>
        <v>2.9732408325074333</v>
      </c>
      <c r="BR124" s="2">
        <f t="shared" si="15"/>
        <v>5.9464816650148666</v>
      </c>
      <c r="BS124" s="2">
        <f t="shared" si="16"/>
        <v>2.9732408325074333</v>
      </c>
      <c r="BT124" s="2">
        <f t="shared" si="17"/>
        <v>0.29732408325074333</v>
      </c>
      <c r="BU124" s="48">
        <f t="shared" si="18"/>
        <v>3392.2579999999998</v>
      </c>
      <c r="BV124" s="48">
        <f t="shared" si="18"/>
        <v>2323.054333333333</v>
      </c>
      <c r="BW124" s="48">
        <f t="shared" si="19"/>
        <v>1253.8506666666665</v>
      </c>
      <c r="BX124" s="48">
        <f t="shared" si="20"/>
        <v>22500.699999999997</v>
      </c>
      <c r="BY124" s="40">
        <f t="shared" si="21"/>
        <v>1.4866204162537167</v>
      </c>
      <c r="BZ124" s="46">
        <f t="shared" si="21"/>
        <v>2.9732408325074333</v>
      </c>
      <c r="CA124" s="46">
        <f t="shared" si="22"/>
        <v>1.4866204162537167</v>
      </c>
      <c r="CB124" s="46">
        <f t="shared" si="23"/>
        <v>0.14866204162537167</v>
      </c>
      <c r="CC124" s="46">
        <f t="shared" si="24"/>
        <v>2.5087760236047316</v>
      </c>
      <c r="CD124" s="46">
        <f t="shared" si="24"/>
        <v>3.5556118709685829</v>
      </c>
      <c r="CE124" s="46">
        <f t="shared" si="25"/>
        <v>1.0468358473638513</v>
      </c>
      <c r="CF124" s="46">
        <f t="shared" si="26"/>
        <v>0.16925970000321047</v>
      </c>
      <c r="CG124"/>
      <c r="CH124"/>
      <c r="CJ124"/>
    </row>
    <row r="125" spans="1:88" ht="15.6" customHeight="1" x14ac:dyDescent="0.3">
      <c r="A125">
        <v>26</v>
      </c>
      <c r="B125">
        <v>2</v>
      </c>
      <c r="C125" t="s">
        <v>68</v>
      </c>
      <c r="D125" t="s">
        <v>27</v>
      </c>
      <c r="E125"/>
      <c r="F125"/>
      <c r="G125">
        <v>0.5</v>
      </c>
      <c r="H125">
        <v>0.5</v>
      </c>
      <c r="I125">
        <v>3545</v>
      </c>
      <c r="J125">
        <v>7179</v>
      </c>
      <c r="K125"/>
      <c r="L125">
        <v>3324</v>
      </c>
      <c r="M125">
        <v>3.1349999999999998</v>
      </c>
      <c r="N125">
        <v>6.36</v>
      </c>
      <c r="O125">
        <v>3.2250000000000001</v>
      </c>
      <c r="P125"/>
      <c r="Q125">
        <v>0.23200000000000001</v>
      </c>
      <c r="R125">
        <v>1</v>
      </c>
      <c r="S125">
        <v>0</v>
      </c>
      <c r="T125">
        <v>0</v>
      </c>
      <c r="U125"/>
      <c r="V125">
        <v>0</v>
      </c>
      <c r="W125"/>
      <c r="X125"/>
      <c r="Y125" s="1">
        <v>44810</v>
      </c>
      <c r="Z125" s="6">
        <v>0.89307870370370368</v>
      </c>
      <c r="AA125"/>
      <c r="AB125" s="19">
        <v>1</v>
      </c>
      <c r="AD125" s="3">
        <v>3.5292709121277901</v>
      </c>
      <c r="AE125" s="3">
        <v>7.3933085174507509</v>
      </c>
      <c r="AF125" s="3">
        <v>3.8640376053229608</v>
      </c>
      <c r="AG125" s="3">
        <v>0.33644033839322413</v>
      </c>
      <c r="AK125" s="8">
        <v>1.7607043856742808</v>
      </c>
      <c r="AQ125" s="8">
        <v>3.96252548261312</v>
      </c>
      <c r="AW125" s="8">
        <v>6.016003478713202</v>
      </c>
      <c r="BC125" s="8">
        <v>1.3330226719240372</v>
      </c>
      <c r="BG125" s="20">
        <v>3.4984720368357127</v>
      </c>
      <c r="BH125" s="20">
        <v>7.2496734387425468</v>
      </c>
      <c r="BI125" s="20">
        <v>3.751201401906834</v>
      </c>
      <c r="BJ125" s="20">
        <v>0.33421277237908459</v>
      </c>
      <c r="BL125" s="15">
        <v>30</v>
      </c>
      <c r="BQ125" s="2">
        <f t="shared" si="14"/>
        <v>2.9732408325074333</v>
      </c>
      <c r="BR125" s="2">
        <f t="shared" si="15"/>
        <v>5.9464816650148666</v>
      </c>
      <c r="BS125" s="2">
        <f t="shared" si="16"/>
        <v>2.9732408325074333</v>
      </c>
      <c r="BT125" s="2">
        <f t="shared" si="17"/>
        <v>0.29732408325074333</v>
      </c>
      <c r="BU125" s="48">
        <f t="shared" si="18"/>
        <v>2384.603333333333</v>
      </c>
      <c r="BV125" s="48">
        <f t="shared" si="18"/>
        <v>2414.5369999999998</v>
      </c>
      <c r="BW125" s="48">
        <f t="shared" si="19"/>
        <v>2444.4706666666666</v>
      </c>
      <c r="BX125" s="48">
        <f t="shared" si="20"/>
        <v>22359.439999999999</v>
      </c>
      <c r="BY125" s="40">
        <f t="shared" si="21"/>
        <v>1.4866204162537167</v>
      </c>
      <c r="BZ125" s="46">
        <f t="shared" si="21"/>
        <v>2.9732408325074333</v>
      </c>
      <c r="CA125" s="46">
        <f t="shared" si="22"/>
        <v>1.4866204162537167</v>
      </c>
      <c r="CB125" s="46">
        <f t="shared" si="23"/>
        <v>0.14866204162537167</v>
      </c>
      <c r="CC125" s="46">
        <f t="shared" si="24"/>
        <v>1.764635456063895</v>
      </c>
      <c r="CD125" s="46">
        <f t="shared" si="24"/>
        <v>3.6966542587253755</v>
      </c>
      <c r="CE125" s="46">
        <f t="shared" si="25"/>
        <v>1.9320188026614804</v>
      </c>
      <c r="CF125" s="46">
        <f t="shared" si="26"/>
        <v>0.16822016919661206</v>
      </c>
      <c r="CG125" s="3">
        <f>AVERAGE(CC125:CC126)</f>
        <v>1.7492360184178564</v>
      </c>
      <c r="CH125" s="3">
        <f>AVERAGE(CD125:CD126)</f>
        <v>3.6248367193712734</v>
      </c>
      <c r="CI125" s="3">
        <f>AVERAGE(CE125:CE126)</f>
        <v>1.875600700953417</v>
      </c>
      <c r="CJ125" s="3">
        <f>AVERAGE(CF125:CF126)</f>
        <v>0.16710638618954229</v>
      </c>
    </row>
    <row r="126" spans="1:88" ht="15.6" customHeight="1" x14ac:dyDescent="0.3">
      <c r="A126">
        <v>27</v>
      </c>
      <c r="B126">
        <v>2</v>
      </c>
      <c r="C126" t="s">
        <v>68</v>
      </c>
      <c r="D126" t="s">
        <v>27</v>
      </c>
      <c r="E126"/>
      <c r="F126"/>
      <c r="G126">
        <v>0.5</v>
      </c>
      <c r="H126">
        <v>0.5</v>
      </c>
      <c r="I126">
        <v>3483</v>
      </c>
      <c r="J126">
        <v>6902</v>
      </c>
      <c r="K126"/>
      <c r="L126">
        <v>3279</v>
      </c>
      <c r="M126">
        <v>3.0870000000000002</v>
      </c>
      <c r="N126">
        <v>6.1260000000000003</v>
      </c>
      <c r="O126">
        <v>3.0390000000000001</v>
      </c>
      <c r="P126"/>
      <c r="Q126">
        <v>0.22700000000000001</v>
      </c>
      <c r="R126">
        <v>1</v>
      </c>
      <c r="S126">
        <v>0</v>
      </c>
      <c r="T126">
        <v>0</v>
      </c>
      <c r="U126"/>
      <c r="V126">
        <v>0</v>
      </c>
      <c r="W126"/>
      <c r="X126"/>
      <c r="Y126" s="1">
        <v>44810</v>
      </c>
      <c r="Z126" s="6">
        <v>0.9005671296296297</v>
      </c>
      <c r="AA126"/>
      <c r="AB126" s="19">
        <v>1</v>
      </c>
      <c r="AD126" s="3">
        <v>3.4676731615436354</v>
      </c>
      <c r="AE126" s="3">
        <v>7.1060383600343426</v>
      </c>
      <c r="AF126" s="3">
        <v>3.6383651984907073</v>
      </c>
      <c r="AG126" s="3">
        <v>0.33198520636494505</v>
      </c>
      <c r="BG126" s="20"/>
      <c r="BH126" s="20"/>
      <c r="BI126" s="20"/>
      <c r="BJ126" s="20"/>
      <c r="BL126" s="15"/>
      <c r="BQ126" s="2">
        <f t="shared" si="14"/>
        <v>2.9732408325074333</v>
      </c>
      <c r="BR126" s="2">
        <f t="shared" si="15"/>
        <v>5.9464816650148666</v>
      </c>
      <c r="BS126" s="2">
        <f t="shared" si="16"/>
        <v>2.9732408325074333</v>
      </c>
      <c r="BT126" s="2">
        <f t="shared" si="17"/>
        <v>0.29732408325074333</v>
      </c>
      <c r="BU126" s="48">
        <f t="shared" si="18"/>
        <v>2342.8979999999997</v>
      </c>
      <c r="BV126" s="48">
        <f t="shared" si="18"/>
        <v>2321.3726666666666</v>
      </c>
      <c r="BW126" s="48">
        <f t="shared" si="19"/>
        <v>2299.8473333333332</v>
      </c>
      <c r="BX126" s="48">
        <f t="shared" si="20"/>
        <v>22056.739999999998</v>
      </c>
      <c r="BY126" s="40">
        <f t="shared" si="21"/>
        <v>1.4866204162537167</v>
      </c>
      <c r="BZ126" s="46">
        <f t="shared" si="21"/>
        <v>2.9732408325074333</v>
      </c>
      <c r="CA126" s="46">
        <f t="shared" si="22"/>
        <v>1.4866204162537167</v>
      </c>
      <c r="CB126" s="46">
        <f t="shared" si="23"/>
        <v>0.14866204162537167</v>
      </c>
      <c r="CC126" s="46">
        <f t="shared" si="24"/>
        <v>1.7338365807718177</v>
      </c>
      <c r="CD126" s="46">
        <f t="shared" si="24"/>
        <v>3.5530191800171713</v>
      </c>
      <c r="CE126" s="46">
        <f t="shared" si="25"/>
        <v>1.8191825992453536</v>
      </c>
      <c r="CF126" s="46">
        <f t="shared" si="26"/>
        <v>0.16599260318247253</v>
      </c>
      <c r="CG126"/>
      <c r="CH126"/>
      <c r="CJ126"/>
    </row>
    <row r="127" spans="1:88" ht="15.6" customHeight="1" x14ac:dyDescent="0.3">
      <c r="A127">
        <v>25</v>
      </c>
      <c r="B127">
        <v>2</v>
      </c>
      <c r="C127" t="s">
        <v>99</v>
      </c>
      <c r="D127" t="s">
        <v>27</v>
      </c>
      <c r="E127"/>
      <c r="F127"/>
      <c r="G127">
        <v>0.5</v>
      </c>
      <c r="H127">
        <v>0.5</v>
      </c>
      <c r="I127">
        <v>5148</v>
      </c>
      <c r="J127">
        <v>7473</v>
      </c>
      <c r="K127"/>
      <c r="L127">
        <v>3415</v>
      </c>
      <c r="M127">
        <v>4.3650000000000002</v>
      </c>
      <c r="N127">
        <v>6.61</v>
      </c>
      <c r="O127">
        <v>2.2450000000000001</v>
      </c>
      <c r="P127"/>
      <c r="Q127">
        <v>0.24099999999999999</v>
      </c>
      <c r="R127">
        <v>1</v>
      </c>
      <c r="S127">
        <v>0</v>
      </c>
      <c r="T127">
        <v>0</v>
      </c>
      <c r="U127"/>
      <c r="V127">
        <v>0</v>
      </c>
      <c r="W127"/>
      <c r="X127"/>
      <c r="Y127" s="1">
        <v>44812</v>
      </c>
      <c r="Z127" s="6">
        <v>0.89359953703703709</v>
      </c>
      <c r="AA127"/>
      <c r="AB127" s="19">
        <v>1</v>
      </c>
      <c r="AD127" s="3">
        <v>5.1966468028238069</v>
      </c>
      <c r="AE127" s="3">
        <v>7.9063443542538856</v>
      </c>
      <c r="AF127" s="3">
        <v>2.7096975514300787</v>
      </c>
      <c r="AG127" s="3">
        <v>0.37189177063757412</v>
      </c>
      <c r="BG127" s="20"/>
      <c r="BH127" s="20"/>
      <c r="BI127" s="20"/>
      <c r="BJ127" s="20"/>
      <c r="BL127" s="15"/>
      <c r="BQ127" s="2">
        <f t="shared" si="14"/>
        <v>2.9732408325074333</v>
      </c>
      <c r="BR127" s="2">
        <f t="shared" si="15"/>
        <v>5.9464816650148666</v>
      </c>
      <c r="BS127" s="2">
        <f t="shared" si="16"/>
        <v>2.9732408325074333</v>
      </c>
      <c r="BT127" s="2">
        <f t="shared" si="17"/>
        <v>0.29732408325074333</v>
      </c>
      <c r="BU127" s="48">
        <f t="shared" si="18"/>
        <v>3462.8879999999999</v>
      </c>
      <c r="BV127" s="48">
        <f t="shared" si="18"/>
        <v>2513.4189999999999</v>
      </c>
      <c r="BW127" s="48">
        <f t="shared" si="19"/>
        <v>1563.9499999999998</v>
      </c>
      <c r="BX127" s="48">
        <f t="shared" si="20"/>
        <v>22971.566666666666</v>
      </c>
      <c r="BY127" s="40">
        <f t="shared" si="21"/>
        <v>1.4866204162537167</v>
      </c>
      <c r="BZ127" s="46">
        <f t="shared" si="21"/>
        <v>2.9732408325074333</v>
      </c>
      <c r="CA127" s="46">
        <f t="shared" si="22"/>
        <v>1.4866204162537167</v>
      </c>
      <c r="CB127" s="46">
        <f t="shared" si="23"/>
        <v>0.14866204162537167</v>
      </c>
      <c r="CC127" s="46">
        <f t="shared" si="24"/>
        <v>2.5983234014119034</v>
      </c>
      <c r="CD127" s="46">
        <f t="shared" si="24"/>
        <v>3.9531721771269428</v>
      </c>
      <c r="CE127" s="46">
        <f t="shared" si="25"/>
        <v>1.3548487757150394</v>
      </c>
      <c r="CF127" s="46">
        <f t="shared" si="26"/>
        <v>0.18594588531878706</v>
      </c>
      <c r="CG127"/>
      <c r="CH127"/>
      <c r="CJ127"/>
    </row>
    <row r="128" spans="1:88" ht="15.6" customHeight="1" x14ac:dyDescent="0.3">
      <c r="A128">
        <v>26</v>
      </c>
      <c r="B128">
        <v>2</v>
      </c>
      <c r="C128" t="s">
        <v>99</v>
      </c>
      <c r="D128" t="s">
        <v>27</v>
      </c>
      <c r="E128"/>
      <c r="F128"/>
      <c r="G128">
        <v>0.5</v>
      </c>
      <c r="H128">
        <v>0.5</v>
      </c>
      <c r="I128">
        <v>3783</v>
      </c>
      <c r="J128">
        <v>7443</v>
      </c>
      <c r="K128"/>
      <c r="L128">
        <v>3416</v>
      </c>
      <c r="M128">
        <v>3.3170000000000002</v>
      </c>
      <c r="N128">
        <v>6.5839999999999996</v>
      </c>
      <c r="O128">
        <v>3.266</v>
      </c>
      <c r="P128"/>
      <c r="Q128">
        <v>0.24099999999999999</v>
      </c>
      <c r="R128">
        <v>1</v>
      </c>
      <c r="S128">
        <v>0</v>
      </c>
      <c r="T128">
        <v>0</v>
      </c>
      <c r="U128"/>
      <c r="V128">
        <v>0</v>
      </c>
      <c r="W128"/>
      <c r="X128"/>
      <c r="Y128" s="1">
        <v>44812</v>
      </c>
      <c r="Z128" s="6">
        <v>0.90079861111111104</v>
      </c>
      <c r="AA128"/>
      <c r="AB128" s="19">
        <v>1</v>
      </c>
      <c r="AD128" s="3">
        <v>3.8591023172105072</v>
      </c>
      <c r="AE128" s="3">
        <v>7.8770883715008999</v>
      </c>
      <c r="AF128" s="3">
        <v>4.0179860542903931</v>
      </c>
      <c r="AG128" s="3">
        <v>0.37199517754251804</v>
      </c>
      <c r="AK128" s="8">
        <v>1.8191986329795209</v>
      </c>
      <c r="AQ128" s="8">
        <v>0.62093189838414409</v>
      </c>
      <c r="AW128" s="8">
        <v>0.5166314398785754</v>
      </c>
      <c r="BC128" s="8">
        <v>0.83047464401050763</v>
      </c>
      <c r="BG128" s="20">
        <v>3.8243163617238611</v>
      </c>
      <c r="BH128" s="20">
        <v>7.852708385873413</v>
      </c>
      <c r="BI128" s="20">
        <v>4.0283920241495519</v>
      </c>
      <c r="BJ128" s="20">
        <v>0.37354628111667715</v>
      </c>
      <c r="BL128" s="15">
        <v>31</v>
      </c>
      <c r="BQ128" s="2">
        <f t="shared" si="14"/>
        <v>2.9732408325074333</v>
      </c>
      <c r="BR128" s="2">
        <f t="shared" si="15"/>
        <v>5.9464816650148666</v>
      </c>
      <c r="BS128" s="2">
        <f t="shared" si="16"/>
        <v>2.9732408325074333</v>
      </c>
      <c r="BT128" s="2">
        <f t="shared" si="17"/>
        <v>0.29732408325074333</v>
      </c>
      <c r="BU128" s="48">
        <f t="shared" si="18"/>
        <v>2544.6979999999999</v>
      </c>
      <c r="BV128" s="48">
        <f t="shared" si="18"/>
        <v>2503.3289999999997</v>
      </c>
      <c r="BW128" s="48">
        <f t="shared" si="19"/>
        <v>2461.96</v>
      </c>
      <c r="BX128" s="48">
        <f t="shared" si="20"/>
        <v>22978.293333333331</v>
      </c>
      <c r="BY128" s="40">
        <f t="shared" si="21"/>
        <v>1.4866204162537167</v>
      </c>
      <c r="BZ128" s="46">
        <f t="shared" si="21"/>
        <v>2.9732408325074333</v>
      </c>
      <c r="CA128" s="46">
        <f t="shared" si="22"/>
        <v>1.4866204162537167</v>
      </c>
      <c r="CB128" s="46">
        <f t="shared" si="23"/>
        <v>0.14866204162537167</v>
      </c>
      <c r="CC128" s="46">
        <f t="shared" si="24"/>
        <v>1.9295511586052536</v>
      </c>
      <c r="CD128" s="46">
        <f t="shared" si="24"/>
        <v>3.93854418575045</v>
      </c>
      <c r="CE128" s="46">
        <f t="shared" si="25"/>
        <v>2.0089930271451966</v>
      </c>
      <c r="CF128" s="46">
        <f t="shared" si="26"/>
        <v>0.18599758877125902</v>
      </c>
      <c r="CG128" s="3">
        <f>AVERAGE(CC128:CC129)</f>
        <v>1.9121581808619306</v>
      </c>
      <c r="CH128" s="3">
        <f>AVERAGE(CD128:CD129)</f>
        <v>3.9263541929367065</v>
      </c>
      <c r="CI128" s="3">
        <f>AVERAGE(CE128:CE129)</f>
        <v>2.0141960120747759</v>
      </c>
      <c r="CJ128" s="3">
        <f>AVERAGE(CF128:CF129)</f>
        <v>0.18677314055833857</v>
      </c>
    </row>
    <row r="129" spans="1:88" ht="15.6" customHeight="1" x14ac:dyDescent="0.3">
      <c r="A129">
        <v>27</v>
      </c>
      <c r="B129">
        <v>2</v>
      </c>
      <c r="C129" t="s">
        <v>99</v>
      </c>
      <c r="D129" t="s">
        <v>27</v>
      </c>
      <c r="E129"/>
      <c r="F129"/>
      <c r="G129">
        <v>0.5</v>
      </c>
      <c r="H129">
        <v>0.5</v>
      </c>
      <c r="I129">
        <v>3712</v>
      </c>
      <c r="J129">
        <v>7393</v>
      </c>
      <c r="K129"/>
      <c r="L129">
        <v>3446</v>
      </c>
      <c r="M129">
        <v>3.2629999999999999</v>
      </c>
      <c r="N129">
        <v>6.5419999999999998</v>
      </c>
      <c r="O129">
        <v>3.2789999999999999</v>
      </c>
      <c r="P129"/>
      <c r="Q129">
        <v>0.24399999999999999</v>
      </c>
      <c r="R129">
        <v>1</v>
      </c>
      <c r="S129">
        <v>0</v>
      </c>
      <c r="T129">
        <v>0</v>
      </c>
      <c r="U129"/>
      <c r="V129">
        <v>0</v>
      </c>
      <c r="W129"/>
      <c r="X129"/>
      <c r="Y129" s="1">
        <v>44812</v>
      </c>
      <c r="Z129" s="6">
        <v>0.90827546296296291</v>
      </c>
      <c r="AA129"/>
      <c r="AB129" s="19">
        <v>1</v>
      </c>
      <c r="AD129" s="3">
        <v>3.7895304062372146</v>
      </c>
      <c r="AE129" s="3">
        <v>7.8283284002459252</v>
      </c>
      <c r="AF129" s="3">
        <v>4.0387979940087106</v>
      </c>
      <c r="AG129" s="3">
        <v>0.37509738469083626</v>
      </c>
      <c r="BG129" s="20"/>
      <c r="BH129" s="20"/>
      <c r="BI129" s="20"/>
      <c r="BJ129" s="20"/>
      <c r="BL129" s="15"/>
      <c r="BQ129" s="2">
        <f t="shared" si="14"/>
        <v>2.9732408325074333</v>
      </c>
      <c r="BR129" s="2">
        <f t="shared" si="15"/>
        <v>5.9464816650148666</v>
      </c>
      <c r="BS129" s="2">
        <f t="shared" si="16"/>
        <v>2.9732408325074333</v>
      </c>
      <c r="BT129" s="2">
        <f t="shared" si="17"/>
        <v>0.29732408325074333</v>
      </c>
      <c r="BU129" s="48">
        <f t="shared" si="18"/>
        <v>2496.9386666666664</v>
      </c>
      <c r="BV129" s="48">
        <f t="shared" si="18"/>
        <v>2486.5123333333331</v>
      </c>
      <c r="BW129" s="48">
        <f t="shared" si="19"/>
        <v>2476.0859999999998</v>
      </c>
      <c r="BX129" s="48">
        <f t="shared" si="20"/>
        <v>23180.093333333331</v>
      </c>
      <c r="BY129" s="40">
        <f t="shared" si="21"/>
        <v>1.4866204162537167</v>
      </c>
      <c r="BZ129" s="46">
        <f t="shared" si="21"/>
        <v>2.9732408325074333</v>
      </c>
      <c r="CA129" s="46">
        <f t="shared" si="22"/>
        <v>1.4866204162537167</v>
      </c>
      <c r="CB129" s="46">
        <f t="shared" si="23"/>
        <v>0.14866204162537167</v>
      </c>
      <c r="CC129" s="46">
        <f t="shared" si="24"/>
        <v>1.8947652031186073</v>
      </c>
      <c r="CD129" s="46">
        <f t="shared" si="24"/>
        <v>3.9141642001229626</v>
      </c>
      <c r="CE129" s="46">
        <f t="shared" si="25"/>
        <v>2.0193989970043553</v>
      </c>
      <c r="CF129" s="46">
        <f t="shared" si="26"/>
        <v>0.18754869234541813</v>
      </c>
      <c r="CG129"/>
      <c r="CH129"/>
      <c r="CJ129"/>
    </row>
    <row r="130" spans="1:88" ht="15.6" customHeight="1" x14ac:dyDescent="0.3">
      <c r="A130">
        <v>28</v>
      </c>
      <c r="B130">
        <v>2</v>
      </c>
      <c r="C130" t="s">
        <v>68</v>
      </c>
      <c r="D130" t="s">
        <v>27</v>
      </c>
      <c r="E130"/>
      <c r="F130"/>
      <c r="G130">
        <v>0.5</v>
      </c>
      <c r="H130">
        <v>0.5</v>
      </c>
      <c r="I130">
        <v>4938</v>
      </c>
      <c r="J130">
        <v>7932</v>
      </c>
      <c r="K130"/>
      <c r="L130">
        <v>3522</v>
      </c>
      <c r="M130">
        <v>4.2030000000000003</v>
      </c>
      <c r="N130">
        <v>6.9980000000000002</v>
      </c>
      <c r="O130">
        <v>2.7949999999999999</v>
      </c>
      <c r="P130"/>
      <c r="Q130">
        <v>0.252</v>
      </c>
      <c r="R130">
        <v>1</v>
      </c>
      <c r="S130">
        <v>0</v>
      </c>
      <c r="T130">
        <v>0</v>
      </c>
      <c r="U130"/>
      <c r="V130">
        <v>0</v>
      </c>
      <c r="W130"/>
      <c r="X130"/>
      <c r="Y130" s="1">
        <v>44824</v>
      </c>
      <c r="Z130" s="6">
        <v>0.74170138888888892</v>
      </c>
      <c r="AA130"/>
      <c r="AB130" s="19">
        <v>1</v>
      </c>
      <c r="AD130" s="3">
        <v>4.7818357266825622</v>
      </c>
      <c r="AE130" s="3">
        <v>7.8664205002105909</v>
      </c>
      <c r="AF130" s="3">
        <v>3.0845847735280287</v>
      </c>
      <c r="AG130" s="3">
        <v>0.36141363609917182</v>
      </c>
      <c r="BG130" s="20"/>
      <c r="BH130" s="20"/>
      <c r="BI130" s="20"/>
      <c r="BJ130" s="20"/>
      <c r="BL130" s="15"/>
      <c r="BQ130" s="2">
        <f t="shared" si="14"/>
        <v>2.9732408325074333</v>
      </c>
      <c r="BR130" s="2">
        <f t="shared" si="15"/>
        <v>5.9464816650148666</v>
      </c>
      <c r="BS130" s="2">
        <f t="shared" si="16"/>
        <v>2.9732408325074333</v>
      </c>
      <c r="BT130" s="2">
        <f t="shared" si="17"/>
        <v>0.29732408325074333</v>
      </c>
      <c r="BU130" s="48">
        <f t="shared" si="18"/>
        <v>3321.6279999999997</v>
      </c>
      <c r="BV130" s="48">
        <f t="shared" si="18"/>
        <v>2667.7959999999998</v>
      </c>
      <c r="BW130" s="48">
        <f t="shared" si="19"/>
        <v>2013.9639999999999</v>
      </c>
      <c r="BX130" s="48">
        <f t="shared" si="20"/>
        <v>23691.32</v>
      </c>
      <c r="BY130" s="40">
        <f t="shared" si="21"/>
        <v>1.4866204162537167</v>
      </c>
      <c r="BZ130" s="46">
        <f t="shared" si="21"/>
        <v>2.9732408325074333</v>
      </c>
      <c r="CA130" s="46">
        <f t="shared" si="22"/>
        <v>1.4866204162537167</v>
      </c>
      <c r="CB130" s="46">
        <f t="shared" si="23"/>
        <v>0.14866204162537167</v>
      </c>
      <c r="CC130" s="46">
        <f t="shared" si="24"/>
        <v>2.3909178633412811</v>
      </c>
      <c r="CD130" s="46">
        <f t="shared" si="24"/>
        <v>3.9332102501052955</v>
      </c>
      <c r="CE130" s="46">
        <f t="shared" si="25"/>
        <v>1.5422923867640144</v>
      </c>
      <c r="CF130" s="46">
        <f t="shared" si="26"/>
        <v>0.18070681804958591</v>
      </c>
      <c r="CG130"/>
      <c r="CH130"/>
      <c r="CJ130"/>
    </row>
    <row r="131" spans="1:88" ht="15.6" customHeight="1" x14ac:dyDescent="0.3">
      <c r="A131">
        <v>29</v>
      </c>
      <c r="B131">
        <v>2</v>
      </c>
      <c r="C131" t="s">
        <v>68</v>
      </c>
      <c r="D131" t="s">
        <v>27</v>
      </c>
      <c r="E131"/>
      <c r="F131"/>
      <c r="G131">
        <v>0.5</v>
      </c>
      <c r="H131">
        <v>0.5</v>
      </c>
      <c r="I131">
        <v>3647</v>
      </c>
      <c r="J131">
        <v>7719</v>
      </c>
      <c r="K131"/>
      <c r="L131">
        <v>3439</v>
      </c>
      <c r="M131">
        <v>3.2130000000000001</v>
      </c>
      <c r="N131">
        <v>6.8179999999999996</v>
      </c>
      <c r="O131">
        <v>3.6040000000000001</v>
      </c>
      <c r="P131"/>
      <c r="Q131">
        <v>0.24399999999999999</v>
      </c>
      <c r="R131">
        <v>1</v>
      </c>
      <c r="S131">
        <v>0</v>
      </c>
      <c r="T131">
        <v>0</v>
      </c>
      <c r="U131"/>
      <c r="V131">
        <v>0</v>
      </c>
      <c r="W131"/>
      <c r="X131"/>
      <c r="Y131" s="1">
        <v>44824</v>
      </c>
      <c r="Z131" s="6">
        <v>0.74906249999999996</v>
      </c>
      <c r="AA131"/>
      <c r="AB131" s="19">
        <v>1</v>
      </c>
      <c r="AD131" s="3">
        <v>3.5141885425876915</v>
      </c>
      <c r="AE131" s="3">
        <v>7.6571545349513883</v>
      </c>
      <c r="AF131" s="3">
        <v>4.1429659923636972</v>
      </c>
      <c r="AG131" s="3">
        <v>0.35330551134917454</v>
      </c>
      <c r="AK131" s="8">
        <v>0.27980421845279374</v>
      </c>
      <c r="AQ131" s="8">
        <v>1.0447184806597383</v>
      </c>
      <c r="AW131" s="8">
        <v>1.6981366047837698</v>
      </c>
      <c r="BC131" s="8">
        <v>0.55452916397426777</v>
      </c>
      <c r="BG131" s="20">
        <v>3.5092789872658678</v>
      </c>
      <c r="BH131" s="20">
        <v>7.6173645274725263</v>
      </c>
      <c r="BI131" s="20">
        <v>4.1080855402066581</v>
      </c>
      <c r="BJ131" s="20">
        <v>0.35232862884917487</v>
      </c>
      <c r="BL131" s="15">
        <v>32</v>
      </c>
      <c r="BQ131" s="2">
        <f t="shared" si="14"/>
        <v>2.9732408325074333</v>
      </c>
      <c r="BR131" s="2">
        <f t="shared" si="15"/>
        <v>5.9464816650148666</v>
      </c>
      <c r="BS131" s="2">
        <f t="shared" si="16"/>
        <v>2.9732408325074333</v>
      </c>
      <c r="BT131" s="2">
        <f t="shared" si="17"/>
        <v>0.29732408325074333</v>
      </c>
      <c r="BU131" s="48">
        <f t="shared" si="18"/>
        <v>2453.2153333333331</v>
      </c>
      <c r="BV131" s="48">
        <f t="shared" si="18"/>
        <v>2596.1569999999997</v>
      </c>
      <c r="BW131" s="48">
        <f t="shared" si="19"/>
        <v>2739.0986666666663</v>
      </c>
      <c r="BX131" s="48">
        <f t="shared" si="20"/>
        <v>23133.006666666664</v>
      </c>
      <c r="BY131" s="40">
        <f t="shared" si="21"/>
        <v>1.4866204162537167</v>
      </c>
      <c r="BZ131" s="46">
        <f t="shared" si="21"/>
        <v>2.9732408325074333</v>
      </c>
      <c r="CA131" s="46">
        <f t="shared" si="22"/>
        <v>1.4866204162537167</v>
      </c>
      <c r="CB131" s="46">
        <f t="shared" si="23"/>
        <v>0.14866204162537167</v>
      </c>
      <c r="CC131" s="46">
        <f t="shared" si="24"/>
        <v>1.7570942712938458</v>
      </c>
      <c r="CD131" s="46">
        <f t="shared" si="24"/>
        <v>3.8285772674756942</v>
      </c>
      <c r="CE131" s="46">
        <f t="shared" si="25"/>
        <v>2.0714829961818486</v>
      </c>
      <c r="CF131" s="46">
        <f t="shared" si="26"/>
        <v>0.17665275567458727</v>
      </c>
      <c r="CG131" s="3">
        <f>AVERAGE(CC131:CC132)</f>
        <v>1.7546394936329339</v>
      </c>
      <c r="CH131" s="3">
        <f>AVERAGE(CD131:CD132)</f>
        <v>3.8086822637362632</v>
      </c>
      <c r="CI131" s="3">
        <f>AVERAGE(CE131:CE132)</f>
        <v>2.054042770103329</v>
      </c>
      <c r="CJ131" s="3">
        <f>AVERAGE(CF131:CF132)</f>
        <v>0.17616431442458744</v>
      </c>
    </row>
    <row r="132" spans="1:88" ht="15.6" customHeight="1" x14ac:dyDescent="0.3">
      <c r="A132">
        <v>30</v>
      </c>
      <c r="B132">
        <v>2</v>
      </c>
      <c r="C132" t="s">
        <v>68</v>
      </c>
      <c r="D132" t="s">
        <v>27</v>
      </c>
      <c r="E132"/>
      <c r="F132"/>
      <c r="G132">
        <v>0.5</v>
      </c>
      <c r="H132">
        <v>0.5</v>
      </c>
      <c r="I132">
        <v>3637</v>
      </c>
      <c r="J132">
        <v>7638</v>
      </c>
      <c r="K132"/>
      <c r="L132">
        <v>3419</v>
      </c>
      <c r="M132">
        <v>3.2050000000000001</v>
      </c>
      <c r="N132">
        <v>6.7489999999999997</v>
      </c>
      <c r="O132">
        <v>3.544</v>
      </c>
      <c r="P132"/>
      <c r="Q132">
        <v>0.24199999999999999</v>
      </c>
      <c r="R132">
        <v>1</v>
      </c>
      <c r="S132">
        <v>0</v>
      </c>
      <c r="T132">
        <v>0</v>
      </c>
      <c r="U132"/>
      <c r="V132">
        <v>0</v>
      </c>
      <c r="W132"/>
      <c r="X132"/>
      <c r="Y132" s="1">
        <v>44824</v>
      </c>
      <c r="Z132" s="6">
        <v>0.75688657407407411</v>
      </c>
      <c r="AA132"/>
      <c r="AB132" s="19">
        <v>1</v>
      </c>
      <c r="AD132" s="3">
        <v>3.5043694319440442</v>
      </c>
      <c r="AE132" s="3">
        <v>7.5775745199936635</v>
      </c>
      <c r="AF132" s="3">
        <v>4.0732050880496189</v>
      </c>
      <c r="AG132" s="3">
        <v>0.35135174634917521</v>
      </c>
      <c r="BG132" s="20"/>
      <c r="BH132" s="20"/>
      <c r="BI132" s="20"/>
      <c r="BJ132" s="20"/>
      <c r="BL132" s="15"/>
      <c r="BQ132" s="2">
        <f t="shared" si="14"/>
        <v>2.9732408325074333</v>
      </c>
      <c r="BR132" s="2">
        <f t="shared" si="15"/>
        <v>5.9464816650148666</v>
      </c>
      <c r="BS132" s="2">
        <f t="shared" si="16"/>
        <v>2.9732408325074333</v>
      </c>
      <c r="BT132" s="2">
        <f t="shared" si="17"/>
        <v>0.29732408325074333</v>
      </c>
      <c r="BU132" s="48">
        <f t="shared" si="18"/>
        <v>2446.4886666666666</v>
      </c>
      <c r="BV132" s="48">
        <f t="shared" si="18"/>
        <v>2568.9139999999998</v>
      </c>
      <c r="BW132" s="48">
        <f t="shared" si="19"/>
        <v>2691.3393333333333</v>
      </c>
      <c r="BX132" s="48">
        <f t="shared" si="20"/>
        <v>22998.473333333332</v>
      </c>
      <c r="BY132" s="40">
        <f t="shared" si="21"/>
        <v>1.4866204162537167</v>
      </c>
      <c r="BZ132" s="46">
        <f t="shared" si="21"/>
        <v>2.9732408325074333</v>
      </c>
      <c r="CA132" s="46">
        <f t="shared" si="22"/>
        <v>1.4866204162537167</v>
      </c>
      <c r="CB132" s="46">
        <f t="shared" si="23"/>
        <v>0.14866204162537167</v>
      </c>
      <c r="CC132" s="46">
        <f t="shared" si="24"/>
        <v>1.7521847159720221</v>
      </c>
      <c r="CD132" s="46">
        <f t="shared" si="24"/>
        <v>3.7887872599968317</v>
      </c>
      <c r="CE132" s="46">
        <f t="shared" si="25"/>
        <v>2.0366025440248094</v>
      </c>
      <c r="CF132" s="46">
        <f t="shared" si="26"/>
        <v>0.1756758731745876</v>
      </c>
      <c r="CG132"/>
      <c r="CH132"/>
      <c r="CJ132"/>
    </row>
    <row r="133" spans="1:88" ht="15.6" customHeight="1" x14ac:dyDescent="0.3">
      <c r="A133">
        <v>28</v>
      </c>
      <c r="B133">
        <v>2</v>
      </c>
      <c r="C133" t="s">
        <v>68</v>
      </c>
      <c r="D133" t="s">
        <v>27</v>
      </c>
      <c r="E133"/>
      <c r="F133"/>
      <c r="G133">
        <v>0.5</v>
      </c>
      <c r="H133">
        <v>0.5</v>
      </c>
      <c r="I133">
        <v>5005</v>
      </c>
      <c r="J133">
        <v>7715</v>
      </c>
      <c r="K133"/>
      <c r="L133">
        <v>3111</v>
      </c>
      <c r="M133">
        <v>4.2549999999999999</v>
      </c>
      <c r="N133">
        <v>6.8150000000000004</v>
      </c>
      <c r="O133">
        <v>2.56</v>
      </c>
      <c r="P133"/>
      <c r="Q133">
        <v>0.20899999999999999</v>
      </c>
      <c r="R133">
        <v>1</v>
      </c>
      <c r="S133">
        <v>0</v>
      </c>
      <c r="T133">
        <v>0</v>
      </c>
      <c r="U133"/>
      <c r="V133">
        <v>0</v>
      </c>
      <c r="W133"/>
      <c r="X133"/>
      <c r="Y133" s="1">
        <v>44825</v>
      </c>
      <c r="Z133" s="6">
        <v>0.81550925925925932</v>
      </c>
      <c r="AA133"/>
      <c r="AB133" s="19">
        <v>1</v>
      </c>
      <c r="AD133" s="3">
        <v>4.9221655279576462</v>
      </c>
      <c r="AE133" s="3">
        <v>7.5246611915835873</v>
      </c>
      <c r="AF133" s="3">
        <v>2.6024956636259411</v>
      </c>
      <c r="AG133" s="3">
        <v>0.33477710744189287</v>
      </c>
      <c r="BG133" s="20"/>
      <c r="BH133" s="20"/>
      <c r="BI133" s="20"/>
      <c r="BJ133" s="20"/>
      <c r="BL133" s="15"/>
      <c r="BQ133" s="2">
        <f t="shared" si="14"/>
        <v>2.9732408325074333</v>
      </c>
      <c r="BR133" s="2">
        <f t="shared" si="15"/>
        <v>5.9464816650148666</v>
      </c>
      <c r="BS133" s="2">
        <f t="shared" si="16"/>
        <v>2.9732408325074333</v>
      </c>
      <c r="BT133" s="2">
        <f t="shared" si="17"/>
        <v>0.29732408325074333</v>
      </c>
      <c r="BU133" s="48">
        <f t="shared" si="18"/>
        <v>3366.6966666666663</v>
      </c>
      <c r="BV133" s="48">
        <f t="shared" si="18"/>
        <v>2594.8116666666665</v>
      </c>
      <c r="BW133" s="48">
        <f t="shared" si="19"/>
        <v>1822.9266666666665</v>
      </c>
      <c r="BX133" s="48">
        <f t="shared" si="20"/>
        <v>20926.66</v>
      </c>
      <c r="BY133" s="40">
        <f t="shared" si="21"/>
        <v>1.4866204162537167</v>
      </c>
      <c r="BZ133" s="46">
        <f t="shared" si="21"/>
        <v>2.9732408325074333</v>
      </c>
      <c r="CA133" s="46">
        <f t="shared" si="22"/>
        <v>1.4866204162537167</v>
      </c>
      <c r="CB133" s="46">
        <f t="shared" si="23"/>
        <v>0.14866204162537167</v>
      </c>
      <c r="CC133" s="46">
        <f t="shared" si="24"/>
        <v>2.4610827639788231</v>
      </c>
      <c r="CD133" s="46">
        <f t="shared" si="24"/>
        <v>3.7623305957917936</v>
      </c>
      <c r="CE133" s="46">
        <f t="shared" si="25"/>
        <v>1.3012478318129705</v>
      </c>
      <c r="CF133" s="46">
        <f t="shared" si="26"/>
        <v>0.16738855372094644</v>
      </c>
      <c r="CG133"/>
      <c r="CH133"/>
      <c r="CJ133"/>
    </row>
    <row r="134" spans="1:88" ht="15.6" customHeight="1" x14ac:dyDescent="0.3">
      <c r="A134">
        <v>29</v>
      </c>
      <c r="B134">
        <v>2</v>
      </c>
      <c r="C134" t="s">
        <v>68</v>
      </c>
      <c r="D134" t="s">
        <v>27</v>
      </c>
      <c r="E134"/>
      <c r="F134"/>
      <c r="G134">
        <v>0.5</v>
      </c>
      <c r="H134">
        <v>0.5</v>
      </c>
      <c r="I134">
        <v>3766</v>
      </c>
      <c r="J134">
        <v>7635</v>
      </c>
      <c r="K134"/>
      <c r="L134">
        <v>3084</v>
      </c>
      <c r="M134">
        <v>3.3039999999999998</v>
      </c>
      <c r="N134">
        <v>6.7460000000000004</v>
      </c>
      <c r="O134">
        <v>3.4420000000000002</v>
      </c>
      <c r="P134"/>
      <c r="Q134">
        <v>0.20699999999999999</v>
      </c>
      <c r="R134">
        <v>1</v>
      </c>
      <c r="S134">
        <v>0</v>
      </c>
      <c r="T134">
        <v>0</v>
      </c>
      <c r="U134"/>
      <c r="V134">
        <v>0</v>
      </c>
      <c r="W134"/>
      <c r="X134"/>
      <c r="Y134" s="1">
        <v>44825</v>
      </c>
      <c r="Z134" s="6">
        <v>0.82287037037037036</v>
      </c>
      <c r="AA134"/>
      <c r="AB134" s="19">
        <v>1</v>
      </c>
      <c r="AD134" s="3">
        <v>3.7103928260459078</v>
      </c>
      <c r="AE134" s="3">
        <v>7.4481600211703007</v>
      </c>
      <c r="AF134" s="3">
        <v>3.7377671951243929</v>
      </c>
      <c r="AG134" s="3">
        <v>0.33190094683376314</v>
      </c>
      <c r="AK134" s="8">
        <v>1.594149864160878</v>
      </c>
      <c r="AQ134" s="8">
        <v>3.3682313664461931</v>
      </c>
      <c r="AW134" s="8">
        <v>5.1604747324986731</v>
      </c>
      <c r="BC134" s="8">
        <v>2.1737543363574123</v>
      </c>
      <c r="BG134" s="20">
        <v>3.6810520826582143</v>
      </c>
      <c r="BH134" s="20">
        <v>7.3248018838788758</v>
      </c>
      <c r="BI134" s="20">
        <v>3.6437498012206615</v>
      </c>
      <c r="BJ134" s="20">
        <v>0.32833237719034292</v>
      </c>
      <c r="BL134" s="15">
        <v>33</v>
      </c>
      <c r="BQ134" s="2">
        <f t="shared" si="14"/>
        <v>2.9732408325074333</v>
      </c>
      <c r="BR134" s="2">
        <f t="shared" si="15"/>
        <v>5.9464816650148666</v>
      </c>
      <c r="BS134" s="2">
        <f t="shared" si="16"/>
        <v>2.9732408325074333</v>
      </c>
      <c r="BT134" s="2">
        <f t="shared" si="17"/>
        <v>0.29732408325074333</v>
      </c>
      <c r="BU134" s="48">
        <f t="shared" si="18"/>
        <v>2533.2626666666665</v>
      </c>
      <c r="BV134" s="48">
        <f t="shared" si="18"/>
        <v>2567.9049999999997</v>
      </c>
      <c r="BW134" s="48">
        <f t="shared" si="19"/>
        <v>2602.547333333333</v>
      </c>
      <c r="BX134" s="48">
        <f t="shared" si="20"/>
        <v>20745.039999999997</v>
      </c>
      <c r="BY134" s="40">
        <f t="shared" si="21"/>
        <v>1.4866204162537167</v>
      </c>
      <c r="BZ134" s="46">
        <f t="shared" si="21"/>
        <v>2.9732408325074333</v>
      </c>
      <c r="CA134" s="46">
        <f t="shared" si="22"/>
        <v>1.4866204162537167</v>
      </c>
      <c r="CB134" s="46">
        <f t="shared" si="23"/>
        <v>0.14866204162537167</v>
      </c>
      <c r="CC134" s="46">
        <f t="shared" si="24"/>
        <v>1.8551964130229539</v>
      </c>
      <c r="CD134" s="46">
        <f t="shared" si="24"/>
        <v>3.7240800105851504</v>
      </c>
      <c r="CE134" s="46">
        <f t="shared" si="25"/>
        <v>1.8688835975621965</v>
      </c>
      <c r="CF134" s="46">
        <f t="shared" si="26"/>
        <v>0.16595047341688157</v>
      </c>
      <c r="CG134" s="3">
        <f>AVERAGE(CC134:CC135)</f>
        <v>1.8405260413291071</v>
      </c>
      <c r="CH134" s="3">
        <f>AVERAGE(CD134:CD135)</f>
        <v>3.6624009419394379</v>
      </c>
      <c r="CI134" s="3">
        <f>AVERAGE(CE134:CE135)</f>
        <v>1.8218749006103307</v>
      </c>
      <c r="CJ134" s="3">
        <f>AVERAGE(CF134:CF135)</f>
        <v>0.16416618859517146</v>
      </c>
    </row>
    <row r="135" spans="1:88" ht="15.6" customHeight="1" x14ac:dyDescent="0.3">
      <c r="A135">
        <v>30</v>
      </c>
      <c r="B135">
        <v>2</v>
      </c>
      <c r="C135" t="s">
        <v>68</v>
      </c>
      <c r="D135" t="s">
        <v>27</v>
      </c>
      <c r="E135"/>
      <c r="F135"/>
      <c r="G135">
        <v>0.5</v>
      </c>
      <c r="H135">
        <v>0.5</v>
      </c>
      <c r="I135">
        <v>3706</v>
      </c>
      <c r="J135">
        <v>7377</v>
      </c>
      <c r="K135"/>
      <c r="L135">
        <v>3017</v>
      </c>
      <c r="M135">
        <v>3.258</v>
      </c>
      <c r="N135">
        <v>6.5279999999999996</v>
      </c>
      <c r="O135">
        <v>3.27</v>
      </c>
      <c r="P135"/>
      <c r="Q135">
        <v>0.2</v>
      </c>
      <c r="R135">
        <v>1</v>
      </c>
      <c r="S135">
        <v>0</v>
      </c>
      <c r="T135">
        <v>0</v>
      </c>
      <c r="U135"/>
      <c r="V135">
        <v>0</v>
      </c>
      <c r="W135"/>
      <c r="X135"/>
      <c r="Y135" s="1">
        <v>44825</v>
      </c>
      <c r="Z135" s="6">
        <v>0.83065972222222229</v>
      </c>
      <c r="AA135"/>
      <c r="AB135" s="19">
        <v>1</v>
      </c>
      <c r="AD135" s="3">
        <v>3.6517113392705207</v>
      </c>
      <c r="AE135" s="3">
        <v>7.2014437465874508</v>
      </c>
      <c r="AF135" s="3">
        <v>3.5497324073169301</v>
      </c>
      <c r="AG135" s="3">
        <v>0.32476380754692269</v>
      </c>
      <c r="BG135" s="20"/>
      <c r="BH135" s="20"/>
      <c r="BI135" s="20"/>
      <c r="BJ135" s="20"/>
      <c r="BL135" s="15"/>
      <c r="BQ135" s="2">
        <f t="shared" si="14"/>
        <v>2.9732408325074333</v>
      </c>
      <c r="BR135" s="2">
        <f t="shared" si="15"/>
        <v>5.9464816650148666</v>
      </c>
      <c r="BS135" s="2">
        <f t="shared" si="16"/>
        <v>2.9732408325074333</v>
      </c>
      <c r="BT135" s="2">
        <f t="shared" si="17"/>
        <v>0.29732408325074333</v>
      </c>
      <c r="BU135" s="48">
        <f t="shared" si="18"/>
        <v>2492.9026666666664</v>
      </c>
      <c r="BV135" s="48">
        <f t="shared" si="18"/>
        <v>2481.1309999999999</v>
      </c>
      <c r="BW135" s="48">
        <f t="shared" si="19"/>
        <v>2469.3593333333333</v>
      </c>
      <c r="BX135" s="48">
        <f t="shared" si="20"/>
        <v>20294.353333333333</v>
      </c>
      <c r="BY135" s="40">
        <f t="shared" si="21"/>
        <v>1.4866204162537167</v>
      </c>
      <c r="BZ135" s="46">
        <f t="shared" si="21"/>
        <v>2.9732408325074333</v>
      </c>
      <c r="CA135" s="46">
        <f t="shared" si="22"/>
        <v>1.4866204162537167</v>
      </c>
      <c r="CB135" s="46">
        <f t="shared" si="23"/>
        <v>0.14866204162537167</v>
      </c>
      <c r="CC135" s="46">
        <f t="shared" si="24"/>
        <v>1.8258556696352604</v>
      </c>
      <c r="CD135" s="46">
        <f t="shared" si="24"/>
        <v>3.6007218732937254</v>
      </c>
      <c r="CE135" s="46">
        <f t="shared" si="25"/>
        <v>1.774866203658465</v>
      </c>
      <c r="CF135" s="46">
        <f t="shared" si="26"/>
        <v>0.16238190377346134</v>
      </c>
      <c r="CG135"/>
      <c r="CH135"/>
      <c r="CJ135"/>
    </row>
    <row r="136" spans="1:88" customFormat="1" ht="14.4" x14ac:dyDescent="0.3">
      <c r="A136">
        <v>136</v>
      </c>
      <c r="B136">
        <v>2</v>
      </c>
      <c r="C136" t="s">
        <v>68</v>
      </c>
      <c r="D136" t="s">
        <v>27</v>
      </c>
      <c r="G136">
        <v>0.5</v>
      </c>
      <c r="H136">
        <v>0.5</v>
      </c>
      <c r="I136">
        <v>5276</v>
      </c>
      <c r="J136">
        <v>7426</v>
      </c>
      <c r="L136">
        <v>3110</v>
      </c>
      <c r="M136">
        <v>4.4619999999999997</v>
      </c>
      <c r="N136">
        <v>6.57</v>
      </c>
      <c r="O136">
        <v>2.1070000000000002</v>
      </c>
      <c r="Q136">
        <v>0.20899999999999999</v>
      </c>
      <c r="R136">
        <v>1</v>
      </c>
      <c r="S136">
        <v>0</v>
      </c>
      <c r="T136">
        <v>0</v>
      </c>
      <c r="V136">
        <v>0</v>
      </c>
      <c r="Y136" s="1">
        <v>44826</v>
      </c>
      <c r="Z136" s="6">
        <v>0.82408564814814811</v>
      </c>
      <c r="AB136">
        <v>1</v>
      </c>
      <c r="AD136" s="3">
        <v>5.5844625218735553</v>
      </c>
      <c r="AE136" s="3">
        <v>7.730916790543886</v>
      </c>
      <c r="AF136" s="3">
        <v>2.1464542686703307</v>
      </c>
      <c r="AG136" s="3">
        <v>0.35213185795976498</v>
      </c>
      <c r="AH136" s="3"/>
      <c r="BL136" s="15"/>
      <c r="BQ136" s="2">
        <f t="shared" si="14"/>
        <v>2.9732408325074333</v>
      </c>
      <c r="BR136" s="2">
        <f t="shared" si="15"/>
        <v>5.9464816650148666</v>
      </c>
      <c r="BS136" s="2">
        <f t="shared" si="16"/>
        <v>2.9732408325074333</v>
      </c>
      <c r="BT136" s="2">
        <f t="shared" si="17"/>
        <v>0.29732408325074333</v>
      </c>
      <c r="BU136" s="48">
        <f t="shared" si="18"/>
        <v>3548.989333333333</v>
      </c>
      <c r="BV136" s="48">
        <f t="shared" si="18"/>
        <v>2497.6113333333333</v>
      </c>
      <c r="BW136" s="48">
        <f t="shared" si="19"/>
        <v>1446.2333333333331</v>
      </c>
      <c r="BX136" s="48">
        <f t="shared" si="20"/>
        <v>20919.933333333331</v>
      </c>
      <c r="BY136" s="40">
        <f t="shared" si="21"/>
        <v>1.4866204162537167</v>
      </c>
      <c r="BZ136" s="46">
        <f t="shared" si="21"/>
        <v>2.9732408325074333</v>
      </c>
      <c r="CA136" s="46">
        <f t="shared" si="22"/>
        <v>1.4866204162537167</v>
      </c>
      <c r="CB136" s="46">
        <f t="shared" si="23"/>
        <v>0.14866204162537167</v>
      </c>
      <c r="CC136" s="46">
        <f t="shared" si="24"/>
        <v>2.7922312609367776</v>
      </c>
      <c r="CD136" s="46">
        <f t="shared" si="24"/>
        <v>3.865458395271943</v>
      </c>
      <c r="CE136" s="46">
        <f t="shared" si="25"/>
        <v>1.0732271343351654</v>
      </c>
      <c r="CF136" s="46">
        <f t="shared" si="26"/>
        <v>0.17606592897988249</v>
      </c>
    </row>
    <row r="137" spans="1:88" customFormat="1" ht="14.4" x14ac:dyDescent="0.3">
      <c r="A137">
        <v>137</v>
      </c>
      <c r="B137">
        <v>2</v>
      </c>
      <c r="C137" t="s">
        <v>68</v>
      </c>
      <c r="D137" t="s">
        <v>27</v>
      </c>
      <c r="G137">
        <v>0.5</v>
      </c>
      <c r="H137">
        <v>0.5</v>
      </c>
      <c r="I137">
        <v>4005</v>
      </c>
      <c r="J137">
        <v>7293</v>
      </c>
      <c r="L137">
        <v>3148</v>
      </c>
      <c r="M137">
        <v>3.4870000000000001</v>
      </c>
      <c r="N137">
        <v>6.4569999999999999</v>
      </c>
      <c r="O137">
        <v>2.97</v>
      </c>
      <c r="Q137">
        <v>0.21299999999999999</v>
      </c>
      <c r="R137">
        <v>1</v>
      </c>
      <c r="S137">
        <v>0</v>
      </c>
      <c r="T137">
        <v>0</v>
      </c>
      <c r="V137">
        <v>0</v>
      </c>
      <c r="Y137" s="1">
        <v>44826</v>
      </c>
      <c r="Z137" s="6">
        <v>0.83135416666666673</v>
      </c>
      <c r="AB137">
        <v>1</v>
      </c>
      <c r="AD137" s="3">
        <v>4.2973217133348793</v>
      </c>
      <c r="AE137" s="3">
        <v>7.5981021500520116</v>
      </c>
      <c r="AF137" s="3">
        <v>3.3007804367171323</v>
      </c>
      <c r="AG137" s="3">
        <v>0.35616670322220856</v>
      </c>
      <c r="AH137" s="3"/>
      <c r="AK137">
        <v>2.9412235291917939</v>
      </c>
      <c r="AQ137">
        <v>0.21006455366531257</v>
      </c>
      <c r="AW137">
        <v>4.1690186315448772</v>
      </c>
      <c r="BC137">
        <v>0.47585585210817144</v>
      </c>
      <c r="BG137" s="3">
        <v>4.2350407064701052</v>
      </c>
      <c r="BH137" s="3">
        <v>7.6060910006079139</v>
      </c>
      <c r="BI137" s="3">
        <v>3.3710502941378091</v>
      </c>
      <c r="BJ137" s="3">
        <v>0.35701614433009143</v>
      </c>
      <c r="BL137" s="15">
        <v>34</v>
      </c>
      <c r="BQ137" s="2">
        <f t="shared" si="14"/>
        <v>2.9732408325074333</v>
      </c>
      <c r="BR137" s="2">
        <f t="shared" si="15"/>
        <v>5.9464816650148666</v>
      </c>
      <c r="BS137" s="2">
        <f t="shared" si="16"/>
        <v>2.9732408325074333</v>
      </c>
      <c r="BT137" s="2">
        <f t="shared" si="17"/>
        <v>0.29732408325074333</v>
      </c>
      <c r="BU137" s="48">
        <f t="shared" si="18"/>
        <v>2694.0299999999997</v>
      </c>
      <c r="BV137" s="48">
        <f t="shared" si="18"/>
        <v>2452.8789999999999</v>
      </c>
      <c r="BW137" s="48">
        <f t="shared" si="19"/>
        <v>2211.7280000000001</v>
      </c>
      <c r="BX137" s="48">
        <f t="shared" si="20"/>
        <v>21175.546666666665</v>
      </c>
      <c r="BY137" s="40">
        <f t="shared" si="21"/>
        <v>1.4866204162537167</v>
      </c>
      <c r="BZ137" s="46">
        <f t="shared" si="21"/>
        <v>2.9732408325074333</v>
      </c>
      <c r="CA137" s="46">
        <f t="shared" si="22"/>
        <v>1.4866204162537167</v>
      </c>
      <c r="CB137" s="46">
        <f t="shared" si="23"/>
        <v>0.14866204162537167</v>
      </c>
      <c r="CC137" s="46">
        <f t="shared" si="24"/>
        <v>2.1486608566674397</v>
      </c>
      <c r="CD137" s="46">
        <f t="shared" si="24"/>
        <v>3.7990510750260058</v>
      </c>
      <c r="CE137" s="46">
        <f t="shared" si="25"/>
        <v>1.6503902183585661</v>
      </c>
      <c r="CF137" s="46">
        <f t="shared" si="26"/>
        <v>0.17808335161110428</v>
      </c>
      <c r="CG137" s="3">
        <f>AVERAGE(CC137:CC138)</f>
        <v>2.1175203532350526</v>
      </c>
      <c r="CH137" s="3">
        <f>AVERAGE(CD137:CD138)</f>
        <v>3.8030455003039569</v>
      </c>
      <c r="CI137" s="3">
        <f>AVERAGE(CE137:CE138)</f>
        <v>1.6855251470689046</v>
      </c>
      <c r="CJ137" s="3">
        <f>AVERAGE(CF137:CF138)</f>
        <v>0.17850807216504572</v>
      </c>
    </row>
    <row r="138" spans="1:88" customFormat="1" ht="14.4" x14ac:dyDescent="0.3">
      <c r="A138">
        <v>138</v>
      </c>
      <c r="B138">
        <v>2</v>
      </c>
      <c r="C138" t="s">
        <v>68</v>
      </c>
      <c r="D138" t="s">
        <v>27</v>
      </c>
      <c r="G138">
        <v>0.5</v>
      </c>
      <c r="H138">
        <v>0.5</v>
      </c>
      <c r="I138">
        <v>3882</v>
      </c>
      <c r="J138">
        <v>7309</v>
      </c>
      <c r="L138">
        <v>3164</v>
      </c>
      <c r="M138">
        <v>3.3929999999999998</v>
      </c>
      <c r="N138">
        <v>6.4710000000000001</v>
      </c>
      <c r="O138">
        <v>3.0779999999999998</v>
      </c>
      <c r="Q138">
        <v>0.215</v>
      </c>
      <c r="R138">
        <v>1</v>
      </c>
      <c r="S138">
        <v>0</v>
      </c>
      <c r="T138">
        <v>0</v>
      </c>
      <c r="V138">
        <v>0</v>
      </c>
      <c r="Y138" s="1">
        <v>44826</v>
      </c>
      <c r="Z138" s="6">
        <v>0.83906249999999993</v>
      </c>
      <c r="AB138">
        <v>1</v>
      </c>
      <c r="AD138" s="3">
        <v>4.1727596996053302</v>
      </c>
      <c r="AE138" s="3">
        <v>7.6140798511638161</v>
      </c>
      <c r="AF138" s="3">
        <v>3.4413201515584859</v>
      </c>
      <c r="AG138" s="3">
        <v>0.35786558543797425</v>
      </c>
      <c r="AH138" s="3"/>
      <c r="BG138" s="3"/>
      <c r="BH138" s="3"/>
      <c r="BI138" s="3"/>
      <c r="BJ138" s="3"/>
      <c r="BL138" s="15"/>
      <c r="BQ138" s="2">
        <f t="shared" si="14"/>
        <v>2.9732408325074333</v>
      </c>
      <c r="BR138" s="2">
        <f t="shared" si="15"/>
        <v>5.9464816650148666</v>
      </c>
      <c r="BS138" s="2">
        <f t="shared" si="16"/>
        <v>2.9732408325074333</v>
      </c>
      <c r="BT138" s="2">
        <f t="shared" si="17"/>
        <v>0.29732408325074333</v>
      </c>
      <c r="BU138" s="48">
        <f t="shared" si="18"/>
        <v>2611.2919999999999</v>
      </c>
      <c r="BV138" s="48">
        <f t="shared" si="18"/>
        <v>2458.2603333333332</v>
      </c>
      <c r="BW138" s="48">
        <f t="shared" si="19"/>
        <v>2305.2286666666664</v>
      </c>
      <c r="BX138" s="48">
        <f t="shared" si="20"/>
        <v>21283.173333333332</v>
      </c>
      <c r="BY138" s="40">
        <f t="shared" si="21"/>
        <v>1.4866204162537167</v>
      </c>
      <c r="BZ138" s="46">
        <f t="shared" si="21"/>
        <v>2.9732408325074333</v>
      </c>
      <c r="CA138" s="46">
        <f t="shared" si="22"/>
        <v>1.4866204162537167</v>
      </c>
      <c r="CB138" s="46">
        <f t="shared" si="23"/>
        <v>0.14866204162537167</v>
      </c>
      <c r="CC138" s="46">
        <f t="shared" si="24"/>
        <v>2.0863798498026651</v>
      </c>
      <c r="CD138" s="46">
        <f t="shared" si="24"/>
        <v>3.8070399255819081</v>
      </c>
      <c r="CE138" s="46">
        <f t="shared" si="25"/>
        <v>1.720660075779243</v>
      </c>
      <c r="CF138" s="46">
        <f t="shared" si="26"/>
        <v>0.17893279271898713</v>
      </c>
    </row>
    <row r="139" spans="1:88" ht="15.6" customHeight="1" x14ac:dyDescent="0.3">
      <c r="A139">
        <v>29</v>
      </c>
      <c r="B139">
        <v>2</v>
      </c>
      <c r="C139" t="s">
        <v>68</v>
      </c>
      <c r="D139" t="s">
        <v>27</v>
      </c>
      <c r="E139"/>
      <c r="F139"/>
      <c r="G139">
        <v>0.5</v>
      </c>
      <c r="H139">
        <v>0.5</v>
      </c>
      <c r="I139">
        <v>5559</v>
      </c>
      <c r="J139">
        <v>7403</v>
      </c>
      <c r="K139"/>
      <c r="L139">
        <v>3849</v>
      </c>
      <c r="M139">
        <v>4.68</v>
      </c>
      <c r="N139">
        <v>6.55</v>
      </c>
      <c r="O139">
        <v>1.87</v>
      </c>
      <c r="P139"/>
      <c r="Q139">
        <v>0.28699999999999998</v>
      </c>
      <c r="R139">
        <v>1</v>
      </c>
      <c r="S139">
        <v>0</v>
      </c>
      <c r="T139">
        <v>0</v>
      </c>
      <c r="U139"/>
      <c r="V139">
        <v>0</v>
      </c>
      <c r="W139"/>
      <c r="X139"/>
      <c r="Y139" s="1">
        <v>44827</v>
      </c>
      <c r="Z139" s="6">
        <v>0.85240740740740739</v>
      </c>
      <c r="AA139"/>
      <c r="AB139" s="19">
        <v>1</v>
      </c>
      <c r="AD139" s="3">
        <v>5.3037823533297264</v>
      </c>
      <c r="AE139" s="3">
        <v>7.0925990710279585</v>
      </c>
      <c r="AF139" s="3">
        <v>1.7888167176982321</v>
      </c>
      <c r="AG139" s="3">
        <v>0.3760046873674166</v>
      </c>
      <c r="BG139" s="20"/>
      <c r="BH139" s="20"/>
      <c r="BI139" s="20"/>
      <c r="BJ139" s="20"/>
      <c r="BL139" s="15"/>
      <c r="BQ139" s="2">
        <f t="shared" si="14"/>
        <v>2.9732408325074333</v>
      </c>
      <c r="BR139" s="2">
        <f t="shared" si="15"/>
        <v>5.9464816650148666</v>
      </c>
      <c r="BS139" s="2">
        <f t="shared" si="16"/>
        <v>2.9732408325074333</v>
      </c>
      <c r="BT139" s="2">
        <f t="shared" si="17"/>
        <v>0.29732408325074333</v>
      </c>
      <c r="BU139" s="48">
        <f t="shared" si="18"/>
        <v>3739.3539999999998</v>
      </c>
      <c r="BV139" s="48">
        <f t="shared" si="18"/>
        <v>2489.8756666666663</v>
      </c>
      <c r="BW139" s="48">
        <f t="shared" si="19"/>
        <v>1240.3973333333333</v>
      </c>
      <c r="BX139" s="48">
        <f t="shared" si="20"/>
        <v>25890.94</v>
      </c>
      <c r="BY139" s="40">
        <f t="shared" si="21"/>
        <v>1.4866204162537167</v>
      </c>
      <c r="BZ139" s="46">
        <f t="shared" si="21"/>
        <v>2.9732408325074333</v>
      </c>
      <c r="CA139" s="46">
        <f t="shared" si="22"/>
        <v>1.4866204162537167</v>
      </c>
      <c r="CB139" s="46">
        <f t="shared" si="23"/>
        <v>0.14866204162537167</v>
      </c>
      <c r="CC139" s="46">
        <f t="shared" si="24"/>
        <v>2.6518911766648632</v>
      </c>
      <c r="CD139" s="46">
        <f t="shared" si="24"/>
        <v>3.5462995355139793</v>
      </c>
      <c r="CE139" s="46">
        <f t="shared" si="25"/>
        <v>0.89440835884911607</v>
      </c>
      <c r="CF139" s="46">
        <f t="shared" si="26"/>
        <v>0.1880023436837083</v>
      </c>
      <c r="CG139"/>
      <c r="CH139"/>
      <c r="CJ139"/>
    </row>
    <row r="140" spans="1:88" ht="15.6" customHeight="1" x14ac:dyDescent="0.3">
      <c r="A140">
        <v>30</v>
      </c>
      <c r="B140">
        <v>2</v>
      </c>
      <c r="C140" t="s">
        <v>68</v>
      </c>
      <c r="D140" t="s">
        <v>27</v>
      </c>
      <c r="E140"/>
      <c r="F140"/>
      <c r="G140">
        <v>0.5</v>
      </c>
      <c r="H140">
        <v>0.5</v>
      </c>
      <c r="I140">
        <v>3880</v>
      </c>
      <c r="J140">
        <v>7368</v>
      </c>
      <c r="K140"/>
      <c r="L140">
        <v>3850</v>
      </c>
      <c r="M140">
        <v>3.3919999999999999</v>
      </c>
      <c r="N140">
        <v>6.52</v>
      </c>
      <c r="O140">
        <v>3.129</v>
      </c>
      <c r="P140"/>
      <c r="Q140">
        <v>0.28699999999999998</v>
      </c>
      <c r="R140">
        <v>1</v>
      </c>
      <c r="S140">
        <v>0</v>
      </c>
      <c r="T140">
        <v>0</v>
      </c>
      <c r="U140"/>
      <c r="V140">
        <v>0</v>
      </c>
      <c r="W140"/>
      <c r="X140"/>
      <c r="Y140" s="1">
        <v>44827</v>
      </c>
      <c r="Z140" s="6">
        <v>0.85956018518518518</v>
      </c>
      <c r="AA140"/>
      <c r="AB140" s="19">
        <v>1</v>
      </c>
      <c r="AD140" s="3">
        <v>3.7101233274256136</v>
      </c>
      <c r="AE140" s="3">
        <v>7.0588666086892644</v>
      </c>
      <c r="AF140" s="3">
        <v>3.3487432812636508</v>
      </c>
      <c r="AG140" s="3">
        <v>0.3761026859184316</v>
      </c>
      <c r="AK140" s="8">
        <v>0.71890695214712663</v>
      </c>
      <c r="AQ140" s="8">
        <v>2.2226480462120461</v>
      </c>
      <c r="AW140" s="8">
        <v>3.9151955474548856</v>
      </c>
      <c r="BC140" s="8">
        <v>2.2928893326749615</v>
      </c>
      <c r="BG140" s="20">
        <v>3.6968349257801951</v>
      </c>
      <c r="BH140" s="20">
        <v>6.9812819453102684</v>
      </c>
      <c r="BI140" s="20">
        <v>3.2844470195300728</v>
      </c>
      <c r="BJ140" s="20">
        <v>0.3718397489492799</v>
      </c>
      <c r="BL140" s="15">
        <v>35</v>
      </c>
      <c r="BQ140" s="2">
        <f t="shared" si="14"/>
        <v>2.9732408325074333</v>
      </c>
      <c r="BR140" s="2">
        <f t="shared" si="15"/>
        <v>5.9464816650148666</v>
      </c>
      <c r="BS140" s="2">
        <f t="shared" si="16"/>
        <v>2.9732408325074333</v>
      </c>
      <c r="BT140" s="2">
        <f t="shared" si="17"/>
        <v>0.29732408325074333</v>
      </c>
      <c r="BU140" s="48">
        <f t="shared" si="18"/>
        <v>2609.9466666666663</v>
      </c>
      <c r="BV140" s="48">
        <f t="shared" si="18"/>
        <v>2478.1039999999998</v>
      </c>
      <c r="BW140" s="48">
        <f t="shared" si="19"/>
        <v>2346.2613333333334</v>
      </c>
      <c r="BX140" s="48">
        <f t="shared" si="20"/>
        <v>25897.666666666664</v>
      </c>
      <c r="BY140" s="40">
        <f t="shared" si="21"/>
        <v>1.4866204162537167</v>
      </c>
      <c r="BZ140" s="46">
        <f t="shared" si="21"/>
        <v>2.9732408325074333</v>
      </c>
      <c r="CA140" s="46">
        <f t="shared" si="22"/>
        <v>1.4866204162537167</v>
      </c>
      <c r="CB140" s="46">
        <f t="shared" si="23"/>
        <v>0.14866204162537167</v>
      </c>
      <c r="CC140" s="46">
        <f t="shared" si="24"/>
        <v>1.8550616637128068</v>
      </c>
      <c r="CD140" s="46">
        <f t="shared" si="24"/>
        <v>3.5294333043446322</v>
      </c>
      <c r="CE140" s="46">
        <f t="shared" si="25"/>
        <v>1.6743716406318254</v>
      </c>
      <c r="CF140" s="46">
        <f t="shared" si="26"/>
        <v>0.1880513429592158</v>
      </c>
      <c r="CG140" s="3">
        <f>AVERAGE(CC140:CC141)</f>
        <v>1.8484174628900976</v>
      </c>
      <c r="CH140" s="3">
        <f>AVERAGE(CD140:CD141)</f>
        <v>3.4906409726551342</v>
      </c>
      <c r="CI140" s="3">
        <f>AVERAGE(CE140:CE141)</f>
        <v>1.6422235097650364</v>
      </c>
      <c r="CJ140" s="3">
        <f>AVERAGE(CF140:CF141)</f>
        <v>0.18591987447463995</v>
      </c>
    </row>
    <row r="141" spans="1:88" ht="15.6" customHeight="1" x14ac:dyDescent="0.3">
      <c r="A141">
        <v>31</v>
      </c>
      <c r="B141">
        <v>2</v>
      </c>
      <c r="C141" t="s">
        <v>68</v>
      </c>
      <c r="D141" t="s">
        <v>27</v>
      </c>
      <c r="E141"/>
      <c r="F141"/>
      <c r="G141">
        <v>0.5</v>
      </c>
      <c r="H141">
        <v>0.5</v>
      </c>
      <c r="I141">
        <v>3852</v>
      </c>
      <c r="J141">
        <v>7207</v>
      </c>
      <c r="K141"/>
      <c r="L141">
        <v>3763</v>
      </c>
      <c r="M141">
        <v>3.37</v>
      </c>
      <c r="N141">
        <v>6.3840000000000003</v>
      </c>
      <c r="O141">
        <v>3.0139999999999998</v>
      </c>
      <c r="P141"/>
      <c r="Q141">
        <v>0.27800000000000002</v>
      </c>
      <c r="R141">
        <v>1</v>
      </c>
      <c r="S141">
        <v>0</v>
      </c>
      <c r="T141">
        <v>0</v>
      </c>
      <c r="U141"/>
      <c r="V141">
        <v>0</v>
      </c>
      <c r="W141"/>
      <c r="X141"/>
      <c r="Y141" s="1">
        <v>44827</v>
      </c>
      <c r="Z141" s="6">
        <v>0.86715277777777777</v>
      </c>
      <c r="AA141"/>
      <c r="AB141" s="19">
        <v>1</v>
      </c>
      <c r="AD141" s="3">
        <v>3.6835465241347767</v>
      </c>
      <c r="AE141" s="3">
        <v>6.9036972819312714</v>
      </c>
      <c r="AF141" s="3">
        <v>3.2201507577964947</v>
      </c>
      <c r="AG141" s="3">
        <v>0.3675768119801282</v>
      </c>
      <c r="BG141" s="20"/>
      <c r="BH141" s="20"/>
      <c r="BI141" s="20"/>
      <c r="BJ141" s="20"/>
      <c r="BL141" s="15"/>
      <c r="BQ141" s="2">
        <f t="shared" si="14"/>
        <v>2.9732408325074333</v>
      </c>
      <c r="BR141" s="2">
        <f t="shared" si="15"/>
        <v>5.9464816650148666</v>
      </c>
      <c r="BS141" s="2">
        <f t="shared" si="16"/>
        <v>2.9732408325074333</v>
      </c>
      <c r="BT141" s="2">
        <f t="shared" si="17"/>
        <v>0.29732408325074333</v>
      </c>
      <c r="BU141" s="48">
        <f t="shared" si="18"/>
        <v>2591.1119999999996</v>
      </c>
      <c r="BV141" s="48">
        <f t="shared" si="18"/>
        <v>2423.9543333333331</v>
      </c>
      <c r="BW141" s="48">
        <f t="shared" si="19"/>
        <v>2256.7966666666666</v>
      </c>
      <c r="BX141" s="48">
        <f t="shared" si="20"/>
        <v>25312.446666666663</v>
      </c>
      <c r="BY141" s="40">
        <f t="shared" si="21"/>
        <v>1.4866204162537167</v>
      </c>
      <c r="BZ141" s="46">
        <f t="shared" si="21"/>
        <v>2.9732408325074333</v>
      </c>
      <c r="CA141" s="46">
        <f t="shared" si="22"/>
        <v>1.4866204162537167</v>
      </c>
      <c r="CB141" s="46">
        <f t="shared" si="23"/>
        <v>0.14866204162537167</v>
      </c>
      <c r="CC141" s="46">
        <f t="shared" si="24"/>
        <v>1.8417732620673883</v>
      </c>
      <c r="CD141" s="46">
        <f t="shared" si="24"/>
        <v>3.4518486409656357</v>
      </c>
      <c r="CE141" s="46">
        <f t="shared" si="25"/>
        <v>1.6100753788982474</v>
      </c>
      <c r="CF141" s="46">
        <f t="shared" si="26"/>
        <v>0.1837884059900641</v>
      </c>
      <c r="CG141"/>
      <c r="CH141"/>
      <c r="CJ141"/>
    </row>
    <row r="142" spans="1:88" ht="15.6" customHeight="1" x14ac:dyDescent="0.3">
      <c r="A142">
        <v>29</v>
      </c>
      <c r="B142">
        <v>2</v>
      </c>
      <c r="C142" t="s">
        <v>68</v>
      </c>
      <c r="D142" t="s">
        <v>27</v>
      </c>
      <c r="E142"/>
      <c r="F142"/>
      <c r="G142">
        <v>0.5</v>
      </c>
      <c r="H142">
        <v>0.5</v>
      </c>
      <c r="I142">
        <v>5183</v>
      </c>
      <c r="J142">
        <v>7619</v>
      </c>
      <c r="K142"/>
      <c r="L142">
        <v>3372</v>
      </c>
      <c r="M142">
        <v>4.391</v>
      </c>
      <c r="N142">
        <v>6.734</v>
      </c>
      <c r="O142">
        <v>2.3420000000000001</v>
      </c>
      <c r="P142"/>
      <c r="Q142">
        <v>0.23699999999999999</v>
      </c>
      <c r="R142">
        <v>1</v>
      </c>
      <c r="S142">
        <v>0</v>
      </c>
      <c r="T142">
        <v>0</v>
      </c>
      <c r="U142"/>
      <c r="V142">
        <v>0</v>
      </c>
      <c r="W142"/>
      <c r="X142"/>
      <c r="Y142" s="1">
        <v>44830</v>
      </c>
      <c r="Z142" s="6">
        <v>0.82613425925925921</v>
      </c>
      <c r="AA142"/>
      <c r="AB142" s="19">
        <v>1</v>
      </c>
      <c r="AD142" s="3">
        <v>5.1197421736949815</v>
      </c>
      <c r="AE142" s="3">
        <v>7.6500845844975611</v>
      </c>
      <c r="AF142" s="3">
        <v>2.5303424108025796</v>
      </c>
      <c r="AG142" s="3">
        <v>0.3655037792481784</v>
      </c>
      <c r="BG142" s="20"/>
      <c r="BH142" s="20"/>
      <c r="BI142" s="20"/>
      <c r="BJ142" s="20"/>
      <c r="BL142" s="15"/>
      <c r="BQ142" s="2">
        <f t="shared" si="14"/>
        <v>2.9732408325074333</v>
      </c>
      <c r="BR142" s="2">
        <f t="shared" si="15"/>
        <v>5.9464816650148666</v>
      </c>
      <c r="BS142" s="2">
        <f t="shared" si="16"/>
        <v>2.9732408325074333</v>
      </c>
      <c r="BT142" s="2">
        <f t="shared" si="17"/>
        <v>0.29732408325074333</v>
      </c>
      <c r="BU142" s="48">
        <f t="shared" si="18"/>
        <v>3486.431333333333</v>
      </c>
      <c r="BV142" s="48">
        <f t="shared" si="18"/>
        <v>2562.5236666666665</v>
      </c>
      <c r="BW142" s="48">
        <f t="shared" si="19"/>
        <v>1638.616</v>
      </c>
      <c r="BX142" s="48">
        <f t="shared" si="20"/>
        <v>22682.32</v>
      </c>
      <c r="BY142" s="40">
        <f t="shared" si="21"/>
        <v>1.4866204162537167</v>
      </c>
      <c r="BZ142" s="46">
        <f t="shared" si="21"/>
        <v>2.9732408325074333</v>
      </c>
      <c r="CA142" s="46">
        <f t="shared" si="22"/>
        <v>1.4866204162537167</v>
      </c>
      <c r="CB142" s="46">
        <f t="shared" si="23"/>
        <v>0.14866204162537167</v>
      </c>
      <c r="CC142" s="46">
        <f t="shared" si="24"/>
        <v>2.5598710868474908</v>
      </c>
      <c r="CD142" s="46">
        <f t="shared" si="24"/>
        <v>3.8250422922487806</v>
      </c>
      <c r="CE142" s="46">
        <f t="shared" si="25"/>
        <v>1.2651712054012898</v>
      </c>
      <c r="CF142" s="46">
        <f t="shared" si="26"/>
        <v>0.1827518896240892</v>
      </c>
      <c r="CG142"/>
      <c r="CH142"/>
      <c r="CJ142"/>
    </row>
    <row r="143" spans="1:88" ht="15.6" customHeight="1" x14ac:dyDescent="0.3">
      <c r="A143">
        <v>30</v>
      </c>
      <c r="B143">
        <v>2</v>
      </c>
      <c r="C143" t="s">
        <v>68</v>
      </c>
      <c r="D143" t="s">
        <v>27</v>
      </c>
      <c r="E143"/>
      <c r="F143"/>
      <c r="G143">
        <v>0.5</v>
      </c>
      <c r="H143">
        <v>0.5</v>
      </c>
      <c r="I143">
        <v>3734</v>
      </c>
      <c r="J143">
        <v>7667</v>
      </c>
      <c r="K143"/>
      <c r="L143">
        <v>3403</v>
      </c>
      <c r="M143">
        <v>3.2789999999999999</v>
      </c>
      <c r="N143">
        <v>6.774</v>
      </c>
      <c r="O143">
        <v>3.4940000000000002</v>
      </c>
      <c r="P143"/>
      <c r="Q143">
        <v>0.24</v>
      </c>
      <c r="R143">
        <v>1</v>
      </c>
      <c r="S143">
        <v>0</v>
      </c>
      <c r="T143">
        <v>0</v>
      </c>
      <c r="U143"/>
      <c r="V143">
        <v>0</v>
      </c>
      <c r="W143"/>
      <c r="X143"/>
      <c r="Y143" s="1">
        <v>44830</v>
      </c>
      <c r="Z143" s="6">
        <v>0.83335648148148145</v>
      </c>
      <c r="AA143"/>
      <c r="AB143" s="19">
        <v>1</v>
      </c>
      <c r="AD143" s="3">
        <v>3.7285374989600388</v>
      </c>
      <c r="AE143" s="3">
        <v>7.6974715315889641</v>
      </c>
      <c r="AF143" s="3">
        <v>3.9689340326289253</v>
      </c>
      <c r="AG143" s="3">
        <v>0.36879432439146442</v>
      </c>
      <c r="AK143" s="8">
        <v>1.1775446843606223</v>
      </c>
      <c r="AQ143" s="8">
        <v>0.99245284515354482</v>
      </c>
      <c r="AW143" s="8">
        <v>3.0746127300939272</v>
      </c>
      <c r="BC143" s="8">
        <v>0.4881009566318335</v>
      </c>
      <c r="BG143" s="20">
        <v>3.7506201128447207</v>
      </c>
      <c r="BH143" s="20">
        <v>7.6594632511094014</v>
      </c>
      <c r="BI143" s="20">
        <v>3.9088431382646807</v>
      </c>
      <c r="BJ143" s="20">
        <v>0.36969657064042993</v>
      </c>
      <c r="BL143" s="15">
        <v>36</v>
      </c>
      <c r="BQ143" s="2">
        <f t="shared" si="14"/>
        <v>2.9732408325074333</v>
      </c>
      <c r="BR143" s="2">
        <f t="shared" si="15"/>
        <v>5.9464816650148666</v>
      </c>
      <c r="BS143" s="2">
        <f t="shared" si="16"/>
        <v>2.9732408325074333</v>
      </c>
      <c r="BT143" s="2">
        <f t="shared" si="17"/>
        <v>0.29732408325074333</v>
      </c>
      <c r="BU143" s="48">
        <f t="shared" si="18"/>
        <v>2511.737333333333</v>
      </c>
      <c r="BV143" s="48">
        <f t="shared" si="18"/>
        <v>2578.6676666666663</v>
      </c>
      <c r="BW143" s="48">
        <f t="shared" si="19"/>
        <v>2645.598</v>
      </c>
      <c r="BX143" s="48">
        <f t="shared" si="20"/>
        <v>22890.846666666665</v>
      </c>
      <c r="BY143" s="40">
        <f t="shared" si="21"/>
        <v>1.4866204162537167</v>
      </c>
      <c r="BZ143" s="46">
        <f t="shared" si="21"/>
        <v>2.9732408325074333</v>
      </c>
      <c r="CA143" s="46">
        <f t="shared" si="22"/>
        <v>1.4866204162537167</v>
      </c>
      <c r="CB143" s="46">
        <f t="shared" si="23"/>
        <v>0.14866204162537167</v>
      </c>
      <c r="CC143" s="46">
        <f t="shared" si="24"/>
        <v>1.8642687494800194</v>
      </c>
      <c r="CD143" s="46">
        <f t="shared" si="24"/>
        <v>3.8487357657944821</v>
      </c>
      <c r="CE143" s="46">
        <f t="shared" si="25"/>
        <v>1.9844670163144627</v>
      </c>
      <c r="CF143" s="46">
        <f t="shared" si="26"/>
        <v>0.18439716219573221</v>
      </c>
      <c r="CG143" s="3">
        <f>AVERAGE(CC143:CC144)</f>
        <v>1.8753100564223604</v>
      </c>
      <c r="CH143" s="3">
        <f>AVERAGE(CD143:CD144)</f>
        <v>3.8297316255547007</v>
      </c>
      <c r="CI143" s="3">
        <f>AVERAGE(CE143:CE144)</f>
        <v>1.9544215691323403</v>
      </c>
      <c r="CJ143" s="3">
        <f>AVERAGE(CF143:CF144)</f>
        <v>0.18484828532021497</v>
      </c>
    </row>
    <row r="144" spans="1:88" ht="15.6" customHeight="1" x14ac:dyDescent="0.3">
      <c r="A144">
        <v>31</v>
      </c>
      <c r="B144">
        <v>2</v>
      </c>
      <c r="C144" t="s">
        <v>68</v>
      </c>
      <c r="D144" t="s">
        <v>27</v>
      </c>
      <c r="E144"/>
      <c r="F144"/>
      <c r="G144">
        <v>0.5</v>
      </c>
      <c r="H144">
        <v>0.5</v>
      </c>
      <c r="I144">
        <v>3780</v>
      </c>
      <c r="J144">
        <v>7590</v>
      </c>
      <c r="K144"/>
      <c r="L144">
        <v>3420</v>
      </c>
      <c r="M144">
        <v>3.3149999999999999</v>
      </c>
      <c r="N144">
        <v>6.7089999999999996</v>
      </c>
      <c r="O144">
        <v>3.3940000000000001</v>
      </c>
      <c r="P144"/>
      <c r="Q144">
        <v>0.24199999999999999</v>
      </c>
      <c r="R144">
        <v>1</v>
      </c>
      <c r="S144">
        <v>0</v>
      </c>
      <c r="T144">
        <v>0</v>
      </c>
      <c r="U144"/>
      <c r="V144">
        <v>0</v>
      </c>
      <c r="W144"/>
      <c r="X144"/>
      <c r="Y144" s="1">
        <v>44830</v>
      </c>
      <c r="Z144" s="6">
        <v>0.84111111111111114</v>
      </c>
      <c r="AA144"/>
      <c r="AB144" s="19">
        <v>1</v>
      </c>
      <c r="AD144" s="3">
        <v>3.7727027267294022</v>
      </c>
      <c r="AE144" s="3">
        <v>7.6214549706298387</v>
      </c>
      <c r="AF144" s="3">
        <v>3.8487522439004365</v>
      </c>
      <c r="AG144" s="3">
        <v>0.37059881688939544</v>
      </c>
      <c r="BG144" s="20"/>
      <c r="BH144" s="20"/>
      <c r="BI144" s="20"/>
      <c r="BJ144" s="20"/>
      <c r="BL144" s="15"/>
      <c r="BQ144" s="2">
        <f t="shared" si="14"/>
        <v>2.9732408325074333</v>
      </c>
      <c r="BR144" s="2">
        <f t="shared" si="15"/>
        <v>5.9464816650148666</v>
      </c>
      <c r="BS144" s="2">
        <f t="shared" si="16"/>
        <v>2.9732408325074333</v>
      </c>
      <c r="BT144" s="2">
        <f t="shared" si="17"/>
        <v>0.29732408325074333</v>
      </c>
      <c r="BU144" s="48">
        <f t="shared" si="18"/>
        <v>2542.6799999999998</v>
      </c>
      <c r="BV144" s="48">
        <f t="shared" si="18"/>
        <v>2552.77</v>
      </c>
      <c r="BW144" s="48">
        <f t="shared" si="19"/>
        <v>2562.8599999999997</v>
      </c>
      <c r="BX144" s="48">
        <f t="shared" si="20"/>
        <v>23005.199999999997</v>
      </c>
      <c r="BY144" s="40">
        <f t="shared" si="21"/>
        <v>1.4866204162537167</v>
      </c>
      <c r="BZ144" s="46">
        <f t="shared" si="21"/>
        <v>2.9732408325074333</v>
      </c>
      <c r="CA144" s="46">
        <f t="shared" si="22"/>
        <v>1.4866204162537167</v>
      </c>
      <c r="CB144" s="46">
        <f t="shared" si="23"/>
        <v>0.14866204162537167</v>
      </c>
      <c r="CC144" s="46">
        <f t="shared" si="24"/>
        <v>1.8863513633647011</v>
      </c>
      <c r="CD144" s="46">
        <f t="shared" si="24"/>
        <v>3.8107274853149193</v>
      </c>
      <c r="CE144" s="46">
        <f t="shared" si="25"/>
        <v>1.9243761219502182</v>
      </c>
      <c r="CF144" s="46">
        <f t="shared" si="26"/>
        <v>0.18529940844469772</v>
      </c>
      <c r="CG144"/>
      <c r="CH144"/>
      <c r="CJ144"/>
    </row>
    <row r="145" spans="1:88" ht="15.6" customHeight="1" x14ac:dyDescent="0.3">
      <c r="A145">
        <v>29</v>
      </c>
      <c r="B145">
        <v>2</v>
      </c>
      <c r="C145" t="s">
        <v>68</v>
      </c>
      <c r="D145" t="s">
        <v>27</v>
      </c>
      <c r="E145"/>
      <c r="F145"/>
      <c r="G145">
        <v>0.5</v>
      </c>
      <c r="H145">
        <v>0.5</v>
      </c>
      <c r="I145">
        <v>5111</v>
      </c>
      <c r="J145">
        <v>7033</v>
      </c>
      <c r="K145"/>
      <c r="L145">
        <v>3051</v>
      </c>
      <c r="M145">
        <v>4.3360000000000003</v>
      </c>
      <c r="N145">
        <v>6.2370000000000001</v>
      </c>
      <c r="O145">
        <v>1.901</v>
      </c>
      <c r="P145"/>
      <c r="Q145">
        <v>0.20300000000000001</v>
      </c>
      <c r="R145">
        <v>1</v>
      </c>
      <c r="S145">
        <v>0</v>
      </c>
      <c r="T145">
        <v>0</v>
      </c>
      <c r="U145"/>
      <c r="V145">
        <v>0</v>
      </c>
      <c r="W145"/>
      <c r="X145"/>
      <c r="Y145" s="1">
        <v>44840</v>
      </c>
      <c r="Z145" s="6">
        <v>0.65991898148148154</v>
      </c>
      <c r="AA145"/>
      <c r="AB145" s="19">
        <v>1</v>
      </c>
      <c r="AD145" s="3">
        <v>4.9138249893537509</v>
      </c>
      <c r="AE145" s="3">
        <v>7.0995609579824608</v>
      </c>
      <c r="AF145" s="3">
        <v>2.1857359686287099</v>
      </c>
      <c r="AG145" s="3">
        <v>0.33817170049197631</v>
      </c>
      <c r="BG145" s="20"/>
      <c r="BH145" s="20"/>
      <c r="BI145" s="20"/>
      <c r="BJ145" s="20"/>
      <c r="BL145" s="15"/>
      <c r="BQ145" s="2">
        <f t="shared" si="14"/>
        <v>2.9732408325074333</v>
      </c>
      <c r="BR145" s="2">
        <f t="shared" si="15"/>
        <v>5.9464816650148666</v>
      </c>
      <c r="BS145" s="2">
        <f t="shared" si="16"/>
        <v>2.9732408325074333</v>
      </c>
      <c r="BT145" s="2">
        <f t="shared" si="17"/>
        <v>0.29732408325074333</v>
      </c>
      <c r="BU145" s="48">
        <f t="shared" si="18"/>
        <v>3437.9993333333332</v>
      </c>
      <c r="BV145" s="48">
        <f t="shared" si="18"/>
        <v>2365.4323333333332</v>
      </c>
      <c r="BW145" s="48">
        <f t="shared" si="19"/>
        <v>1292.8653333333332</v>
      </c>
      <c r="BX145" s="48">
        <f t="shared" si="20"/>
        <v>20523.059999999998</v>
      </c>
      <c r="BY145" s="40">
        <f t="shared" si="21"/>
        <v>1.4866204162537167</v>
      </c>
      <c r="BZ145" s="46">
        <f t="shared" si="21"/>
        <v>2.9732408325074333</v>
      </c>
      <c r="CA145" s="46">
        <f t="shared" si="22"/>
        <v>1.4866204162537167</v>
      </c>
      <c r="CB145" s="46">
        <f t="shared" si="23"/>
        <v>0.14866204162537167</v>
      </c>
      <c r="CC145" s="46">
        <f t="shared" si="24"/>
        <v>2.4569124946768754</v>
      </c>
      <c r="CD145" s="46">
        <f t="shared" si="24"/>
        <v>3.5497804789912304</v>
      </c>
      <c r="CE145" s="46">
        <f t="shared" si="25"/>
        <v>1.0928679843143549</v>
      </c>
      <c r="CF145" s="46">
        <f t="shared" si="26"/>
        <v>0.16908585024598816</v>
      </c>
      <c r="CG145"/>
      <c r="CH145"/>
      <c r="CJ145"/>
    </row>
    <row r="146" spans="1:88" ht="15.6" customHeight="1" x14ac:dyDescent="0.3">
      <c r="A146">
        <v>30</v>
      </c>
      <c r="B146">
        <v>2</v>
      </c>
      <c r="C146" t="s">
        <v>68</v>
      </c>
      <c r="D146" t="s">
        <v>27</v>
      </c>
      <c r="E146"/>
      <c r="F146"/>
      <c r="G146">
        <v>0.5</v>
      </c>
      <c r="H146">
        <v>0.5</v>
      </c>
      <c r="I146">
        <v>3541</v>
      </c>
      <c r="J146">
        <v>7051</v>
      </c>
      <c r="K146"/>
      <c r="L146">
        <v>3132</v>
      </c>
      <c r="M146">
        <v>3.1320000000000001</v>
      </c>
      <c r="N146">
        <v>6.2519999999999998</v>
      </c>
      <c r="O146">
        <v>3.12</v>
      </c>
      <c r="P146"/>
      <c r="Q146">
        <v>0.21199999999999999</v>
      </c>
      <c r="R146">
        <v>1</v>
      </c>
      <c r="S146">
        <v>0</v>
      </c>
      <c r="T146">
        <v>0</v>
      </c>
      <c r="U146"/>
      <c r="V146">
        <v>0</v>
      </c>
      <c r="W146"/>
      <c r="X146"/>
      <c r="Y146" s="1">
        <v>44840</v>
      </c>
      <c r="Z146" s="6">
        <v>0.66706018518518517</v>
      </c>
      <c r="AA146"/>
      <c r="AB146" s="19">
        <v>1</v>
      </c>
      <c r="AD146" s="3">
        <v>3.3962168377596758</v>
      </c>
      <c r="AE146" s="3">
        <v>7.1178474388077912</v>
      </c>
      <c r="AF146" s="3">
        <v>3.7216306010481155</v>
      </c>
      <c r="AG146" s="3">
        <v>0.3468951190658125</v>
      </c>
      <c r="AK146" s="8">
        <v>0.51363072825807321</v>
      </c>
      <c r="AQ146" s="8">
        <v>5.7074877979250427E-2</v>
      </c>
      <c r="AW146" s="8">
        <v>0.57505115997465484</v>
      </c>
      <c r="BC146" s="8">
        <v>0.12426054080632934</v>
      </c>
      <c r="BG146" s="20">
        <v>3.3875171731963976</v>
      </c>
      <c r="BH146" s="20">
        <v>7.1198792700106051</v>
      </c>
      <c r="BI146" s="20">
        <v>3.7323620968142075</v>
      </c>
      <c r="BJ146" s="20">
        <v>0.34667972601460667</v>
      </c>
      <c r="BL146" s="15">
        <v>37</v>
      </c>
      <c r="BQ146" s="2">
        <f t="shared" si="14"/>
        <v>2.9732408325074333</v>
      </c>
      <c r="BR146" s="2">
        <f t="shared" si="15"/>
        <v>5.9464816650148666</v>
      </c>
      <c r="BS146" s="2">
        <f t="shared" si="16"/>
        <v>2.9732408325074333</v>
      </c>
      <c r="BT146" s="2">
        <f t="shared" si="17"/>
        <v>0.29732408325074333</v>
      </c>
      <c r="BU146" s="48">
        <f t="shared" si="18"/>
        <v>2381.9126666666666</v>
      </c>
      <c r="BV146" s="48">
        <f t="shared" si="18"/>
        <v>2371.4863333333333</v>
      </c>
      <c r="BW146" s="48">
        <f t="shared" si="19"/>
        <v>2361.06</v>
      </c>
      <c r="BX146" s="48">
        <f t="shared" si="20"/>
        <v>21067.919999999998</v>
      </c>
      <c r="BY146" s="40">
        <f t="shared" si="21"/>
        <v>1.4866204162537167</v>
      </c>
      <c r="BZ146" s="46">
        <f t="shared" si="21"/>
        <v>2.9732408325074333</v>
      </c>
      <c r="CA146" s="46">
        <f t="shared" si="22"/>
        <v>1.4866204162537167</v>
      </c>
      <c r="CB146" s="46">
        <f t="shared" si="23"/>
        <v>0.14866204162537167</v>
      </c>
      <c r="CC146" s="46">
        <f t="shared" si="24"/>
        <v>1.6981084188798379</v>
      </c>
      <c r="CD146" s="46">
        <f t="shared" si="24"/>
        <v>3.5589237194038956</v>
      </c>
      <c r="CE146" s="46">
        <f t="shared" si="25"/>
        <v>1.8608153005240577</v>
      </c>
      <c r="CF146" s="46">
        <f t="shared" si="26"/>
        <v>0.17344755953290625</v>
      </c>
      <c r="CG146" s="3">
        <f>AVERAGE(CC146:CC147)</f>
        <v>1.6937585865981988</v>
      </c>
      <c r="CH146" s="3">
        <f>AVERAGE(CD146:CD147)</f>
        <v>3.5599396350053025</v>
      </c>
      <c r="CI146" s="3">
        <f>AVERAGE(CE146:CE147)</f>
        <v>1.8661810484071037</v>
      </c>
      <c r="CJ146" s="3">
        <f>AVERAGE(CF146:CF147)</f>
        <v>0.17333986300730334</v>
      </c>
    </row>
    <row r="147" spans="1:88" ht="15.6" customHeight="1" x14ac:dyDescent="0.3">
      <c r="A147">
        <v>31</v>
      </c>
      <c r="B147">
        <v>2</v>
      </c>
      <c r="C147" t="s">
        <v>68</v>
      </c>
      <c r="D147" t="s">
        <v>27</v>
      </c>
      <c r="E147"/>
      <c r="F147"/>
      <c r="G147">
        <v>0.5</v>
      </c>
      <c r="H147">
        <v>0.5</v>
      </c>
      <c r="I147">
        <v>3523</v>
      </c>
      <c r="J147">
        <v>7055</v>
      </c>
      <c r="K147"/>
      <c r="L147">
        <v>3128</v>
      </c>
      <c r="M147">
        <v>3.1179999999999999</v>
      </c>
      <c r="N147">
        <v>6.2560000000000002</v>
      </c>
      <c r="O147">
        <v>3.1379999999999999</v>
      </c>
      <c r="P147"/>
      <c r="Q147">
        <v>0.21099999999999999</v>
      </c>
      <c r="R147">
        <v>1</v>
      </c>
      <c r="S147">
        <v>0</v>
      </c>
      <c r="T147">
        <v>0</v>
      </c>
      <c r="U147"/>
      <c r="V147">
        <v>0</v>
      </c>
      <c r="W147"/>
      <c r="X147"/>
      <c r="Y147" s="1">
        <v>44840</v>
      </c>
      <c r="Z147" s="6">
        <v>0.67473379629629626</v>
      </c>
      <c r="AA147"/>
      <c r="AB147" s="19">
        <v>1</v>
      </c>
      <c r="AD147" s="3">
        <v>3.3788175086331198</v>
      </c>
      <c r="AE147" s="3">
        <v>7.1219111012134197</v>
      </c>
      <c r="AF147" s="3">
        <v>3.7430935925802999</v>
      </c>
      <c r="AG147" s="3">
        <v>0.34646433296340085</v>
      </c>
      <c r="BG147" s="20"/>
      <c r="BH147" s="20"/>
      <c r="BI147" s="20"/>
      <c r="BJ147" s="20"/>
      <c r="BL147" s="15"/>
      <c r="BQ147" s="2">
        <f t="shared" si="14"/>
        <v>2.9732408325074333</v>
      </c>
      <c r="BR147" s="2">
        <f t="shared" si="15"/>
        <v>5.9464816650148666</v>
      </c>
      <c r="BS147" s="2">
        <f t="shared" si="16"/>
        <v>2.9732408325074333</v>
      </c>
      <c r="BT147" s="2">
        <f t="shared" si="17"/>
        <v>0.29732408325074333</v>
      </c>
      <c r="BU147" s="48">
        <f t="shared" si="18"/>
        <v>2369.8046666666664</v>
      </c>
      <c r="BV147" s="48">
        <f t="shared" si="18"/>
        <v>2372.8316666666665</v>
      </c>
      <c r="BW147" s="48">
        <f t="shared" si="19"/>
        <v>2375.8586666666665</v>
      </c>
      <c r="BX147" s="48">
        <f t="shared" si="20"/>
        <v>21041.013333333332</v>
      </c>
      <c r="BY147" s="40">
        <f t="shared" si="21"/>
        <v>1.4866204162537167</v>
      </c>
      <c r="BZ147" s="46">
        <f t="shared" si="21"/>
        <v>2.9732408325074333</v>
      </c>
      <c r="CA147" s="46">
        <f t="shared" si="22"/>
        <v>1.4866204162537167</v>
      </c>
      <c r="CB147" s="46">
        <f t="shared" si="23"/>
        <v>0.14866204162537167</v>
      </c>
      <c r="CC147" s="46">
        <f t="shared" si="24"/>
        <v>1.6894087543165599</v>
      </c>
      <c r="CD147" s="46">
        <f t="shared" si="24"/>
        <v>3.5609555506067099</v>
      </c>
      <c r="CE147" s="46">
        <f t="shared" si="25"/>
        <v>1.87154679629015</v>
      </c>
      <c r="CF147" s="46">
        <f t="shared" si="26"/>
        <v>0.17323216648170042</v>
      </c>
      <c r="CG147"/>
      <c r="CH147"/>
      <c r="CJ147"/>
    </row>
    <row r="148" spans="1:88" ht="15.6" customHeight="1" x14ac:dyDescent="0.3">
      <c r="A148">
        <v>29</v>
      </c>
      <c r="B148">
        <v>2</v>
      </c>
      <c r="C148" t="s">
        <v>68</v>
      </c>
      <c r="D148" t="s">
        <v>27</v>
      </c>
      <c r="E148"/>
      <c r="F148"/>
      <c r="G148">
        <v>0.5</v>
      </c>
      <c r="H148">
        <v>0.5</v>
      </c>
      <c r="I148">
        <v>5218</v>
      </c>
      <c r="J148">
        <v>8133</v>
      </c>
      <c r="K148"/>
      <c r="L148">
        <v>3549</v>
      </c>
      <c r="M148">
        <v>4.4180000000000001</v>
      </c>
      <c r="N148">
        <v>7.1689999999999996</v>
      </c>
      <c r="O148">
        <v>2.7509999999999999</v>
      </c>
      <c r="P148"/>
      <c r="Q148">
        <v>0.255</v>
      </c>
      <c r="R148">
        <v>1</v>
      </c>
      <c r="S148">
        <v>0</v>
      </c>
      <c r="T148">
        <v>0</v>
      </c>
      <c r="U148"/>
      <c r="V148">
        <v>0</v>
      </c>
      <c r="W148"/>
      <c r="X148"/>
      <c r="Y148" s="1">
        <v>44873</v>
      </c>
      <c r="Z148" s="6">
        <v>0.85310185185185183</v>
      </c>
      <c r="AA148"/>
      <c r="AB148" s="19">
        <v>1</v>
      </c>
      <c r="AD148" s="3">
        <v>5.2211126382221913</v>
      </c>
      <c r="AE148" s="3">
        <v>8.0458432120611807</v>
      </c>
      <c r="AF148" s="3">
        <v>2.8247305738389894</v>
      </c>
      <c r="AG148" s="3">
        <v>0.37314117893230397</v>
      </c>
      <c r="BG148" s="20"/>
      <c r="BH148" s="20"/>
      <c r="BI148" s="20"/>
      <c r="BJ148" s="20"/>
      <c r="BL148" s="15"/>
      <c r="BQ148" s="2">
        <f t="shared" si="14"/>
        <v>2.9732408325074333</v>
      </c>
      <c r="BR148" s="2">
        <f t="shared" si="15"/>
        <v>5.9464816650148666</v>
      </c>
      <c r="BS148" s="2">
        <f t="shared" si="16"/>
        <v>2.9732408325074333</v>
      </c>
      <c r="BT148" s="2">
        <f t="shared" si="17"/>
        <v>0.29732408325074333</v>
      </c>
      <c r="BU148" s="48">
        <f t="shared" si="18"/>
        <v>3509.9746666666665</v>
      </c>
      <c r="BV148" s="48">
        <f t="shared" si="18"/>
        <v>2735.3989999999999</v>
      </c>
      <c r="BW148" s="48">
        <f t="shared" si="19"/>
        <v>1960.8233333333333</v>
      </c>
      <c r="BX148" s="48">
        <f t="shared" si="20"/>
        <v>23872.94</v>
      </c>
      <c r="BY148" s="40">
        <f t="shared" si="21"/>
        <v>1.4866204162537167</v>
      </c>
      <c r="BZ148" s="46">
        <f t="shared" si="21"/>
        <v>2.9732408325074333</v>
      </c>
      <c r="CA148" s="46">
        <f t="shared" si="22"/>
        <v>1.4866204162537167</v>
      </c>
      <c r="CB148" s="46">
        <f t="shared" si="23"/>
        <v>0.14866204162537167</v>
      </c>
      <c r="CC148" s="46">
        <f t="shared" si="24"/>
        <v>2.6105563191110956</v>
      </c>
      <c r="CD148" s="46">
        <f t="shared" si="24"/>
        <v>4.0229216060305903</v>
      </c>
      <c r="CE148" s="46">
        <f t="shared" si="25"/>
        <v>1.4123652869194947</v>
      </c>
      <c r="CF148" s="46">
        <f t="shared" si="26"/>
        <v>0.18657058946615199</v>
      </c>
      <c r="CG148"/>
      <c r="CH148"/>
      <c r="CJ148"/>
    </row>
    <row r="149" spans="1:88" ht="15.6" customHeight="1" x14ac:dyDescent="0.3">
      <c r="A149">
        <v>30</v>
      </c>
      <c r="B149">
        <v>2</v>
      </c>
      <c r="C149" t="s">
        <v>68</v>
      </c>
      <c r="D149" t="s">
        <v>27</v>
      </c>
      <c r="E149"/>
      <c r="F149"/>
      <c r="G149">
        <v>0.5</v>
      </c>
      <c r="H149">
        <v>0.5</v>
      </c>
      <c r="I149">
        <v>3504</v>
      </c>
      <c r="J149">
        <v>7864</v>
      </c>
      <c r="K149"/>
      <c r="L149">
        <v>3434</v>
      </c>
      <c r="M149">
        <v>3.1030000000000002</v>
      </c>
      <c r="N149">
        <v>6.9409999999999998</v>
      </c>
      <c r="O149">
        <v>3.8370000000000002</v>
      </c>
      <c r="P149"/>
      <c r="Q149">
        <v>0.24299999999999999</v>
      </c>
      <c r="R149">
        <v>1</v>
      </c>
      <c r="S149">
        <v>0</v>
      </c>
      <c r="T149">
        <v>0</v>
      </c>
      <c r="U149"/>
      <c r="V149">
        <v>0</v>
      </c>
      <c r="W149"/>
      <c r="X149"/>
      <c r="Y149" s="1">
        <v>44873</v>
      </c>
      <c r="Z149" s="6">
        <v>0.8601388888888889</v>
      </c>
      <c r="AA149"/>
      <c r="AB149" s="19">
        <v>1</v>
      </c>
      <c r="AD149" s="3">
        <v>3.5491108944890919</v>
      </c>
      <c r="AE149" s="3">
        <v>7.7852006932623112</v>
      </c>
      <c r="AF149" s="3">
        <v>4.2360897987732198</v>
      </c>
      <c r="AG149" s="3">
        <v>0.36143211292956701</v>
      </c>
      <c r="AK149" s="8">
        <v>0.16477815307460988</v>
      </c>
      <c r="AQ149" s="8">
        <v>0.2991462172017284</v>
      </c>
      <c r="AW149" s="8">
        <v>0.68949623565015961</v>
      </c>
      <c r="BC149" s="8">
        <v>0.36554977577748687</v>
      </c>
      <c r="BG149" s="20">
        <v>3.5520373852890916</v>
      </c>
      <c r="BH149" s="20">
        <v>7.77357351770251</v>
      </c>
      <c r="BI149" s="20">
        <v>4.2215361324134193</v>
      </c>
      <c r="BJ149" s="20">
        <v>0.36209392970363474</v>
      </c>
      <c r="BL149" s="15">
        <v>38</v>
      </c>
      <c r="BQ149" s="2">
        <f t="shared" si="14"/>
        <v>2.9732408325074333</v>
      </c>
      <c r="BR149" s="2">
        <f t="shared" si="15"/>
        <v>5.9464816650148666</v>
      </c>
      <c r="BS149" s="2">
        <f t="shared" si="16"/>
        <v>2.9732408325074333</v>
      </c>
      <c r="BT149" s="2">
        <f t="shared" si="17"/>
        <v>0.29732408325074333</v>
      </c>
      <c r="BU149" s="48">
        <f t="shared" si="18"/>
        <v>2357.0239999999999</v>
      </c>
      <c r="BV149" s="48">
        <f t="shared" si="18"/>
        <v>2644.9253333333331</v>
      </c>
      <c r="BW149" s="48">
        <f t="shared" si="19"/>
        <v>2932.8266666666664</v>
      </c>
      <c r="BX149" s="48">
        <f t="shared" si="20"/>
        <v>23099.373333333333</v>
      </c>
      <c r="BY149" s="40">
        <f t="shared" si="21"/>
        <v>1.4866204162537167</v>
      </c>
      <c r="BZ149" s="46">
        <f t="shared" si="21"/>
        <v>2.9732408325074333</v>
      </c>
      <c r="CA149" s="46">
        <f t="shared" si="22"/>
        <v>1.4866204162537167</v>
      </c>
      <c r="CB149" s="46">
        <f t="shared" si="23"/>
        <v>0.14866204162537167</v>
      </c>
      <c r="CC149" s="46">
        <f t="shared" si="24"/>
        <v>1.7745554472445459</v>
      </c>
      <c r="CD149" s="46">
        <f t="shared" si="24"/>
        <v>3.8926003466311556</v>
      </c>
      <c r="CE149" s="46">
        <f t="shared" si="25"/>
        <v>2.1180448993866099</v>
      </c>
      <c r="CF149" s="46">
        <f t="shared" si="26"/>
        <v>0.1807160564647835</v>
      </c>
      <c r="CG149" s="3">
        <f>AVERAGE(CC149:CC150)</f>
        <v>1.7760186926445458</v>
      </c>
      <c r="CH149" s="3">
        <f>AVERAGE(CD149:CD150)</f>
        <v>3.886786758851255</v>
      </c>
      <c r="CI149" s="3">
        <f>AVERAGE(CE149:CE150)</f>
        <v>2.1107680662067096</v>
      </c>
      <c r="CJ149" s="3">
        <f>AVERAGE(CF149:CF150)</f>
        <v>0.18104696485181737</v>
      </c>
    </row>
    <row r="150" spans="1:88" ht="15.6" customHeight="1" x14ac:dyDescent="0.3">
      <c r="A150">
        <v>31</v>
      </c>
      <c r="B150">
        <v>2</v>
      </c>
      <c r="C150" t="s">
        <v>68</v>
      </c>
      <c r="D150" t="s">
        <v>27</v>
      </c>
      <c r="E150"/>
      <c r="F150"/>
      <c r="G150">
        <v>0.5</v>
      </c>
      <c r="H150">
        <v>0.5</v>
      </c>
      <c r="I150">
        <v>3510</v>
      </c>
      <c r="J150">
        <v>7840</v>
      </c>
      <c r="K150"/>
      <c r="L150">
        <v>3447</v>
      </c>
      <c r="M150">
        <v>3.1070000000000002</v>
      </c>
      <c r="N150">
        <v>6.9210000000000003</v>
      </c>
      <c r="O150">
        <v>3.8130000000000002</v>
      </c>
      <c r="P150"/>
      <c r="Q150">
        <v>0.24399999999999999</v>
      </c>
      <c r="R150">
        <v>1</v>
      </c>
      <c r="S150">
        <v>0</v>
      </c>
      <c r="T150">
        <v>0</v>
      </c>
      <c r="U150"/>
      <c r="V150">
        <v>0</v>
      </c>
      <c r="W150"/>
      <c r="X150"/>
      <c r="Y150" s="1">
        <v>44873</v>
      </c>
      <c r="Z150" s="6">
        <v>0.867650462962963</v>
      </c>
      <c r="AA150"/>
      <c r="AB150" s="19">
        <v>1</v>
      </c>
      <c r="AD150" s="3">
        <v>3.5549638760890909</v>
      </c>
      <c r="AE150" s="3">
        <v>7.7619463421427088</v>
      </c>
      <c r="AF150" s="3">
        <v>4.2069824660536179</v>
      </c>
      <c r="AG150" s="3">
        <v>0.36275574647770253</v>
      </c>
      <c r="BG150" s="20"/>
      <c r="BH150" s="20"/>
      <c r="BI150" s="20"/>
      <c r="BJ150" s="20"/>
      <c r="BL150" s="15"/>
      <c r="BQ150" s="2">
        <f t="shared" si="14"/>
        <v>2.9732408325074333</v>
      </c>
      <c r="BR150" s="2">
        <f t="shared" si="15"/>
        <v>5.9464816650148666</v>
      </c>
      <c r="BS150" s="2">
        <f t="shared" si="16"/>
        <v>2.9732408325074333</v>
      </c>
      <c r="BT150" s="2">
        <f t="shared" si="17"/>
        <v>0.29732408325074333</v>
      </c>
      <c r="BU150" s="48">
        <f t="shared" si="18"/>
        <v>2361.06</v>
      </c>
      <c r="BV150" s="48">
        <f t="shared" si="18"/>
        <v>2636.853333333333</v>
      </c>
      <c r="BW150" s="48">
        <f t="shared" si="19"/>
        <v>2912.6466666666665</v>
      </c>
      <c r="BX150" s="48">
        <f t="shared" si="20"/>
        <v>23186.82</v>
      </c>
      <c r="BY150" s="40">
        <f t="shared" si="21"/>
        <v>1.4866204162537167</v>
      </c>
      <c r="BZ150" s="46">
        <f t="shared" si="21"/>
        <v>2.9732408325074333</v>
      </c>
      <c r="CA150" s="46">
        <f t="shared" si="22"/>
        <v>1.4866204162537167</v>
      </c>
      <c r="CB150" s="46">
        <f t="shared" si="23"/>
        <v>0.14866204162537167</v>
      </c>
      <c r="CC150" s="46">
        <f t="shared" si="24"/>
        <v>1.7774819380445455</v>
      </c>
      <c r="CD150" s="46">
        <f t="shared" si="24"/>
        <v>3.8809731710713544</v>
      </c>
      <c r="CE150" s="46">
        <f t="shared" si="25"/>
        <v>2.103491233026809</v>
      </c>
      <c r="CF150" s="46">
        <f t="shared" si="26"/>
        <v>0.18137787323885127</v>
      </c>
      <c r="CG150"/>
      <c r="CH150"/>
      <c r="CJ150"/>
    </row>
    <row r="151" spans="1:88" ht="15.6" customHeight="1" x14ac:dyDescent="0.3">
      <c r="A151">
        <v>29</v>
      </c>
      <c r="B151">
        <v>2</v>
      </c>
      <c r="C151" t="s">
        <v>68</v>
      </c>
      <c r="D151" t="s">
        <v>27</v>
      </c>
      <c r="E151"/>
      <c r="F151"/>
      <c r="G151">
        <v>0.5</v>
      </c>
      <c r="H151">
        <v>0.5</v>
      </c>
      <c r="I151">
        <v>5359</v>
      </c>
      <c r="J151">
        <v>7204</v>
      </c>
      <c r="K151"/>
      <c r="L151">
        <v>3058</v>
      </c>
      <c r="M151">
        <v>4.5259999999999998</v>
      </c>
      <c r="N151">
        <v>6.3819999999999997</v>
      </c>
      <c r="O151">
        <v>1.8560000000000001</v>
      </c>
      <c r="P151"/>
      <c r="Q151">
        <v>0.20399999999999999</v>
      </c>
      <c r="R151">
        <v>1</v>
      </c>
      <c r="S151">
        <v>0</v>
      </c>
      <c r="T151">
        <v>0</v>
      </c>
      <c r="U151"/>
      <c r="V151">
        <v>0</v>
      </c>
      <c r="W151"/>
      <c r="X151"/>
      <c r="Y151" s="1">
        <v>44874</v>
      </c>
      <c r="Z151" s="6">
        <v>0.9119560185185186</v>
      </c>
      <c r="AA151"/>
      <c r="AB151" s="19">
        <v>1</v>
      </c>
      <c r="AD151" s="3">
        <v>5.4622961217697181</v>
      </c>
      <c r="AE151" s="3">
        <v>7.204042253306735</v>
      </c>
      <c r="AF151" s="3">
        <v>1.7417461315370169</v>
      </c>
      <c r="AG151" s="3">
        <v>0.3261114510844641</v>
      </c>
      <c r="BG151" s="20"/>
      <c r="BH151" s="20"/>
      <c r="BI151" s="20"/>
      <c r="BJ151" s="20"/>
      <c r="BL151" s="15"/>
      <c r="BQ151" s="2">
        <f t="shared" si="14"/>
        <v>2.9732408325074333</v>
      </c>
      <c r="BR151" s="2">
        <f t="shared" si="15"/>
        <v>5.9464816650148666</v>
      </c>
      <c r="BS151" s="2">
        <f t="shared" si="16"/>
        <v>2.9732408325074333</v>
      </c>
      <c r="BT151" s="2">
        <f t="shared" si="17"/>
        <v>0.29732408325074333</v>
      </c>
      <c r="BU151" s="48">
        <f t="shared" si="18"/>
        <v>3604.8206666666665</v>
      </c>
      <c r="BV151" s="48">
        <f t="shared" si="18"/>
        <v>2422.9453333333331</v>
      </c>
      <c r="BW151" s="48">
        <f t="shared" si="19"/>
        <v>1241.07</v>
      </c>
      <c r="BX151" s="48">
        <f t="shared" si="20"/>
        <v>20570.146666666664</v>
      </c>
      <c r="BY151" s="40">
        <f t="shared" si="21"/>
        <v>1.4866204162537167</v>
      </c>
      <c r="BZ151" s="46">
        <f t="shared" si="21"/>
        <v>2.9732408325074333</v>
      </c>
      <c r="CA151" s="46">
        <f t="shared" si="22"/>
        <v>1.4866204162537167</v>
      </c>
      <c r="CB151" s="46">
        <f t="shared" si="23"/>
        <v>0.14866204162537167</v>
      </c>
      <c r="CC151" s="46">
        <f t="shared" si="24"/>
        <v>2.7311480608848591</v>
      </c>
      <c r="CD151" s="46">
        <f t="shared" si="24"/>
        <v>3.6020211266533675</v>
      </c>
      <c r="CE151" s="46">
        <f t="shared" si="25"/>
        <v>0.87087306576850843</v>
      </c>
      <c r="CF151" s="46">
        <f t="shared" si="26"/>
        <v>0.16305572554223205</v>
      </c>
      <c r="CG151"/>
      <c r="CH151"/>
      <c r="CJ151"/>
    </row>
    <row r="152" spans="1:88" ht="15.6" customHeight="1" x14ac:dyDescent="0.3">
      <c r="A152">
        <v>30</v>
      </c>
      <c r="B152">
        <v>2</v>
      </c>
      <c r="C152" t="s">
        <v>68</v>
      </c>
      <c r="D152" t="s">
        <v>27</v>
      </c>
      <c r="E152"/>
      <c r="F152"/>
      <c r="G152">
        <v>0.5</v>
      </c>
      <c r="H152">
        <v>0.5</v>
      </c>
      <c r="I152">
        <v>3567</v>
      </c>
      <c r="J152">
        <v>7121</v>
      </c>
      <c r="K152"/>
      <c r="L152">
        <v>3051</v>
      </c>
      <c r="M152">
        <v>3.1520000000000001</v>
      </c>
      <c r="N152">
        <v>6.3109999999999999</v>
      </c>
      <c r="O152">
        <v>3.16</v>
      </c>
      <c r="P152"/>
      <c r="Q152">
        <v>0.20300000000000001</v>
      </c>
      <c r="R152">
        <v>1</v>
      </c>
      <c r="S152">
        <v>0</v>
      </c>
      <c r="T152">
        <v>0</v>
      </c>
      <c r="U152"/>
      <c r="V152">
        <v>0</v>
      </c>
      <c r="W152"/>
      <c r="X152"/>
      <c r="Y152" s="1">
        <v>44874</v>
      </c>
      <c r="Z152" s="6">
        <v>0.91920138888888892</v>
      </c>
      <c r="AA152"/>
      <c r="AB152" s="19">
        <v>1</v>
      </c>
      <c r="AD152" s="3">
        <v>3.6814821703266127</v>
      </c>
      <c r="AE152" s="3">
        <v>7.1222386708206873</v>
      </c>
      <c r="AF152" s="3">
        <v>3.4407565004940746</v>
      </c>
      <c r="AG152" s="3">
        <v>0.325389042984504</v>
      </c>
      <c r="AK152" s="8">
        <v>1.3588407220891816</v>
      </c>
      <c r="AQ152" s="8">
        <v>0.47160619289186428</v>
      </c>
      <c r="AW152" s="8">
        <v>0.46908416270411996</v>
      </c>
      <c r="BC152" s="8">
        <v>1.4374887647245875</v>
      </c>
      <c r="BG152" s="20">
        <v>3.6566382256915251</v>
      </c>
      <c r="BH152" s="20">
        <v>7.1054837201910157</v>
      </c>
      <c r="BI152" s="20">
        <v>3.4488454944994906</v>
      </c>
      <c r="BJ152" s="20">
        <v>0.32306701694891821</v>
      </c>
      <c r="BL152" s="15">
        <v>39</v>
      </c>
      <c r="BQ152" s="2">
        <f t="shared" si="14"/>
        <v>2.9732408325074333</v>
      </c>
      <c r="BR152" s="2">
        <f t="shared" si="15"/>
        <v>5.9464816650148666</v>
      </c>
      <c r="BS152" s="2">
        <f t="shared" si="16"/>
        <v>2.9732408325074333</v>
      </c>
      <c r="BT152" s="2">
        <f t="shared" si="17"/>
        <v>0.29732408325074333</v>
      </c>
      <c r="BU152" s="48">
        <f t="shared" si="18"/>
        <v>2399.402</v>
      </c>
      <c r="BV152" s="48">
        <f t="shared" si="18"/>
        <v>2395.0296666666663</v>
      </c>
      <c r="BW152" s="48">
        <f t="shared" si="19"/>
        <v>2390.6573333333331</v>
      </c>
      <c r="BX152" s="48">
        <f t="shared" si="20"/>
        <v>20523.059999999998</v>
      </c>
      <c r="BY152" s="40">
        <f t="shared" si="21"/>
        <v>1.4866204162537167</v>
      </c>
      <c r="BZ152" s="46">
        <f t="shared" si="21"/>
        <v>2.9732408325074333</v>
      </c>
      <c r="CA152" s="46">
        <f t="shared" si="22"/>
        <v>1.4866204162537167</v>
      </c>
      <c r="CB152" s="46">
        <f t="shared" si="23"/>
        <v>0.14866204162537167</v>
      </c>
      <c r="CC152" s="46">
        <f t="shared" si="24"/>
        <v>1.8407410851633064</v>
      </c>
      <c r="CD152" s="46">
        <f t="shared" si="24"/>
        <v>3.5611193354103436</v>
      </c>
      <c r="CE152" s="46">
        <f t="shared" si="25"/>
        <v>1.7203782502470373</v>
      </c>
      <c r="CF152" s="46">
        <f t="shared" si="26"/>
        <v>0.162694521492252</v>
      </c>
      <c r="CG152" s="3">
        <f>AVERAGE(CC152:CC153)</f>
        <v>1.8283191128457625</v>
      </c>
      <c r="CH152" s="3">
        <f>AVERAGE(CD152:CD153)</f>
        <v>3.5527418600955079</v>
      </c>
      <c r="CI152" s="3">
        <f>AVERAGE(CE152:CE153)</f>
        <v>1.7244227472497453</v>
      </c>
      <c r="CJ152" s="3">
        <f>AVERAGE(CF152:CF153)</f>
        <v>0.1615335084744591</v>
      </c>
    </row>
    <row r="153" spans="1:88" ht="15.6" customHeight="1" x14ac:dyDescent="0.3">
      <c r="A153">
        <v>31</v>
      </c>
      <c r="B153">
        <v>2</v>
      </c>
      <c r="C153" t="s">
        <v>68</v>
      </c>
      <c r="D153" t="s">
        <v>27</v>
      </c>
      <c r="E153"/>
      <c r="F153"/>
      <c r="G153">
        <v>0.5</v>
      </c>
      <c r="H153">
        <v>0.5</v>
      </c>
      <c r="I153">
        <v>3517</v>
      </c>
      <c r="J153">
        <v>7087</v>
      </c>
      <c r="K153"/>
      <c r="L153">
        <v>3006</v>
      </c>
      <c r="M153">
        <v>3.113</v>
      </c>
      <c r="N153">
        <v>6.282</v>
      </c>
      <c r="O153">
        <v>3.169</v>
      </c>
      <c r="P153"/>
      <c r="Q153">
        <v>0.19800000000000001</v>
      </c>
      <c r="R153">
        <v>1</v>
      </c>
      <c r="S153">
        <v>0</v>
      </c>
      <c r="T153">
        <v>0</v>
      </c>
      <c r="U153"/>
      <c r="V153">
        <v>0</v>
      </c>
      <c r="W153"/>
      <c r="X153"/>
      <c r="Y153" s="1">
        <v>44874</v>
      </c>
      <c r="Z153" s="6">
        <v>0.92686342592592597</v>
      </c>
      <c r="AA153"/>
      <c r="AB153" s="19">
        <v>1</v>
      </c>
      <c r="AD153" s="3">
        <v>3.631794281056437</v>
      </c>
      <c r="AE153" s="3">
        <v>7.0887287695613432</v>
      </c>
      <c r="AF153" s="3">
        <v>3.4569344885049063</v>
      </c>
      <c r="AG153" s="3">
        <v>0.32074499091333242</v>
      </c>
      <c r="BG153" s="20"/>
      <c r="BH153" s="20"/>
      <c r="BI153" s="20"/>
      <c r="BJ153" s="20"/>
      <c r="BL153" s="15"/>
      <c r="BQ153" s="2">
        <f t="shared" si="14"/>
        <v>2.9732408325074333</v>
      </c>
      <c r="BR153" s="2">
        <f t="shared" si="15"/>
        <v>5.9464816650148666</v>
      </c>
      <c r="BS153" s="2">
        <f t="shared" si="16"/>
        <v>2.9732408325074333</v>
      </c>
      <c r="BT153" s="2">
        <f t="shared" si="17"/>
        <v>0.29732408325074333</v>
      </c>
      <c r="BU153" s="48">
        <f t="shared" si="18"/>
        <v>2365.7686666666664</v>
      </c>
      <c r="BV153" s="48">
        <f t="shared" si="18"/>
        <v>2383.594333333333</v>
      </c>
      <c r="BW153" s="48">
        <f t="shared" si="19"/>
        <v>2401.4199999999996</v>
      </c>
      <c r="BX153" s="48">
        <f t="shared" si="20"/>
        <v>20220.359999999997</v>
      </c>
      <c r="BY153" s="40">
        <f t="shared" si="21"/>
        <v>1.4866204162537167</v>
      </c>
      <c r="BZ153" s="46">
        <f t="shared" si="21"/>
        <v>2.9732408325074333</v>
      </c>
      <c r="CA153" s="46">
        <f t="shared" si="22"/>
        <v>1.4866204162537167</v>
      </c>
      <c r="CB153" s="46">
        <f t="shared" si="23"/>
        <v>0.14866204162537167</v>
      </c>
      <c r="CC153" s="46">
        <f t="shared" si="24"/>
        <v>1.8158971405282185</v>
      </c>
      <c r="CD153" s="46">
        <f t="shared" si="24"/>
        <v>3.5443643847806716</v>
      </c>
      <c r="CE153" s="46">
        <f t="shared" si="25"/>
        <v>1.7284672442524531</v>
      </c>
      <c r="CF153" s="46">
        <f t="shared" si="26"/>
        <v>0.16037249545666621</v>
      </c>
      <c r="CG153"/>
      <c r="CH153"/>
      <c r="CJ153"/>
    </row>
    <row r="154" spans="1:88" ht="15.6" customHeight="1" x14ac:dyDescent="0.3">
      <c r="A154">
        <v>29</v>
      </c>
      <c r="B154">
        <v>2</v>
      </c>
      <c r="C154" t="s">
        <v>68</v>
      </c>
      <c r="D154" t="s">
        <v>27</v>
      </c>
      <c r="E154"/>
      <c r="F154"/>
      <c r="G154">
        <v>0.5</v>
      </c>
      <c r="H154">
        <v>0.5</v>
      </c>
      <c r="I154">
        <v>5054</v>
      </c>
      <c r="J154">
        <v>8053</v>
      </c>
      <c r="K154"/>
      <c r="L154">
        <v>3916</v>
      </c>
      <c r="M154">
        <v>4.2930000000000001</v>
      </c>
      <c r="N154">
        <v>7.101</v>
      </c>
      <c r="O154">
        <v>2.8079999999999998</v>
      </c>
      <c r="P154"/>
      <c r="Q154">
        <v>0.29399999999999998</v>
      </c>
      <c r="R154">
        <v>1</v>
      </c>
      <c r="S154">
        <v>0</v>
      </c>
      <c r="T154">
        <v>0</v>
      </c>
      <c r="U154"/>
      <c r="V154">
        <v>0</v>
      </c>
      <c r="W154"/>
      <c r="X154"/>
      <c r="Y154" s="1">
        <v>44881</v>
      </c>
      <c r="Z154" s="6">
        <v>0.7911689814814814</v>
      </c>
      <c r="AA154"/>
      <c r="AB154" s="19">
        <v>1</v>
      </c>
      <c r="AD154" s="3">
        <v>4.4190112331895479</v>
      </c>
      <c r="AE154" s="3">
        <v>7.6745079036386414</v>
      </c>
      <c r="AF154" s="3">
        <v>3.2554966704490935</v>
      </c>
      <c r="AG154" s="3">
        <v>0.37784803243281417</v>
      </c>
      <c r="BG154" s="20"/>
      <c r="BH154" s="20"/>
      <c r="BI154" s="20"/>
      <c r="BJ154" s="20"/>
      <c r="BL154" s="15"/>
      <c r="BQ154" s="2">
        <f t="shared" si="14"/>
        <v>2.9732408325074333</v>
      </c>
      <c r="BR154" s="2">
        <f t="shared" si="15"/>
        <v>5.9464816650148666</v>
      </c>
      <c r="BS154" s="2">
        <f t="shared" si="16"/>
        <v>2.9732408325074333</v>
      </c>
      <c r="BT154" s="2">
        <f t="shared" si="17"/>
        <v>0.29732408325074333</v>
      </c>
      <c r="BU154" s="48">
        <f t="shared" si="18"/>
        <v>3399.6573333333331</v>
      </c>
      <c r="BV154" s="48">
        <f t="shared" si="18"/>
        <v>2708.4923333333331</v>
      </c>
      <c r="BW154" s="48">
        <f t="shared" si="19"/>
        <v>2017.3273333333332</v>
      </c>
      <c r="BX154" s="48">
        <f t="shared" si="20"/>
        <v>26341.626666666663</v>
      </c>
      <c r="BY154" s="40">
        <f t="shared" si="21"/>
        <v>1.4866204162537167</v>
      </c>
      <c r="BZ154" s="46">
        <f t="shared" si="21"/>
        <v>2.9732408325074333</v>
      </c>
      <c r="CA154" s="46">
        <f t="shared" si="22"/>
        <v>1.4866204162537167</v>
      </c>
      <c r="CB154" s="46">
        <f t="shared" si="23"/>
        <v>0.14866204162537167</v>
      </c>
      <c r="CC154" s="46">
        <f t="shared" si="24"/>
        <v>2.209505616594774</v>
      </c>
      <c r="CD154" s="46">
        <f t="shared" si="24"/>
        <v>3.8372539518193207</v>
      </c>
      <c r="CE154" s="46">
        <f t="shared" si="25"/>
        <v>1.6277483352245468</v>
      </c>
      <c r="CF154" s="46">
        <f t="shared" si="26"/>
        <v>0.18892401621640709</v>
      </c>
      <c r="CG154"/>
      <c r="CH154"/>
      <c r="CJ154"/>
    </row>
    <row r="155" spans="1:88" ht="15.6" customHeight="1" x14ac:dyDescent="0.3">
      <c r="A155">
        <v>30</v>
      </c>
      <c r="B155">
        <v>2</v>
      </c>
      <c r="C155" t="s">
        <v>68</v>
      </c>
      <c r="D155" t="s">
        <v>27</v>
      </c>
      <c r="E155"/>
      <c r="F155"/>
      <c r="G155">
        <v>0.5</v>
      </c>
      <c r="H155">
        <v>0.5</v>
      </c>
      <c r="I155">
        <v>3666</v>
      </c>
      <c r="J155">
        <v>7906</v>
      </c>
      <c r="K155"/>
      <c r="L155">
        <v>3981</v>
      </c>
      <c r="M155">
        <v>3.2269999999999999</v>
      </c>
      <c r="N155">
        <v>6.9770000000000003</v>
      </c>
      <c r="O155">
        <v>3.7490000000000001</v>
      </c>
      <c r="P155"/>
      <c r="Q155">
        <v>0.3</v>
      </c>
      <c r="R155">
        <v>1</v>
      </c>
      <c r="S155">
        <v>0</v>
      </c>
      <c r="T155">
        <v>0</v>
      </c>
      <c r="U155"/>
      <c r="V155">
        <v>0</v>
      </c>
      <c r="W155"/>
      <c r="X155"/>
      <c r="Y155" s="1">
        <v>44881</v>
      </c>
      <c r="Z155" s="6">
        <v>0.79802083333333329</v>
      </c>
      <c r="AA155"/>
      <c r="AB155" s="19">
        <v>1</v>
      </c>
      <c r="AD155" s="3">
        <v>3.1904107431185889</v>
      </c>
      <c r="AE155" s="3">
        <v>7.536672719205737</v>
      </c>
      <c r="AF155" s="3">
        <v>4.3462619760871481</v>
      </c>
      <c r="AG155" s="3">
        <v>0.38432609633644377</v>
      </c>
      <c r="AK155" s="8">
        <v>2.7748203401940955E-2</v>
      </c>
      <c r="AQ155" s="8">
        <v>2.8694775754817528</v>
      </c>
      <c r="AW155" s="8">
        <v>4.9433571710667215</v>
      </c>
      <c r="BC155" s="8">
        <v>2.7604155969440853</v>
      </c>
      <c r="BG155" s="20">
        <v>3.1899681636913297</v>
      </c>
      <c r="BH155" s="20">
        <v>7.6463782741625383</v>
      </c>
      <c r="BI155" s="20">
        <v>4.4564101104712091</v>
      </c>
      <c r="BJ155" s="20">
        <v>0.37909381395274289</v>
      </c>
      <c r="BL155" s="15">
        <v>40</v>
      </c>
      <c r="BQ155" s="2">
        <f t="shared" si="14"/>
        <v>2.9732408325074333</v>
      </c>
      <c r="BR155" s="2">
        <f t="shared" si="15"/>
        <v>5.9464816650148666</v>
      </c>
      <c r="BS155" s="2">
        <f t="shared" si="16"/>
        <v>2.9732408325074333</v>
      </c>
      <c r="BT155" s="2">
        <f t="shared" si="17"/>
        <v>0.29732408325074333</v>
      </c>
      <c r="BU155" s="48">
        <f t="shared" si="18"/>
        <v>2465.9959999999996</v>
      </c>
      <c r="BV155" s="48">
        <f t="shared" si="18"/>
        <v>2659.0513333333333</v>
      </c>
      <c r="BW155" s="48">
        <f t="shared" si="19"/>
        <v>2852.1066666666666</v>
      </c>
      <c r="BX155" s="48">
        <f t="shared" si="20"/>
        <v>26778.859999999997</v>
      </c>
      <c r="BY155" s="40">
        <f t="shared" si="21"/>
        <v>1.4866204162537167</v>
      </c>
      <c r="BZ155" s="46">
        <f t="shared" si="21"/>
        <v>2.9732408325074333</v>
      </c>
      <c r="CA155" s="46">
        <f t="shared" si="22"/>
        <v>1.4866204162537167</v>
      </c>
      <c r="CB155" s="46">
        <f t="shared" si="23"/>
        <v>0.14866204162537167</v>
      </c>
      <c r="CC155" s="46">
        <f t="shared" si="24"/>
        <v>1.5952053715592944</v>
      </c>
      <c r="CD155" s="46">
        <f t="shared" si="24"/>
        <v>3.7683363596028685</v>
      </c>
      <c r="CE155" s="46">
        <f t="shared" si="25"/>
        <v>2.1731309880435741</v>
      </c>
      <c r="CF155" s="46">
        <f t="shared" si="26"/>
        <v>0.19216304816822188</v>
      </c>
      <c r="CG155" s="3">
        <f>AVERAGE(CC155:CC156)</f>
        <v>1.5949840818456649</v>
      </c>
      <c r="CH155" s="3">
        <f>AVERAGE(CD155:CD156)</f>
        <v>3.8231891370812692</v>
      </c>
      <c r="CI155" s="3">
        <f>AVERAGE(CE155:CE156)</f>
        <v>2.2282050552356045</v>
      </c>
      <c r="CJ155" s="3">
        <f>AVERAGE(CF155:CF156)</f>
        <v>0.18954690697637144</v>
      </c>
    </row>
    <row r="156" spans="1:88" ht="15.6" customHeight="1" x14ac:dyDescent="0.3">
      <c r="A156">
        <v>31</v>
      </c>
      <c r="B156">
        <v>2</v>
      </c>
      <c r="C156" t="s">
        <v>68</v>
      </c>
      <c r="D156" t="s">
        <v>27</v>
      </c>
      <c r="E156"/>
      <c r="F156"/>
      <c r="G156">
        <v>0.5</v>
      </c>
      <c r="H156">
        <v>0.5</v>
      </c>
      <c r="I156">
        <v>3665</v>
      </c>
      <c r="J156">
        <v>8140</v>
      </c>
      <c r="K156"/>
      <c r="L156">
        <v>3876</v>
      </c>
      <c r="M156">
        <v>3.2269999999999999</v>
      </c>
      <c r="N156">
        <v>7.1740000000000004</v>
      </c>
      <c r="O156">
        <v>3.948</v>
      </c>
      <c r="P156"/>
      <c r="Q156">
        <v>0.28899999999999998</v>
      </c>
      <c r="R156">
        <v>1</v>
      </c>
      <c r="S156">
        <v>0</v>
      </c>
      <c r="T156">
        <v>0</v>
      </c>
      <c r="U156"/>
      <c r="V156">
        <v>0</v>
      </c>
      <c r="W156"/>
      <c r="X156"/>
      <c r="Y156" s="1">
        <v>44881</v>
      </c>
      <c r="Z156" s="6">
        <v>0.80546296296296294</v>
      </c>
      <c r="AA156"/>
      <c r="AB156" s="19">
        <v>1</v>
      </c>
      <c r="AD156" s="3">
        <v>3.1895255842640706</v>
      </c>
      <c r="AE156" s="3">
        <v>7.7560838291193397</v>
      </c>
      <c r="AF156" s="3">
        <v>4.5665582448552691</v>
      </c>
      <c r="AG156" s="3">
        <v>0.37386153156904206</v>
      </c>
      <c r="BG156" s="20"/>
      <c r="BH156" s="20"/>
      <c r="BI156" s="20"/>
      <c r="BJ156" s="20"/>
      <c r="BL156" s="15"/>
      <c r="BQ156" s="2">
        <f t="shared" si="14"/>
        <v>2.9732408325074333</v>
      </c>
      <c r="BR156" s="2">
        <f t="shared" si="15"/>
        <v>5.9464816650148666</v>
      </c>
      <c r="BS156" s="2">
        <f t="shared" si="16"/>
        <v>2.9732408325074333</v>
      </c>
      <c r="BT156" s="2">
        <f t="shared" si="17"/>
        <v>0.29732408325074333</v>
      </c>
      <c r="BU156" s="48">
        <f t="shared" si="18"/>
        <v>2465.3233333333333</v>
      </c>
      <c r="BV156" s="48">
        <f t="shared" si="18"/>
        <v>2737.7533333333331</v>
      </c>
      <c r="BW156" s="48">
        <f t="shared" si="19"/>
        <v>3010.1833333333329</v>
      </c>
      <c r="BX156" s="48">
        <f t="shared" si="20"/>
        <v>26072.559999999998</v>
      </c>
      <c r="BY156" s="40">
        <f t="shared" si="21"/>
        <v>1.4866204162537167</v>
      </c>
      <c r="BZ156" s="46">
        <f t="shared" si="21"/>
        <v>2.9732408325074333</v>
      </c>
      <c r="CA156" s="46">
        <f t="shared" si="22"/>
        <v>1.4866204162537167</v>
      </c>
      <c r="CB156" s="46">
        <f t="shared" si="23"/>
        <v>0.14866204162537167</v>
      </c>
      <c r="CC156" s="46">
        <f t="shared" si="24"/>
        <v>1.5947627921320353</v>
      </c>
      <c r="CD156" s="46">
        <f t="shared" si="24"/>
        <v>3.8780419145596698</v>
      </c>
      <c r="CE156" s="46">
        <f t="shared" si="25"/>
        <v>2.2832791224276345</v>
      </c>
      <c r="CF156" s="46">
        <f t="shared" si="26"/>
        <v>0.18693076578452103</v>
      </c>
      <c r="CG156"/>
      <c r="CH156"/>
      <c r="CJ156"/>
    </row>
    <row r="157" spans="1:88" ht="15.6" customHeight="1" x14ac:dyDescent="0.3">
      <c r="A157">
        <v>29</v>
      </c>
      <c r="B157">
        <v>2</v>
      </c>
      <c r="C157" t="s">
        <v>68</v>
      </c>
      <c r="D157" t="s">
        <v>27</v>
      </c>
      <c r="E157"/>
      <c r="F157"/>
      <c r="G157">
        <v>0.5</v>
      </c>
      <c r="H157">
        <v>0.5</v>
      </c>
      <c r="I157">
        <v>5049</v>
      </c>
      <c r="J157">
        <v>7799</v>
      </c>
      <c r="K157"/>
      <c r="L157">
        <v>3421</v>
      </c>
      <c r="M157">
        <v>4.2880000000000003</v>
      </c>
      <c r="N157">
        <v>6.8849999999999998</v>
      </c>
      <c r="O157">
        <v>2.597</v>
      </c>
      <c r="P157"/>
      <c r="Q157">
        <v>0.24199999999999999</v>
      </c>
      <c r="R157">
        <v>1</v>
      </c>
      <c r="S157">
        <v>0</v>
      </c>
      <c r="T157">
        <v>0</v>
      </c>
      <c r="U157"/>
      <c r="V157">
        <v>0</v>
      </c>
      <c r="W157"/>
      <c r="X157"/>
      <c r="Y157" s="1">
        <v>44882</v>
      </c>
      <c r="Z157" s="6">
        <v>0.88258101851851845</v>
      </c>
      <c r="AA157"/>
      <c r="AB157" s="19">
        <v>1</v>
      </c>
      <c r="AD157" s="3">
        <v>4.461925543682093</v>
      </c>
      <c r="AE157" s="3">
        <v>7.4702850921064332</v>
      </c>
      <c r="AF157" s="3">
        <v>3.0083595484243402</v>
      </c>
      <c r="AG157" s="3">
        <v>0.33330572956450921</v>
      </c>
      <c r="BG157" s="20"/>
      <c r="BH157" s="20"/>
      <c r="BI157" s="20"/>
      <c r="BJ157" s="20"/>
      <c r="BL157" s="15"/>
      <c r="BQ157" s="2">
        <f t="shared" si="14"/>
        <v>2.9732408325074333</v>
      </c>
      <c r="BR157" s="2">
        <f t="shared" si="15"/>
        <v>5.9464816650148666</v>
      </c>
      <c r="BS157" s="2">
        <f t="shared" si="16"/>
        <v>2.9732408325074333</v>
      </c>
      <c r="BT157" s="2">
        <f t="shared" si="17"/>
        <v>0.29732408325074333</v>
      </c>
      <c r="BU157" s="48">
        <f t="shared" si="18"/>
        <v>3396.2939999999999</v>
      </c>
      <c r="BV157" s="48">
        <f t="shared" si="18"/>
        <v>2623.0636666666664</v>
      </c>
      <c r="BW157" s="48">
        <f t="shared" si="19"/>
        <v>1849.8333333333333</v>
      </c>
      <c r="BX157" s="48">
        <f t="shared" si="20"/>
        <v>23011.926666666666</v>
      </c>
      <c r="BY157" s="40">
        <f t="shared" si="21"/>
        <v>1.4866204162537167</v>
      </c>
      <c r="BZ157" s="46">
        <f t="shared" si="21"/>
        <v>2.9732408325074333</v>
      </c>
      <c r="CA157" s="46">
        <f t="shared" si="22"/>
        <v>1.4866204162537167</v>
      </c>
      <c r="CB157" s="46">
        <f t="shared" si="23"/>
        <v>0.14866204162537167</v>
      </c>
      <c r="CC157" s="46">
        <f t="shared" si="24"/>
        <v>2.2309627718410465</v>
      </c>
      <c r="CD157" s="46">
        <f t="shared" si="24"/>
        <v>3.7351425460532166</v>
      </c>
      <c r="CE157" s="46">
        <f t="shared" si="25"/>
        <v>1.5041797742121701</v>
      </c>
      <c r="CF157" s="46">
        <f t="shared" si="26"/>
        <v>0.16665286478225461</v>
      </c>
      <c r="CG157"/>
      <c r="CH157"/>
      <c r="CJ157"/>
    </row>
    <row r="158" spans="1:88" ht="15.6" customHeight="1" x14ac:dyDescent="0.3">
      <c r="A158">
        <v>30</v>
      </c>
      <c r="B158">
        <v>2</v>
      </c>
      <c r="C158" t="s">
        <v>68</v>
      </c>
      <c r="D158" t="s">
        <v>27</v>
      </c>
      <c r="E158"/>
      <c r="F158"/>
      <c r="G158">
        <v>0.5</v>
      </c>
      <c r="H158">
        <v>0.5</v>
      </c>
      <c r="I158">
        <v>4035</v>
      </c>
      <c r="J158">
        <v>7485</v>
      </c>
      <c r="K158"/>
      <c r="L158">
        <v>3424</v>
      </c>
      <c r="M158">
        <v>3.5110000000000001</v>
      </c>
      <c r="N158">
        <v>6.62</v>
      </c>
      <c r="O158">
        <v>3.109</v>
      </c>
      <c r="P158"/>
      <c r="Q158">
        <v>0.24199999999999999</v>
      </c>
      <c r="R158">
        <v>1</v>
      </c>
      <c r="S158">
        <v>0</v>
      </c>
      <c r="T158">
        <v>0</v>
      </c>
      <c r="U158"/>
      <c r="V158">
        <v>0</v>
      </c>
      <c r="W158"/>
      <c r="X158"/>
      <c r="Y158" s="1">
        <v>44882</v>
      </c>
      <c r="Z158" s="6">
        <v>0.88979166666666665</v>
      </c>
      <c r="AA158"/>
      <c r="AB158" s="19">
        <v>1</v>
      </c>
      <c r="AD158" s="3">
        <v>3.6001451998175726</v>
      </c>
      <c r="AE158" s="3">
        <v>7.176391581930412</v>
      </c>
      <c r="AF158" s="3">
        <v>3.5762463821128394</v>
      </c>
      <c r="AG158" s="3">
        <v>0.33359767743513025</v>
      </c>
      <c r="AK158" s="8">
        <v>1.3307817098721633</v>
      </c>
      <c r="AQ158" s="8">
        <v>0.44245722263367676</v>
      </c>
      <c r="AW158" s="8">
        <v>2.1962736452975808</v>
      </c>
      <c r="BC158" s="8">
        <v>0.84241461607253854</v>
      </c>
      <c r="BG158" s="20">
        <v>3.5763485039317673</v>
      </c>
      <c r="BH158" s="20">
        <v>7.1923030140100055</v>
      </c>
      <c r="BI158" s="20">
        <v>3.6159545100782382</v>
      </c>
      <c r="BJ158" s="20">
        <v>0.33500875880979875</v>
      </c>
      <c r="BL158" s="15">
        <v>41</v>
      </c>
      <c r="BQ158" s="2">
        <f t="shared" si="14"/>
        <v>2.9732408325074333</v>
      </c>
      <c r="BR158" s="2">
        <f t="shared" si="15"/>
        <v>5.9464816650148666</v>
      </c>
      <c r="BS158" s="2">
        <f t="shared" si="16"/>
        <v>2.9732408325074333</v>
      </c>
      <c r="BT158" s="2">
        <f t="shared" si="17"/>
        <v>0.29732408325074333</v>
      </c>
      <c r="BU158" s="48">
        <f t="shared" si="18"/>
        <v>2714.2099999999996</v>
      </c>
      <c r="BV158" s="48">
        <f t="shared" si="18"/>
        <v>2517.4549999999999</v>
      </c>
      <c r="BW158" s="48">
        <f t="shared" si="19"/>
        <v>2320.6999999999998</v>
      </c>
      <c r="BX158" s="48">
        <f t="shared" si="20"/>
        <v>23032.106666666667</v>
      </c>
      <c r="BY158" s="40">
        <f t="shared" si="21"/>
        <v>1.4866204162537167</v>
      </c>
      <c r="BZ158" s="46">
        <f t="shared" si="21"/>
        <v>2.9732408325074333</v>
      </c>
      <c r="CA158" s="46">
        <f t="shared" si="22"/>
        <v>1.4866204162537167</v>
      </c>
      <c r="CB158" s="46">
        <f t="shared" si="23"/>
        <v>0.14866204162537167</v>
      </c>
      <c r="CC158" s="46">
        <f t="shared" si="24"/>
        <v>1.8000725999087863</v>
      </c>
      <c r="CD158" s="46">
        <f t="shared" si="24"/>
        <v>3.588195790965206</v>
      </c>
      <c r="CE158" s="46">
        <f t="shared" si="25"/>
        <v>1.7881231910564197</v>
      </c>
      <c r="CF158" s="46">
        <f t="shared" si="26"/>
        <v>0.16679883871756512</v>
      </c>
      <c r="CG158" s="3">
        <f>AVERAGE(CC158:CC159)</f>
        <v>1.7881742519658836</v>
      </c>
      <c r="CH158" s="3">
        <f>AVERAGE(CD158:CD159)</f>
        <v>3.5961515070050027</v>
      </c>
      <c r="CI158" s="3">
        <f>AVERAGE(CE158:CE159)</f>
        <v>1.8079772550391191</v>
      </c>
      <c r="CJ158" s="3">
        <f>AVERAGE(CF158:CF159)</f>
        <v>0.16750437940489937</v>
      </c>
    </row>
    <row r="159" spans="1:88" ht="15.6" customHeight="1" x14ac:dyDescent="0.3">
      <c r="A159">
        <v>31</v>
      </c>
      <c r="B159">
        <v>2</v>
      </c>
      <c r="C159" t="s">
        <v>68</v>
      </c>
      <c r="D159" t="s">
        <v>27</v>
      </c>
      <c r="E159"/>
      <c r="F159"/>
      <c r="G159">
        <v>0.5</v>
      </c>
      <c r="H159">
        <v>0.5</v>
      </c>
      <c r="I159">
        <v>3979</v>
      </c>
      <c r="J159">
        <v>7519</v>
      </c>
      <c r="K159"/>
      <c r="L159">
        <v>3453</v>
      </c>
      <c r="M159">
        <v>3.4670000000000001</v>
      </c>
      <c r="N159">
        <v>6.6479999999999997</v>
      </c>
      <c r="O159">
        <v>3.181</v>
      </c>
      <c r="P159"/>
      <c r="Q159">
        <v>0.245</v>
      </c>
      <c r="R159">
        <v>1</v>
      </c>
      <c r="S159">
        <v>0</v>
      </c>
      <c r="T159">
        <v>0</v>
      </c>
      <c r="U159"/>
      <c r="V159">
        <v>0</v>
      </c>
      <c r="W159"/>
      <c r="X159"/>
      <c r="Y159" s="1">
        <v>44882</v>
      </c>
      <c r="Z159" s="6">
        <v>0.89748842592592604</v>
      </c>
      <c r="AA159"/>
      <c r="AB159" s="19">
        <v>1</v>
      </c>
      <c r="AD159" s="3">
        <v>3.5525518080459619</v>
      </c>
      <c r="AE159" s="3">
        <v>7.2082144460895989</v>
      </c>
      <c r="AF159" s="3">
        <v>3.655662638043637</v>
      </c>
      <c r="AG159" s="3">
        <v>0.33641984018446719</v>
      </c>
      <c r="BG159" s="20"/>
      <c r="BH159" s="20"/>
      <c r="BI159" s="20"/>
      <c r="BJ159" s="20"/>
      <c r="BL159" s="15"/>
      <c r="BQ159" s="2">
        <f t="shared" si="14"/>
        <v>2.9732408325074333</v>
      </c>
      <c r="BR159" s="2">
        <f t="shared" si="15"/>
        <v>5.9464816650148666</v>
      </c>
      <c r="BS159" s="2">
        <f t="shared" si="16"/>
        <v>2.9732408325074333</v>
      </c>
      <c r="BT159" s="2">
        <f t="shared" si="17"/>
        <v>0.29732408325074333</v>
      </c>
      <c r="BU159" s="48">
        <f t="shared" si="18"/>
        <v>2676.5406666666663</v>
      </c>
      <c r="BV159" s="48">
        <f t="shared" si="18"/>
        <v>2528.8903333333333</v>
      </c>
      <c r="BW159" s="48">
        <f t="shared" si="19"/>
        <v>2381.2399999999998</v>
      </c>
      <c r="BX159" s="48">
        <f t="shared" si="20"/>
        <v>23227.179999999997</v>
      </c>
      <c r="BY159" s="40">
        <f t="shared" si="21"/>
        <v>1.4866204162537167</v>
      </c>
      <c r="BZ159" s="46">
        <f t="shared" si="21"/>
        <v>2.9732408325074333</v>
      </c>
      <c r="CA159" s="46">
        <f t="shared" si="22"/>
        <v>1.4866204162537167</v>
      </c>
      <c r="CB159" s="46">
        <f t="shared" si="23"/>
        <v>0.14866204162537167</v>
      </c>
      <c r="CC159" s="46">
        <f t="shared" si="24"/>
        <v>1.776275904022981</v>
      </c>
      <c r="CD159" s="46">
        <f t="shared" si="24"/>
        <v>3.6041072230447995</v>
      </c>
      <c r="CE159" s="46">
        <f t="shared" si="25"/>
        <v>1.8278313190218185</v>
      </c>
      <c r="CF159" s="46">
        <f t="shared" si="26"/>
        <v>0.16820992009223359</v>
      </c>
      <c r="CG159"/>
      <c r="CH159"/>
      <c r="CJ159"/>
    </row>
    <row r="160" spans="1:88" ht="15.6" customHeight="1" x14ac:dyDescent="0.3">
      <c r="A160">
        <v>29</v>
      </c>
      <c r="B160">
        <v>2</v>
      </c>
      <c r="C160" t="s">
        <v>68</v>
      </c>
      <c r="D160" t="s">
        <v>27</v>
      </c>
      <c r="E160"/>
      <c r="F160"/>
      <c r="G160">
        <v>0.5</v>
      </c>
      <c r="H160">
        <v>0.5</v>
      </c>
      <c r="I160">
        <v>5882</v>
      </c>
      <c r="J160">
        <v>7415</v>
      </c>
      <c r="K160"/>
      <c r="L160">
        <v>3376</v>
      </c>
      <c r="M160">
        <v>4.9279999999999999</v>
      </c>
      <c r="N160">
        <v>6.5609999999999999</v>
      </c>
      <c r="O160">
        <v>1.633</v>
      </c>
      <c r="P160"/>
      <c r="Q160">
        <v>0.23699999999999999</v>
      </c>
      <c r="R160">
        <v>1</v>
      </c>
      <c r="S160">
        <v>0</v>
      </c>
      <c r="T160">
        <v>0</v>
      </c>
      <c r="U160"/>
      <c r="V160">
        <v>0</v>
      </c>
      <c r="W160"/>
      <c r="X160"/>
      <c r="Y160" s="1">
        <v>44886</v>
      </c>
      <c r="Z160" s="6">
        <v>0.74174768518518519</v>
      </c>
      <c r="AA160"/>
      <c r="AB160" s="19">
        <v>1</v>
      </c>
      <c r="AD160" s="3">
        <v>5.6397786078965719</v>
      </c>
      <c r="AE160" s="3">
        <v>7.199179756582434</v>
      </c>
      <c r="AF160" s="3">
        <v>1.5594011486858621</v>
      </c>
      <c r="AG160" s="3">
        <v>0.3480862123112301</v>
      </c>
      <c r="BG160" s="20"/>
      <c r="BH160" s="20"/>
      <c r="BI160" s="20"/>
      <c r="BJ160" s="20"/>
      <c r="BL160" s="15"/>
      <c r="BQ160" s="2">
        <f t="shared" si="14"/>
        <v>2.9732408325074333</v>
      </c>
      <c r="BR160" s="2">
        <f t="shared" si="15"/>
        <v>5.9464816650148666</v>
      </c>
      <c r="BS160" s="2">
        <f t="shared" si="16"/>
        <v>2.9732408325074333</v>
      </c>
      <c r="BT160" s="2">
        <f t="shared" si="17"/>
        <v>0.29732408325074333</v>
      </c>
      <c r="BU160" s="48">
        <f t="shared" si="18"/>
        <v>3956.6253333333329</v>
      </c>
      <c r="BV160" s="48">
        <f t="shared" si="18"/>
        <v>2493.9116666666664</v>
      </c>
      <c r="BW160" s="48">
        <f t="shared" si="19"/>
        <v>1031.1979999999999</v>
      </c>
      <c r="BX160" s="48">
        <f t="shared" si="20"/>
        <v>22709.226666666666</v>
      </c>
      <c r="BY160" s="40">
        <f t="shared" si="21"/>
        <v>1.4866204162537167</v>
      </c>
      <c r="BZ160" s="46">
        <f t="shared" si="21"/>
        <v>2.9732408325074333</v>
      </c>
      <c r="CA160" s="46">
        <f t="shared" si="22"/>
        <v>1.4866204162537167</v>
      </c>
      <c r="CB160" s="46">
        <f t="shared" si="23"/>
        <v>0.14866204162537167</v>
      </c>
      <c r="CC160" s="46">
        <f t="shared" si="24"/>
        <v>2.819889303948286</v>
      </c>
      <c r="CD160" s="46">
        <f t="shared" si="24"/>
        <v>3.599589878291217</v>
      </c>
      <c r="CE160" s="46">
        <f t="shared" si="25"/>
        <v>0.77970057434293105</v>
      </c>
      <c r="CF160" s="46">
        <f t="shared" si="26"/>
        <v>0.17404310615561505</v>
      </c>
      <c r="CG160"/>
      <c r="CH160"/>
      <c r="CJ160"/>
    </row>
    <row r="161" spans="1:88" ht="15.6" customHeight="1" x14ac:dyDescent="0.3">
      <c r="A161">
        <v>30</v>
      </c>
      <c r="B161">
        <v>2</v>
      </c>
      <c r="C161" t="s">
        <v>68</v>
      </c>
      <c r="D161" t="s">
        <v>27</v>
      </c>
      <c r="E161"/>
      <c r="F161"/>
      <c r="G161">
        <v>0.5</v>
      </c>
      <c r="H161">
        <v>0.5</v>
      </c>
      <c r="I161">
        <v>3911</v>
      </c>
      <c r="J161">
        <v>7422</v>
      </c>
      <c r="K161"/>
      <c r="L161">
        <v>3312</v>
      </c>
      <c r="M161">
        <v>3.4159999999999999</v>
      </c>
      <c r="N161">
        <v>6.5659999999999998</v>
      </c>
      <c r="O161">
        <v>3.1509999999999998</v>
      </c>
      <c r="P161"/>
      <c r="Q161">
        <v>0.23</v>
      </c>
      <c r="R161">
        <v>1</v>
      </c>
      <c r="S161">
        <v>0</v>
      </c>
      <c r="T161">
        <v>0</v>
      </c>
      <c r="U161"/>
      <c r="V161">
        <v>0</v>
      </c>
      <c r="W161"/>
      <c r="X161"/>
      <c r="Y161" s="1">
        <v>44886</v>
      </c>
      <c r="Z161" s="6">
        <v>0.74888888888888883</v>
      </c>
      <c r="AA161"/>
      <c r="AB161" s="19">
        <v>1</v>
      </c>
      <c r="AD161" s="3">
        <v>3.7512004497954123</v>
      </c>
      <c r="AE161" s="3">
        <v>7.2058811996040095</v>
      </c>
      <c r="AF161" s="3">
        <v>3.4546807498085972</v>
      </c>
      <c r="AG161" s="3">
        <v>0.3415278308653068</v>
      </c>
      <c r="AK161" s="8">
        <v>1.0527906839712129</v>
      </c>
      <c r="AQ161" s="8">
        <v>0.30510406691907221</v>
      </c>
      <c r="AW161" s="8">
        <v>1.7589285953706173</v>
      </c>
      <c r="BC161" s="8">
        <v>0.8134242372579823</v>
      </c>
      <c r="BG161" s="20">
        <v>3.7315577038587948</v>
      </c>
      <c r="BH161" s="20">
        <v>7.2168907131394562</v>
      </c>
      <c r="BI161" s="20">
        <v>3.4853330092806614</v>
      </c>
      <c r="BJ161" s="20">
        <v>0.34014442227905728</v>
      </c>
      <c r="BL161" s="15">
        <v>42</v>
      </c>
      <c r="BQ161" s="2">
        <f t="shared" si="14"/>
        <v>2.9732408325074333</v>
      </c>
      <c r="BR161" s="2">
        <f t="shared" si="15"/>
        <v>5.9464816650148666</v>
      </c>
      <c r="BS161" s="2">
        <f t="shared" si="16"/>
        <v>2.9732408325074333</v>
      </c>
      <c r="BT161" s="2">
        <f t="shared" si="17"/>
        <v>0.29732408325074333</v>
      </c>
      <c r="BU161" s="48">
        <f t="shared" si="18"/>
        <v>2630.7993333333329</v>
      </c>
      <c r="BV161" s="48">
        <f t="shared" si="18"/>
        <v>2496.2659999999996</v>
      </c>
      <c r="BW161" s="48">
        <f t="shared" si="19"/>
        <v>2361.7326666666663</v>
      </c>
      <c r="BX161" s="48">
        <f t="shared" si="20"/>
        <v>22278.719999999998</v>
      </c>
      <c r="BY161" s="40">
        <f t="shared" si="21"/>
        <v>1.4866204162537167</v>
      </c>
      <c r="BZ161" s="46">
        <f t="shared" si="21"/>
        <v>2.9732408325074333</v>
      </c>
      <c r="CA161" s="46">
        <f t="shared" si="22"/>
        <v>1.4866204162537167</v>
      </c>
      <c r="CB161" s="46">
        <f t="shared" si="23"/>
        <v>0.14866204162537167</v>
      </c>
      <c r="CC161" s="46">
        <f t="shared" si="24"/>
        <v>1.8756002248977062</v>
      </c>
      <c r="CD161" s="46">
        <f t="shared" si="24"/>
        <v>3.6029405998020048</v>
      </c>
      <c r="CE161" s="46">
        <f t="shared" si="25"/>
        <v>1.7273403749042986</v>
      </c>
      <c r="CF161" s="46">
        <f t="shared" si="26"/>
        <v>0.1707639154326534</v>
      </c>
      <c r="CG161" s="3">
        <f>AVERAGE(CC161:CC162)</f>
        <v>1.8657788519293974</v>
      </c>
      <c r="CH161" s="3">
        <f>AVERAGE(CD161:CD162)</f>
        <v>3.6084453565697281</v>
      </c>
      <c r="CI161" s="3">
        <f>AVERAGE(CE161:CE162)</f>
        <v>1.7426665046403307</v>
      </c>
      <c r="CJ161" s="3">
        <f>AVERAGE(CF161:CF162)</f>
        <v>0.17007221113952864</v>
      </c>
    </row>
    <row r="162" spans="1:88" ht="15.6" customHeight="1" x14ac:dyDescent="0.3">
      <c r="A162">
        <v>31</v>
      </c>
      <c r="B162">
        <v>2</v>
      </c>
      <c r="C162" t="s">
        <v>68</v>
      </c>
      <c r="D162" t="s">
        <v>27</v>
      </c>
      <c r="E162"/>
      <c r="F162"/>
      <c r="G162">
        <v>0.5</v>
      </c>
      <c r="H162">
        <v>0.5</v>
      </c>
      <c r="I162">
        <v>3870</v>
      </c>
      <c r="J162">
        <v>7445</v>
      </c>
      <c r="K162"/>
      <c r="L162">
        <v>3285</v>
      </c>
      <c r="M162">
        <v>3.3839999999999999</v>
      </c>
      <c r="N162">
        <v>6.5860000000000003</v>
      </c>
      <c r="O162">
        <v>3.202</v>
      </c>
      <c r="P162"/>
      <c r="Q162">
        <v>0.22800000000000001</v>
      </c>
      <c r="R162">
        <v>1</v>
      </c>
      <c r="S162">
        <v>0</v>
      </c>
      <c r="T162">
        <v>0</v>
      </c>
      <c r="U162"/>
      <c r="V162">
        <v>0</v>
      </c>
      <c r="W162"/>
      <c r="X162"/>
      <c r="Y162" s="1">
        <v>44886</v>
      </c>
      <c r="Z162" s="6">
        <v>0.75670138888888883</v>
      </c>
      <c r="AA162"/>
      <c r="AB162" s="19">
        <v>1</v>
      </c>
      <c r="AD162" s="3">
        <v>3.7119149579221768</v>
      </c>
      <c r="AE162" s="3">
        <v>7.2279002266749028</v>
      </c>
      <c r="AF162" s="3">
        <v>3.515985268752726</v>
      </c>
      <c r="AG162" s="3">
        <v>0.33876101369280781</v>
      </c>
      <c r="BG162" s="20"/>
      <c r="BH162" s="20"/>
      <c r="BI162" s="20"/>
      <c r="BJ162" s="20"/>
      <c r="BL162" s="15"/>
      <c r="BQ162" s="2">
        <f t="shared" si="14"/>
        <v>2.9732408325074333</v>
      </c>
      <c r="BR162" s="2">
        <f t="shared" si="15"/>
        <v>5.9464816650148666</v>
      </c>
      <c r="BS162" s="2">
        <f t="shared" si="16"/>
        <v>2.9732408325074333</v>
      </c>
      <c r="BT162" s="2">
        <f t="shared" si="17"/>
        <v>0.29732408325074333</v>
      </c>
      <c r="BU162" s="48">
        <f t="shared" si="18"/>
        <v>2603.2199999999998</v>
      </c>
      <c r="BV162" s="48">
        <f t="shared" si="18"/>
        <v>2504.0016666666666</v>
      </c>
      <c r="BW162" s="48">
        <f t="shared" si="19"/>
        <v>2404.7833333333333</v>
      </c>
      <c r="BX162" s="48">
        <f t="shared" si="20"/>
        <v>22097.1</v>
      </c>
      <c r="BY162" s="40">
        <f t="shared" si="21"/>
        <v>1.4866204162537167</v>
      </c>
      <c r="BZ162" s="46">
        <f t="shared" si="21"/>
        <v>2.9732408325074333</v>
      </c>
      <c r="CA162" s="46">
        <f t="shared" si="22"/>
        <v>1.4866204162537167</v>
      </c>
      <c r="CB162" s="46">
        <f t="shared" si="23"/>
        <v>0.14866204162537167</v>
      </c>
      <c r="CC162" s="46">
        <f t="shared" si="24"/>
        <v>1.8559574789610884</v>
      </c>
      <c r="CD162" s="46">
        <f t="shared" si="24"/>
        <v>3.6139501133374514</v>
      </c>
      <c r="CE162" s="46">
        <f t="shared" si="25"/>
        <v>1.757992634376363</v>
      </c>
      <c r="CF162" s="46">
        <f t="shared" si="26"/>
        <v>0.16938050684640391</v>
      </c>
      <c r="CG162"/>
      <c r="CH162"/>
      <c r="CJ162"/>
    </row>
    <row r="163" spans="1:88" ht="15.6" customHeight="1" x14ac:dyDescent="0.3">
      <c r="A163">
        <v>29</v>
      </c>
      <c r="B163">
        <v>2</v>
      </c>
      <c r="C163" t="s">
        <v>68</v>
      </c>
      <c r="D163" t="s">
        <v>27</v>
      </c>
      <c r="E163"/>
      <c r="F163"/>
      <c r="G163">
        <v>0.5</v>
      </c>
      <c r="H163">
        <v>0.5</v>
      </c>
      <c r="I163">
        <v>5905</v>
      </c>
      <c r="J163">
        <v>9388</v>
      </c>
      <c r="K163"/>
      <c r="L163">
        <v>3351</v>
      </c>
      <c r="M163">
        <v>4.9450000000000003</v>
      </c>
      <c r="N163">
        <v>8.2319999999999993</v>
      </c>
      <c r="O163">
        <v>3.2869999999999999</v>
      </c>
      <c r="P163"/>
      <c r="Q163">
        <v>0.23400000000000001</v>
      </c>
      <c r="R163">
        <v>1</v>
      </c>
      <c r="S163">
        <v>0</v>
      </c>
      <c r="T163">
        <v>0</v>
      </c>
      <c r="U163"/>
      <c r="V163">
        <v>0</v>
      </c>
      <c r="W163"/>
      <c r="X163" t="s">
        <v>100</v>
      </c>
      <c r="Y163" s="1">
        <v>44887</v>
      </c>
      <c r="Z163" s="6">
        <v>0.93355324074074064</v>
      </c>
      <c r="AA163"/>
      <c r="AB163" s="19">
        <v>1</v>
      </c>
      <c r="AD163" s="3">
        <v>5.5266733404424242</v>
      </c>
      <c r="AE163" s="3">
        <v>8.9526267394086378</v>
      </c>
      <c r="AF163" s="3">
        <v>3.4259533989662136</v>
      </c>
      <c r="AG163" s="3">
        <v>0.34687066078006773</v>
      </c>
      <c r="BG163" s="20"/>
      <c r="BH163" s="20"/>
      <c r="BI163" s="20"/>
      <c r="BJ163" s="20"/>
      <c r="BL163" s="15"/>
      <c r="BQ163" s="2">
        <f t="shared" si="14"/>
        <v>2.9732408325074333</v>
      </c>
      <c r="BR163" s="2">
        <f t="shared" si="15"/>
        <v>5.9464816650148666</v>
      </c>
      <c r="BS163" s="2">
        <f t="shared" si="16"/>
        <v>2.9732408325074333</v>
      </c>
      <c r="BT163" s="2">
        <f t="shared" si="17"/>
        <v>0.29732408325074333</v>
      </c>
      <c r="BU163" s="48">
        <f t="shared" si="18"/>
        <v>3972.0966666666664</v>
      </c>
      <c r="BV163" s="48">
        <f t="shared" si="18"/>
        <v>3157.4973333333332</v>
      </c>
      <c r="BW163" s="48">
        <f t="shared" si="19"/>
        <v>2342.8979999999997</v>
      </c>
      <c r="BX163" s="48">
        <f t="shared" si="20"/>
        <v>22541.059999999998</v>
      </c>
      <c r="BY163" s="40">
        <f t="shared" si="21"/>
        <v>1.4866204162537167</v>
      </c>
      <c r="BZ163" s="46">
        <f t="shared" si="21"/>
        <v>2.9732408325074333</v>
      </c>
      <c r="CA163" s="46">
        <f t="shared" si="22"/>
        <v>1.4866204162537167</v>
      </c>
      <c r="CB163" s="46">
        <f t="shared" si="23"/>
        <v>0.14866204162537167</v>
      </c>
      <c r="CC163" s="46">
        <f t="shared" si="24"/>
        <v>2.7633366702212121</v>
      </c>
      <c r="CD163" s="46">
        <f t="shared" si="24"/>
        <v>4.4763133697043189</v>
      </c>
      <c r="CE163" s="46">
        <f t="shared" si="25"/>
        <v>1.7129766994831068</v>
      </c>
      <c r="CF163" s="46">
        <f t="shared" si="26"/>
        <v>0.17343533039003386</v>
      </c>
      <c r="CG163"/>
      <c r="CH163"/>
      <c r="CJ163"/>
    </row>
    <row r="164" spans="1:88" ht="15.6" customHeight="1" x14ac:dyDescent="0.3">
      <c r="A164">
        <v>30</v>
      </c>
      <c r="B164">
        <v>2</v>
      </c>
      <c r="C164" t="s">
        <v>68</v>
      </c>
      <c r="D164" t="s">
        <v>27</v>
      </c>
      <c r="E164"/>
      <c r="F164"/>
      <c r="G164">
        <v>0.5</v>
      </c>
      <c r="H164">
        <v>0.5</v>
      </c>
      <c r="I164">
        <v>4102</v>
      </c>
      <c r="J164">
        <v>7557</v>
      </c>
      <c r="K164"/>
      <c r="L164">
        <v>3280</v>
      </c>
      <c r="M164">
        <v>3.5619999999999998</v>
      </c>
      <c r="N164">
        <v>6.681</v>
      </c>
      <c r="O164">
        <v>3.1190000000000002</v>
      </c>
      <c r="P164"/>
      <c r="Q164">
        <v>0.22700000000000001</v>
      </c>
      <c r="R164">
        <v>1</v>
      </c>
      <c r="S164">
        <v>0</v>
      </c>
      <c r="T164">
        <v>0</v>
      </c>
      <c r="U164"/>
      <c r="V164">
        <v>0</v>
      </c>
      <c r="W164"/>
      <c r="X164"/>
      <c r="Y164" s="1">
        <v>44887</v>
      </c>
      <c r="Z164" s="6">
        <v>0.94101851851851848</v>
      </c>
      <c r="AA164"/>
      <c r="AB164" s="19">
        <v>1</v>
      </c>
      <c r="AD164" s="3">
        <v>3.8551997003725589</v>
      </c>
      <c r="AE164" s="3">
        <v>7.2228548451126811</v>
      </c>
      <c r="AF164" s="3">
        <v>3.3676551447401222</v>
      </c>
      <c r="AG164" s="3">
        <v>0.33979435535076197</v>
      </c>
      <c r="AK164" s="8">
        <v>0.38549005964761696</v>
      </c>
      <c r="AQ164" s="8">
        <v>1.5952445251050777</v>
      </c>
      <c r="AW164" s="8">
        <v>2.9981952143276973</v>
      </c>
      <c r="BC164" s="8">
        <v>0.20553045112856391</v>
      </c>
      <c r="BG164" s="20">
        <v>3.8477832893239956</v>
      </c>
      <c r="BH164" s="20">
        <v>7.1656996295993522</v>
      </c>
      <c r="BI164" s="20">
        <v>3.3179163402753558</v>
      </c>
      <c r="BJ164" s="20">
        <v>0.33944552339297929</v>
      </c>
      <c r="BL164" s="15">
        <v>43</v>
      </c>
      <c r="BQ164" s="2">
        <f t="shared" si="14"/>
        <v>2.9732408325074333</v>
      </c>
      <c r="BR164" s="2">
        <f t="shared" si="15"/>
        <v>5.9464816650148666</v>
      </c>
      <c r="BS164" s="2">
        <f t="shared" si="16"/>
        <v>2.9732408325074333</v>
      </c>
      <c r="BT164" s="2">
        <f t="shared" si="17"/>
        <v>0.29732408325074333</v>
      </c>
      <c r="BU164" s="48">
        <f t="shared" si="18"/>
        <v>2759.2786666666666</v>
      </c>
      <c r="BV164" s="48">
        <f t="shared" si="18"/>
        <v>2541.6709999999998</v>
      </c>
      <c r="BW164" s="48">
        <f t="shared" si="19"/>
        <v>2324.063333333333</v>
      </c>
      <c r="BX164" s="48">
        <f t="shared" si="20"/>
        <v>22063.466666666664</v>
      </c>
      <c r="BY164" s="40">
        <f t="shared" si="21"/>
        <v>1.4866204162537167</v>
      </c>
      <c r="BZ164" s="46">
        <f t="shared" si="21"/>
        <v>2.9732408325074333</v>
      </c>
      <c r="CA164" s="46">
        <f t="shared" si="22"/>
        <v>1.4866204162537167</v>
      </c>
      <c r="CB164" s="46">
        <f t="shared" si="23"/>
        <v>0.14866204162537167</v>
      </c>
      <c r="CC164" s="46">
        <f t="shared" si="24"/>
        <v>1.9275998501862794</v>
      </c>
      <c r="CD164" s="46">
        <f t="shared" si="24"/>
        <v>3.6114274225563405</v>
      </c>
      <c r="CE164" s="46">
        <f t="shared" si="25"/>
        <v>1.6838275723700611</v>
      </c>
      <c r="CF164" s="46">
        <f t="shared" si="26"/>
        <v>0.16989717767538098</v>
      </c>
      <c r="CG164" s="3">
        <f>AVERAGE(CC164:CC165)</f>
        <v>1.9238916446619978</v>
      </c>
      <c r="CH164" s="3">
        <f>AVERAGE(CD164:CD165)</f>
        <v>3.5828498147996761</v>
      </c>
      <c r="CI164" s="3">
        <f>AVERAGE(CE164:CE165)</f>
        <v>1.6589581701376779</v>
      </c>
      <c r="CJ164" s="3">
        <f>AVERAGE(CF164:CF165)</f>
        <v>0.16972276169648964</v>
      </c>
    </row>
    <row r="165" spans="1:88" ht="15.6" customHeight="1" x14ac:dyDescent="0.3">
      <c r="A165">
        <v>31</v>
      </c>
      <c r="B165">
        <v>2</v>
      </c>
      <c r="C165" t="s">
        <v>68</v>
      </c>
      <c r="D165" t="s">
        <v>27</v>
      </c>
      <c r="E165"/>
      <c r="F165"/>
      <c r="G165">
        <v>0.5</v>
      </c>
      <c r="H165">
        <v>0.5</v>
      </c>
      <c r="I165">
        <v>4086</v>
      </c>
      <c r="J165">
        <v>7436</v>
      </c>
      <c r="K165"/>
      <c r="L165">
        <v>3273</v>
      </c>
      <c r="M165">
        <v>3.55</v>
      </c>
      <c r="N165">
        <v>6.5780000000000003</v>
      </c>
      <c r="O165">
        <v>3.028</v>
      </c>
      <c r="P165"/>
      <c r="Q165">
        <v>0.22600000000000001</v>
      </c>
      <c r="R165">
        <v>1</v>
      </c>
      <c r="S165">
        <v>0</v>
      </c>
      <c r="T165">
        <v>0</v>
      </c>
      <c r="U165"/>
      <c r="V165">
        <v>0</v>
      </c>
      <c r="W165"/>
      <c r="X165"/>
      <c r="Y165" s="1">
        <v>44887</v>
      </c>
      <c r="Z165" s="6">
        <v>0.94891203703703697</v>
      </c>
      <c r="AA165"/>
      <c r="AB165" s="19">
        <v>1</v>
      </c>
      <c r="AD165" s="3">
        <v>3.8403668782754328</v>
      </c>
      <c r="AE165" s="3">
        <v>7.1085444140860226</v>
      </c>
      <c r="AF165" s="3">
        <v>3.2681775358105898</v>
      </c>
      <c r="AG165" s="3">
        <v>0.33909669143519666</v>
      </c>
      <c r="BG165" s="20"/>
      <c r="BH165" s="20"/>
      <c r="BI165" s="20"/>
      <c r="BJ165" s="20"/>
      <c r="BL165" s="15"/>
      <c r="BQ165" s="2">
        <f t="shared" si="14"/>
        <v>2.9732408325074333</v>
      </c>
      <c r="BR165" s="2">
        <f t="shared" si="15"/>
        <v>5.9464816650148666</v>
      </c>
      <c r="BS165" s="2">
        <f t="shared" si="16"/>
        <v>2.9732408325074333</v>
      </c>
      <c r="BT165" s="2">
        <f t="shared" si="17"/>
        <v>0.29732408325074333</v>
      </c>
      <c r="BU165" s="48">
        <f t="shared" si="18"/>
        <v>2748.5159999999996</v>
      </c>
      <c r="BV165" s="48">
        <f t="shared" si="18"/>
        <v>2500.9746666666665</v>
      </c>
      <c r="BW165" s="48">
        <f t="shared" si="19"/>
        <v>2253.4333333333334</v>
      </c>
      <c r="BX165" s="48">
        <f t="shared" si="20"/>
        <v>22016.379999999997</v>
      </c>
      <c r="BY165" s="40">
        <f t="shared" si="21"/>
        <v>1.4866204162537167</v>
      </c>
      <c r="BZ165" s="46">
        <f t="shared" si="21"/>
        <v>2.9732408325074333</v>
      </c>
      <c r="CA165" s="46">
        <f t="shared" si="22"/>
        <v>1.4866204162537167</v>
      </c>
      <c r="CB165" s="46">
        <f t="shared" si="23"/>
        <v>0.14866204162537167</v>
      </c>
      <c r="CC165" s="46">
        <f t="shared" si="24"/>
        <v>1.9201834391377164</v>
      </c>
      <c r="CD165" s="46">
        <f t="shared" si="24"/>
        <v>3.5542722070430113</v>
      </c>
      <c r="CE165" s="46">
        <f t="shared" si="25"/>
        <v>1.6340887679052949</v>
      </c>
      <c r="CF165" s="46">
        <f t="shared" si="26"/>
        <v>0.16954834571759833</v>
      </c>
      <c r="CG165"/>
      <c r="CH165"/>
      <c r="CJ165"/>
    </row>
    <row r="166" spans="1:88" ht="15.6" customHeight="1" x14ac:dyDescent="0.3">
      <c r="A166">
        <v>29</v>
      </c>
      <c r="B166">
        <v>2</v>
      </c>
      <c r="C166" t="s">
        <v>68</v>
      </c>
      <c r="D166" t="s">
        <v>27</v>
      </c>
      <c r="E166"/>
      <c r="F166"/>
      <c r="G166">
        <v>0.5</v>
      </c>
      <c r="H166">
        <v>0.5</v>
      </c>
      <c r="I166">
        <v>4597</v>
      </c>
      <c r="J166">
        <v>7045</v>
      </c>
      <c r="K166"/>
      <c r="L166">
        <v>3584</v>
      </c>
      <c r="M166">
        <v>3.9409999999999998</v>
      </c>
      <c r="N166">
        <v>6.2469999999999999</v>
      </c>
      <c r="O166">
        <v>2.3050000000000002</v>
      </c>
      <c r="P166"/>
      <c r="Q166">
        <v>0.25900000000000001</v>
      </c>
      <c r="R166">
        <v>1</v>
      </c>
      <c r="S166">
        <v>0</v>
      </c>
      <c r="T166">
        <v>0</v>
      </c>
      <c r="U166"/>
      <c r="V166">
        <v>0</v>
      </c>
      <c r="W166"/>
      <c r="X166"/>
      <c r="Y166" s="1">
        <v>45019</v>
      </c>
      <c r="Z166" s="6">
        <v>0.79916666666666669</v>
      </c>
      <c r="AA166"/>
      <c r="AB166" s="19">
        <v>1</v>
      </c>
      <c r="AD166" s="3">
        <v>4.6737408424185212</v>
      </c>
      <c r="AE166" s="3">
        <v>7.4332774699021984</v>
      </c>
      <c r="AF166" s="3">
        <v>2.7595366274836772</v>
      </c>
      <c r="AG166" s="3">
        <v>0.38429762171426679</v>
      </c>
      <c r="BG166" s="20"/>
      <c r="BH166" s="20"/>
      <c r="BI166" s="20"/>
      <c r="BJ166" s="20"/>
      <c r="BL166" s="15"/>
      <c r="BQ166" s="2">
        <f t="shared" ref="BQ166:BQ229" si="27">(300*1000)/100900</f>
        <v>2.9732408325074333</v>
      </c>
      <c r="BR166" s="2">
        <f t="shared" ref="BR166:BR229" si="28">(600*1000)/100900</f>
        <v>5.9464816650148666</v>
      </c>
      <c r="BS166" s="2">
        <f t="shared" ref="BS166:BS229" si="29">(300*1000)/100900</f>
        <v>2.9732408325074333</v>
      </c>
      <c r="BT166" s="2">
        <f t="shared" ref="BT166:BT229" si="30">(300*100)/100900</f>
        <v>0.29732408325074333</v>
      </c>
      <c r="BU166" s="48">
        <f t="shared" ref="BU166:BV189" si="31">I166/(BQ166*G166)</f>
        <v>3092.2486666666664</v>
      </c>
      <c r="BV166" s="48">
        <f t="shared" si="31"/>
        <v>2369.4683333333332</v>
      </c>
      <c r="BW166" s="48">
        <f t="shared" ref="BW166:BW195" si="32">(J166-I166)/(BS166*H166)</f>
        <v>1646.6879999999999</v>
      </c>
      <c r="BX166" s="48">
        <f t="shared" ref="BX166:BX195" si="33">L166/(BT166*H166)</f>
        <v>24108.373333333333</v>
      </c>
      <c r="BY166" s="40">
        <f t="shared" ref="BY166:BZ189" si="34">G166*BQ166</f>
        <v>1.4866204162537167</v>
      </c>
      <c r="BZ166" s="46">
        <f t="shared" si="34"/>
        <v>2.9732408325074333</v>
      </c>
      <c r="CA166" s="46">
        <f t="shared" ref="CA166:CA195" si="35">H166*BS166</f>
        <v>1.4866204162537167</v>
      </c>
      <c r="CB166" s="46">
        <f t="shared" ref="CB166:CB195" si="36">H166*BT166</f>
        <v>0.14866204162537167</v>
      </c>
      <c r="CC166" s="46">
        <f t="shared" ref="CC166:CD189" si="37">AD166*G166</f>
        <v>2.3368704212092606</v>
      </c>
      <c r="CD166" s="46">
        <f t="shared" si="37"/>
        <v>3.7166387349510992</v>
      </c>
      <c r="CE166" s="46">
        <f t="shared" ref="CE166:CE195" si="38">AF166*H166</f>
        <v>1.3797683137418386</v>
      </c>
      <c r="CF166" s="46">
        <f t="shared" ref="CF166:CF195" si="39">AG166*H166</f>
        <v>0.1921488108571334</v>
      </c>
      <c r="CG166"/>
      <c r="CH166"/>
      <c r="CJ166"/>
    </row>
    <row r="167" spans="1:88" ht="15.6" customHeight="1" x14ac:dyDescent="0.3">
      <c r="A167">
        <v>30</v>
      </c>
      <c r="B167">
        <v>2</v>
      </c>
      <c r="C167" t="s">
        <v>68</v>
      </c>
      <c r="D167" t="s">
        <v>27</v>
      </c>
      <c r="E167"/>
      <c r="F167"/>
      <c r="G167">
        <v>0.5</v>
      </c>
      <c r="H167">
        <v>0.5</v>
      </c>
      <c r="I167">
        <v>3476</v>
      </c>
      <c r="J167">
        <v>6983</v>
      </c>
      <c r="K167"/>
      <c r="L167">
        <v>3578</v>
      </c>
      <c r="M167">
        <v>3.081</v>
      </c>
      <c r="N167">
        <v>6.1950000000000003</v>
      </c>
      <c r="O167">
        <v>3.113</v>
      </c>
      <c r="P167"/>
      <c r="Q167">
        <v>0.25800000000000001</v>
      </c>
      <c r="R167">
        <v>1</v>
      </c>
      <c r="S167">
        <v>0</v>
      </c>
      <c r="T167">
        <v>0</v>
      </c>
      <c r="U167"/>
      <c r="V167">
        <v>0</v>
      </c>
      <c r="W167"/>
      <c r="X167"/>
      <c r="Y167" s="1">
        <v>45019</v>
      </c>
      <c r="Z167" s="6">
        <v>0.80614583333333334</v>
      </c>
      <c r="AA167"/>
      <c r="AB167" s="19">
        <v>1</v>
      </c>
      <c r="AD167" s="3">
        <v>3.5465479649308338</v>
      </c>
      <c r="AE167" s="3">
        <v>7.3690187188963181</v>
      </c>
      <c r="AF167" s="3">
        <v>3.8224707539654843</v>
      </c>
      <c r="AG167" s="3">
        <v>0.38365138452435615</v>
      </c>
      <c r="AK167" s="8">
        <v>1.7157254632133272</v>
      </c>
      <c r="AQ167" s="8">
        <v>0.77656290242837911</v>
      </c>
      <c r="AW167" s="8">
        <v>8.7019285180262473E-2</v>
      </c>
      <c r="BC167" s="8">
        <v>5.0956988108953158</v>
      </c>
      <c r="BG167" s="20">
        <v>3.5163822322594416</v>
      </c>
      <c r="BH167" s="20">
        <v>7.3405168535308061</v>
      </c>
      <c r="BI167" s="20">
        <v>3.8241346212713649</v>
      </c>
      <c r="BJ167" s="20">
        <v>0.37411938597317418</v>
      </c>
      <c r="BL167" s="15">
        <v>44</v>
      </c>
      <c r="BQ167" s="2">
        <f t="shared" si="27"/>
        <v>2.9732408325074333</v>
      </c>
      <c r="BR167" s="2">
        <f t="shared" si="28"/>
        <v>5.9464816650148666</v>
      </c>
      <c r="BS167" s="2">
        <f t="shared" si="29"/>
        <v>2.9732408325074333</v>
      </c>
      <c r="BT167" s="2">
        <f t="shared" si="30"/>
        <v>0.29732408325074333</v>
      </c>
      <c r="BU167" s="48">
        <f t="shared" si="31"/>
        <v>2338.1893333333333</v>
      </c>
      <c r="BV167" s="48">
        <f t="shared" si="31"/>
        <v>2348.6156666666666</v>
      </c>
      <c r="BW167" s="48">
        <f t="shared" si="32"/>
        <v>2359.0419999999999</v>
      </c>
      <c r="BX167" s="48">
        <f t="shared" si="33"/>
        <v>24068.013333333332</v>
      </c>
      <c r="BY167" s="40">
        <f t="shared" si="34"/>
        <v>1.4866204162537167</v>
      </c>
      <c r="BZ167" s="46">
        <f t="shared" si="34"/>
        <v>2.9732408325074333</v>
      </c>
      <c r="CA167" s="46">
        <f t="shared" si="35"/>
        <v>1.4866204162537167</v>
      </c>
      <c r="CB167" s="46">
        <f t="shared" si="36"/>
        <v>0.14866204162537167</v>
      </c>
      <c r="CC167" s="46">
        <f t="shared" si="37"/>
        <v>1.7732739824654169</v>
      </c>
      <c r="CD167" s="46">
        <f t="shared" si="37"/>
        <v>3.684509359448159</v>
      </c>
      <c r="CE167" s="46">
        <f t="shared" si="38"/>
        <v>1.9112353769827422</v>
      </c>
      <c r="CF167" s="46">
        <f t="shared" si="39"/>
        <v>0.19182569226217808</v>
      </c>
      <c r="CG167" s="3">
        <f>AVERAGE(CC167:CC168)</f>
        <v>1.7581911161297208</v>
      </c>
      <c r="CH167" s="3">
        <f>AVERAGE(CD167:CD168)</f>
        <v>3.670258426765403</v>
      </c>
      <c r="CI167" s="3">
        <f>AVERAGE(CE167:CE168)</f>
        <v>1.9120673106356825</v>
      </c>
      <c r="CJ167" s="3">
        <f>AVERAGE(CF167:CF168)</f>
        <v>0.18705969298658709</v>
      </c>
    </row>
    <row r="168" spans="1:88" ht="15.6" customHeight="1" x14ac:dyDescent="0.3">
      <c r="A168">
        <v>31</v>
      </c>
      <c r="B168">
        <v>2</v>
      </c>
      <c r="C168" t="s">
        <v>68</v>
      </c>
      <c r="D168" t="s">
        <v>27</v>
      </c>
      <c r="E168"/>
      <c r="F168"/>
      <c r="G168">
        <v>0.5</v>
      </c>
      <c r="H168">
        <v>0.5</v>
      </c>
      <c r="I168">
        <v>3416</v>
      </c>
      <c r="J168">
        <v>6928</v>
      </c>
      <c r="K168"/>
      <c r="L168">
        <v>3401</v>
      </c>
      <c r="M168">
        <v>3.036</v>
      </c>
      <c r="N168">
        <v>6.1479999999999997</v>
      </c>
      <c r="O168">
        <v>3.1120000000000001</v>
      </c>
      <c r="P168"/>
      <c r="Q168">
        <v>0.24</v>
      </c>
      <c r="R168">
        <v>1</v>
      </c>
      <c r="S168">
        <v>0</v>
      </c>
      <c r="T168">
        <v>0</v>
      </c>
      <c r="U168"/>
      <c r="V168">
        <v>0</v>
      </c>
      <c r="W168"/>
      <c r="X168"/>
      <c r="Y168" s="1">
        <v>45019</v>
      </c>
      <c r="Z168" s="6">
        <v>0.81363425925925925</v>
      </c>
      <c r="AA168"/>
      <c r="AB168" s="19">
        <v>1</v>
      </c>
      <c r="AD168" s="3">
        <v>3.4862164995880494</v>
      </c>
      <c r="AE168" s="3">
        <v>7.3120149881652949</v>
      </c>
      <c r="AF168" s="3">
        <v>3.8257984885772456</v>
      </c>
      <c r="AG168" s="3">
        <v>0.36458738742199226</v>
      </c>
      <c r="BG168" s="20"/>
      <c r="BH168" s="20"/>
      <c r="BI168" s="20"/>
      <c r="BJ168" s="20"/>
      <c r="BL168" s="15"/>
      <c r="BQ168" s="2">
        <f t="shared" si="27"/>
        <v>2.9732408325074333</v>
      </c>
      <c r="BR168" s="2">
        <f t="shared" si="28"/>
        <v>5.9464816650148666</v>
      </c>
      <c r="BS168" s="2">
        <f t="shared" si="29"/>
        <v>2.9732408325074333</v>
      </c>
      <c r="BT168" s="2">
        <f t="shared" si="30"/>
        <v>0.29732408325074333</v>
      </c>
      <c r="BU168" s="48">
        <f t="shared" si="31"/>
        <v>2297.8293333333331</v>
      </c>
      <c r="BV168" s="48">
        <f t="shared" si="31"/>
        <v>2330.1173333333331</v>
      </c>
      <c r="BW168" s="48">
        <f t="shared" si="32"/>
        <v>2362.4053333333331</v>
      </c>
      <c r="BX168" s="48">
        <f t="shared" si="33"/>
        <v>22877.393333333333</v>
      </c>
      <c r="BY168" s="40">
        <f t="shared" si="34"/>
        <v>1.4866204162537167</v>
      </c>
      <c r="BZ168" s="46">
        <f t="shared" si="34"/>
        <v>2.9732408325074333</v>
      </c>
      <c r="CA168" s="46">
        <f t="shared" si="35"/>
        <v>1.4866204162537167</v>
      </c>
      <c r="CB168" s="46">
        <f t="shared" si="36"/>
        <v>0.14866204162537167</v>
      </c>
      <c r="CC168" s="46">
        <f t="shared" si="37"/>
        <v>1.7431082497940247</v>
      </c>
      <c r="CD168" s="46">
        <f t="shared" si="37"/>
        <v>3.6560074940826475</v>
      </c>
      <c r="CE168" s="46">
        <f t="shared" si="38"/>
        <v>1.9128992442886228</v>
      </c>
      <c r="CF168" s="46">
        <f t="shared" si="39"/>
        <v>0.18229369371099613</v>
      </c>
      <c r="CG168"/>
      <c r="CH168"/>
      <c r="CJ168"/>
    </row>
    <row r="169" spans="1:88" ht="15.6" customHeight="1" x14ac:dyDescent="0.3">
      <c r="A169">
        <v>33</v>
      </c>
      <c r="B169">
        <v>9</v>
      </c>
      <c r="C169" t="s">
        <v>68</v>
      </c>
      <c r="D169" t="s">
        <v>27</v>
      </c>
      <c r="E169"/>
      <c r="F169"/>
      <c r="G169">
        <v>0.5</v>
      </c>
      <c r="H169">
        <v>0.5</v>
      </c>
      <c r="I169">
        <v>2751</v>
      </c>
      <c r="J169">
        <v>6423</v>
      </c>
      <c r="K169"/>
      <c r="L169">
        <v>3236</v>
      </c>
      <c r="M169">
        <v>2.5249999999999999</v>
      </c>
      <c r="N169">
        <v>5.72</v>
      </c>
      <c r="O169">
        <v>3.194</v>
      </c>
      <c r="P169"/>
      <c r="Q169">
        <v>0.222</v>
      </c>
      <c r="R169">
        <v>1</v>
      </c>
      <c r="S169">
        <v>0</v>
      </c>
      <c r="T169">
        <v>0</v>
      </c>
      <c r="U169"/>
      <c r="V169">
        <v>0</v>
      </c>
      <c r="W169"/>
      <c r="X169"/>
      <c r="Y169" s="1">
        <v>45019</v>
      </c>
      <c r="Z169" s="6">
        <v>0.83040509259259254</v>
      </c>
      <c r="AA169"/>
      <c r="AB169" s="19">
        <v>1</v>
      </c>
      <c r="AD169" s="3">
        <v>2.8175427587055228</v>
      </c>
      <c r="AE169" s="3">
        <v>6.7886170969077178</v>
      </c>
      <c r="AF169" s="3">
        <v>3.9710743382021949</v>
      </c>
      <c r="AG169" s="3">
        <v>0.34681586469944969</v>
      </c>
      <c r="BG169" s="20"/>
      <c r="BH169" s="20"/>
      <c r="BI169" s="20"/>
      <c r="BJ169" s="20"/>
      <c r="BL169" s="15"/>
      <c r="BQ169" s="2">
        <f t="shared" si="27"/>
        <v>2.9732408325074333</v>
      </c>
      <c r="BR169" s="2">
        <f t="shared" si="28"/>
        <v>5.9464816650148666</v>
      </c>
      <c r="BS169" s="2">
        <f t="shared" si="29"/>
        <v>2.9732408325074333</v>
      </c>
      <c r="BT169" s="2">
        <f t="shared" si="30"/>
        <v>0.29732408325074333</v>
      </c>
      <c r="BU169" s="48">
        <f t="shared" si="31"/>
        <v>1850.5059999999999</v>
      </c>
      <c r="BV169" s="48">
        <f t="shared" si="31"/>
        <v>2160.2689999999998</v>
      </c>
      <c r="BW169" s="48">
        <f t="shared" si="32"/>
        <v>2470.0319999999997</v>
      </c>
      <c r="BX169" s="48">
        <f t="shared" si="33"/>
        <v>21767.493333333332</v>
      </c>
      <c r="BY169" s="40">
        <f t="shared" si="34"/>
        <v>1.4866204162537167</v>
      </c>
      <c r="BZ169" s="46">
        <f t="shared" si="34"/>
        <v>2.9732408325074333</v>
      </c>
      <c r="CA169" s="46">
        <f t="shared" si="35"/>
        <v>1.4866204162537167</v>
      </c>
      <c r="CB169" s="46">
        <f t="shared" si="36"/>
        <v>0.14866204162537167</v>
      </c>
      <c r="CC169" s="46">
        <f t="shared" si="37"/>
        <v>1.4087713793527614</v>
      </c>
      <c r="CD169" s="46">
        <f t="shared" si="37"/>
        <v>3.3943085484538589</v>
      </c>
      <c r="CE169" s="46">
        <f t="shared" si="38"/>
        <v>1.9855371691010975</v>
      </c>
      <c r="CF169" s="46">
        <f t="shared" si="39"/>
        <v>0.17340793234972485</v>
      </c>
      <c r="CG169"/>
      <c r="CH169"/>
      <c r="CJ169"/>
    </row>
    <row r="170" spans="1:88" ht="15.6" customHeight="1" x14ac:dyDescent="0.3">
      <c r="A170">
        <v>34</v>
      </c>
      <c r="B170">
        <v>9</v>
      </c>
      <c r="C170" t="s">
        <v>68</v>
      </c>
      <c r="D170" t="s">
        <v>27</v>
      </c>
      <c r="E170"/>
      <c r="F170"/>
      <c r="G170">
        <v>0.5</v>
      </c>
      <c r="H170">
        <v>0.5</v>
      </c>
      <c r="I170">
        <v>3278</v>
      </c>
      <c r="J170">
        <v>6423</v>
      </c>
      <c r="K170"/>
      <c r="L170">
        <v>3171</v>
      </c>
      <c r="M170">
        <v>2.93</v>
      </c>
      <c r="N170">
        <v>5.72</v>
      </c>
      <c r="O170">
        <v>2.79</v>
      </c>
      <c r="P170"/>
      <c r="Q170">
        <v>0.216</v>
      </c>
      <c r="R170">
        <v>1</v>
      </c>
      <c r="S170">
        <v>0</v>
      </c>
      <c r="T170">
        <v>0</v>
      </c>
      <c r="U170"/>
      <c r="V170">
        <v>0</v>
      </c>
      <c r="W170"/>
      <c r="X170"/>
      <c r="Y170" s="1">
        <v>45019</v>
      </c>
      <c r="Z170" s="6">
        <v>0.83731481481481485</v>
      </c>
      <c r="AA170"/>
      <c r="AB170" s="19">
        <v>1</v>
      </c>
      <c r="AD170" s="3">
        <v>3.3474541292996451</v>
      </c>
      <c r="AE170" s="3">
        <v>6.7886170969077178</v>
      </c>
      <c r="AF170" s="3">
        <v>3.4411629676080726</v>
      </c>
      <c r="AG170" s="3">
        <v>0.33981496180875104</v>
      </c>
      <c r="AK170" s="8">
        <v>1.6048142104366694</v>
      </c>
      <c r="AQ170" s="8">
        <v>0.39616081773252149</v>
      </c>
      <c r="AW170" s="8">
        <v>2.304897738904081</v>
      </c>
      <c r="BC170" s="8">
        <v>2.3084190917293936</v>
      </c>
      <c r="BG170" s="20">
        <v>3.3208077321065819</v>
      </c>
      <c r="BH170" s="20">
        <v>6.8020907059895954</v>
      </c>
      <c r="BI170" s="20">
        <v>3.4812829738830136</v>
      </c>
      <c r="BJ170" s="20">
        <v>0.33593753866928722</v>
      </c>
      <c r="BL170" s="15">
        <v>45</v>
      </c>
      <c r="BQ170" s="2">
        <f t="shared" si="27"/>
        <v>2.9732408325074333</v>
      </c>
      <c r="BR170" s="2">
        <f t="shared" si="28"/>
        <v>5.9464816650148666</v>
      </c>
      <c r="BS170" s="2">
        <f t="shared" si="29"/>
        <v>2.9732408325074333</v>
      </c>
      <c r="BT170" s="2">
        <f t="shared" si="30"/>
        <v>0.29732408325074333</v>
      </c>
      <c r="BU170" s="48">
        <f t="shared" si="31"/>
        <v>2205.0013333333332</v>
      </c>
      <c r="BV170" s="48">
        <f t="shared" si="31"/>
        <v>2160.2689999999998</v>
      </c>
      <c r="BW170" s="48">
        <f t="shared" si="32"/>
        <v>2115.5366666666664</v>
      </c>
      <c r="BX170" s="48">
        <f t="shared" si="33"/>
        <v>21330.26</v>
      </c>
      <c r="BY170" s="40">
        <f t="shared" si="34"/>
        <v>1.4866204162537167</v>
      </c>
      <c r="BZ170" s="46">
        <f t="shared" si="34"/>
        <v>2.9732408325074333</v>
      </c>
      <c r="CA170" s="46">
        <f t="shared" si="35"/>
        <v>1.4866204162537167</v>
      </c>
      <c r="CB170" s="46">
        <f t="shared" si="36"/>
        <v>0.14866204162537167</v>
      </c>
      <c r="CC170" s="46">
        <f t="shared" si="37"/>
        <v>1.6737270646498226</v>
      </c>
      <c r="CD170" s="46">
        <f t="shared" si="37"/>
        <v>3.3943085484538589</v>
      </c>
      <c r="CE170" s="46">
        <f t="shared" si="38"/>
        <v>1.7205814838040363</v>
      </c>
      <c r="CF170" s="46">
        <f t="shared" si="39"/>
        <v>0.16990748090437552</v>
      </c>
      <c r="CG170" s="3">
        <f>AVERAGE(CC170:CC171)</f>
        <v>1.6604038660532909</v>
      </c>
      <c r="CH170" s="3">
        <f>AVERAGE(CD170:CD171)</f>
        <v>3.4010453529947977</v>
      </c>
      <c r="CI170" s="3">
        <f>AVERAGE(CE170:CE171)</f>
        <v>1.7406414869415068</v>
      </c>
      <c r="CJ170" s="3">
        <f>AVERAGE(CF170:CF171)</f>
        <v>0.16796876933464361</v>
      </c>
    </row>
    <row r="171" spans="1:88" ht="15.6" customHeight="1" x14ac:dyDescent="0.3">
      <c r="A171">
        <v>35</v>
      </c>
      <c r="B171">
        <v>9</v>
      </c>
      <c r="C171" t="s">
        <v>68</v>
      </c>
      <c r="D171" t="s">
        <v>27</v>
      </c>
      <c r="E171"/>
      <c r="F171"/>
      <c r="G171">
        <v>0.5</v>
      </c>
      <c r="H171">
        <v>0.5</v>
      </c>
      <c r="I171">
        <v>3225</v>
      </c>
      <c r="J171">
        <v>6449</v>
      </c>
      <c r="K171"/>
      <c r="L171">
        <v>3099</v>
      </c>
      <c r="M171">
        <v>2.8889999999999998</v>
      </c>
      <c r="N171">
        <v>5.742</v>
      </c>
      <c r="O171">
        <v>2.8530000000000002</v>
      </c>
      <c r="P171"/>
      <c r="Q171">
        <v>0.20799999999999999</v>
      </c>
      <c r="R171">
        <v>1</v>
      </c>
      <c r="S171">
        <v>0</v>
      </c>
      <c r="T171">
        <v>0</v>
      </c>
      <c r="U171"/>
      <c r="V171">
        <v>0</v>
      </c>
      <c r="W171"/>
      <c r="X171"/>
      <c r="Y171" s="1">
        <v>45019</v>
      </c>
      <c r="Z171" s="6">
        <v>0.84464120370370377</v>
      </c>
      <c r="AA171"/>
      <c r="AB171" s="19">
        <v>1</v>
      </c>
      <c r="AD171" s="3">
        <v>3.294161334913519</v>
      </c>
      <c r="AE171" s="3">
        <v>6.815564315071474</v>
      </c>
      <c r="AF171" s="3">
        <v>3.5214029801579549</v>
      </c>
      <c r="AG171" s="3">
        <v>0.3320601155298234</v>
      </c>
      <c r="BG171" s="20"/>
      <c r="BH171" s="20"/>
      <c r="BI171" s="20"/>
      <c r="BJ171" s="20"/>
      <c r="BL171" s="15"/>
      <c r="BQ171" s="2">
        <f t="shared" si="27"/>
        <v>2.9732408325074333</v>
      </c>
      <c r="BR171" s="2">
        <f t="shared" si="28"/>
        <v>5.9464816650148666</v>
      </c>
      <c r="BS171" s="2">
        <f t="shared" si="29"/>
        <v>2.9732408325074333</v>
      </c>
      <c r="BT171" s="2">
        <f t="shared" si="30"/>
        <v>0.29732408325074333</v>
      </c>
      <c r="BU171" s="48">
        <f t="shared" si="31"/>
        <v>2169.35</v>
      </c>
      <c r="BV171" s="48">
        <f t="shared" si="31"/>
        <v>2169.0136666666667</v>
      </c>
      <c r="BW171" s="48">
        <f t="shared" si="32"/>
        <v>2168.6773333333331</v>
      </c>
      <c r="BX171" s="48">
        <f t="shared" si="33"/>
        <v>20845.939999999999</v>
      </c>
      <c r="BY171" s="40">
        <f t="shared" si="34"/>
        <v>1.4866204162537167</v>
      </c>
      <c r="BZ171" s="46">
        <f t="shared" si="34"/>
        <v>2.9732408325074333</v>
      </c>
      <c r="CA171" s="46">
        <f t="shared" si="35"/>
        <v>1.4866204162537167</v>
      </c>
      <c r="CB171" s="46">
        <f t="shared" si="36"/>
        <v>0.14866204162537167</v>
      </c>
      <c r="CC171" s="46">
        <f t="shared" si="37"/>
        <v>1.6470806674567595</v>
      </c>
      <c r="CD171" s="46">
        <f t="shared" si="37"/>
        <v>3.407782157535737</v>
      </c>
      <c r="CE171" s="46">
        <f t="shared" si="38"/>
        <v>1.7607014900789775</v>
      </c>
      <c r="CF171" s="46">
        <f t="shared" si="39"/>
        <v>0.1660300577649117</v>
      </c>
      <c r="CG171"/>
      <c r="CH171"/>
      <c r="CJ171"/>
    </row>
    <row r="172" spans="1:88" ht="15.6" customHeight="1" x14ac:dyDescent="0.3">
      <c r="A172">
        <v>36</v>
      </c>
      <c r="B172">
        <v>10</v>
      </c>
      <c r="C172" t="s">
        <v>68</v>
      </c>
      <c r="D172" t="s">
        <v>27</v>
      </c>
      <c r="E172"/>
      <c r="F172"/>
      <c r="G172">
        <v>0.5</v>
      </c>
      <c r="H172">
        <v>0.5</v>
      </c>
      <c r="I172">
        <v>3447</v>
      </c>
      <c r="J172">
        <v>6700</v>
      </c>
      <c r="K172"/>
      <c r="L172">
        <v>3386</v>
      </c>
      <c r="M172">
        <v>3.06</v>
      </c>
      <c r="N172">
        <v>5.9539999999999997</v>
      </c>
      <c r="O172">
        <v>2.895</v>
      </c>
      <c r="P172"/>
      <c r="Q172">
        <v>0.23799999999999999</v>
      </c>
      <c r="R172">
        <v>1</v>
      </c>
      <c r="S172">
        <v>0</v>
      </c>
      <c r="T172">
        <v>0</v>
      </c>
      <c r="U172"/>
      <c r="V172">
        <v>0</v>
      </c>
      <c r="W172"/>
      <c r="X172"/>
      <c r="Y172" s="1">
        <v>45019</v>
      </c>
      <c r="Z172" s="6">
        <v>0.85728009259259252</v>
      </c>
      <c r="AA172"/>
      <c r="AB172" s="19">
        <v>1</v>
      </c>
      <c r="AD172" s="3">
        <v>3.517387756681821</v>
      </c>
      <c r="AE172" s="3">
        <v>7.0757086134985068</v>
      </c>
      <c r="AF172" s="3">
        <v>3.5583208568166858</v>
      </c>
      <c r="AG172" s="3">
        <v>0.36297179444721567</v>
      </c>
      <c r="BG172" s="20"/>
      <c r="BH172" s="20"/>
      <c r="BI172" s="20"/>
      <c r="BJ172" s="20"/>
      <c r="BL172" s="15"/>
      <c r="BQ172" s="2">
        <f t="shared" si="27"/>
        <v>2.9732408325074333</v>
      </c>
      <c r="BR172" s="2">
        <f t="shared" si="28"/>
        <v>5.9464816650148666</v>
      </c>
      <c r="BS172" s="2">
        <f t="shared" si="29"/>
        <v>2.9732408325074333</v>
      </c>
      <c r="BT172" s="2">
        <f t="shared" si="30"/>
        <v>0.29732408325074333</v>
      </c>
      <c r="BU172" s="48">
        <f t="shared" si="31"/>
        <v>2318.6819999999998</v>
      </c>
      <c r="BV172" s="48">
        <f t="shared" si="31"/>
        <v>2253.4333333333334</v>
      </c>
      <c r="BW172" s="48">
        <f t="shared" si="32"/>
        <v>2188.1846666666665</v>
      </c>
      <c r="BX172" s="48">
        <f t="shared" si="33"/>
        <v>22776.493333333332</v>
      </c>
      <c r="BY172" s="40">
        <f t="shared" si="34"/>
        <v>1.4866204162537167</v>
      </c>
      <c r="BZ172" s="46">
        <f t="shared" si="34"/>
        <v>2.9732408325074333</v>
      </c>
      <c r="CA172" s="46">
        <f t="shared" si="35"/>
        <v>1.4866204162537167</v>
      </c>
      <c r="CB172" s="46">
        <f t="shared" si="36"/>
        <v>0.14866204162537167</v>
      </c>
      <c r="CC172" s="46">
        <f t="shared" si="37"/>
        <v>1.7586938783409105</v>
      </c>
      <c r="CD172" s="46">
        <f t="shared" si="37"/>
        <v>3.5378543067492534</v>
      </c>
      <c r="CE172" s="46">
        <f t="shared" si="38"/>
        <v>1.7791604284083429</v>
      </c>
      <c r="CF172" s="46">
        <f t="shared" si="39"/>
        <v>0.18148589722360783</v>
      </c>
      <c r="CG172"/>
      <c r="CH172"/>
      <c r="CJ172"/>
    </row>
    <row r="173" spans="1:88" ht="15.6" customHeight="1" x14ac:dyDescent="0.3">
      <c r="A173">
        <v>37</v>
      </c>
      <c r="B173">
        <v>10</v>
      </c>
      <c r="C173" t="s">
        <v>68</v>
      </c>
      <c r="D173" t="s">
        <v>27</v>
      </c>
      <c r="E173"/>
      <c r="F173"/>
      <c r="G173">
        <v>0.5</v>
      </c>
      <c r="H173">
        <v>0.5</v>
      </c>
      <c r="I173">
        <v>3509</v>
      </c>
      <c r="J173">
        <v>6691</v>
      </c>
      <c r="K173"/>
      <c r="L173">
        <v>3352</v>
      </c>
      <c r="M173">
        <v>3.1070000000000002</v>
      </c>
      <c r="N173">
        <v>5.9470000000000001</v>
      </c>
      <c r="O173">
        <v>2.8410000000000002</v>
      </c>
      <c r="P173"/>
      <c r="Q173">
        <v>0.23499999999999999</v>
      </c>
      <c r="R173">
        <v>1</v>
      </c>
      <c r="S173">
        <v>0</v>
      </c>
      <c r="T173">
        <v>0</v>
      </c>
      <c r="U173"/>
      <c r="V173">
        <v>0</v>
      </c>
      <c r="W173"/>
      <c r="X173"/>
      <c r="Y173" s="1">
        <v>45019</v>
      </c>
      <c r="Z173" s="6">
        <v>0.86421296296296291</v>
      </c>
      <c r="AA173"/>
      <c r="AB173" s="19">
        <v>1</v>
      </c>
      <c r="AD173" s="3">
        <v>3.5797302708693648</v>
      </c>
      <c r="AE173" s="3">
        <v>7.0663807302879764</v>
      </c>
      <c r="AF173" s="3">
        <v>3.4866504594186116</v>
      </c>
      <c r="AG173" s="3">
        <v>0.35930978370438871</v>
      </c>
      <c r="AK173" s="8">
        <v>4.1869045918529038</v>
      </c>
      <c r="AQ173" s="8">
        <v>1.1520247937495491</v>
      </c>
      <c r="AW173" s="8">
        <v>6.3506001057378407</v>
      </c>
      <c r="BC173" s="8">
        <v>0.92495408944222024</v>
      </c>
      <c r="BG173" s="20">
        <v>3.506326988035644</v>
      </c>
      <c r="BH173" s="20">
        <v>7.1073197732675295</v>
      </c>
      <c r="BI173" s="20">
        <v>3.6009927852318855</v>
      </c>
      <c r="BJ173" s="20">
        <v>0.36097922977832453</v>
      </c>
      <c r="BL173" s="15">
        <v>46</v>
      </c>
      <c r="BQ173" s="2">
        <f t="shared" si="27"/>
        <v>2.9732408325074333</v>
      </c>
      <c r="BR173" s="2">
        <f t="shared" si="28"/>
        <v>5.9464816650148666</v>
      </c>
      <c r="BS173" s="2">
        <f t="shared" si="29"/>
        <v>2.9732408325074333</v>
      </c>
      <c r="BT173" s="2">
        <f t="shared" si="30"/>
        <v>0.29732408325074333</v>
      </c>
      <c r="BU173" s="48">
        <f t="shared" si="31"/>
        <v>2360.3873333333331</v>
      </c>
      <c r="BV173" s="48">
        <f t="shared" si="31"/>
        <v>2250.4063333333334</v>
      </c>
      <c r="BW173" s="48">
        <f t="shared" si="32"/>
        <v>2140.4253333333331</v>
      </c>
      <c r="BX173" s="48">
        <f t="shared" si="33"/>
        <v>22547.786666666663</v>
      </c>
      <c r="BY173" s="40">
        <f t="shared" si="34"/>
        <v>1.4866204162537167</v>
      </c>
      <c r="BZ173" s="46">
        <f t="shared" si="34"/>
        <v>2.9732408325074333</v>
      </c>
      <c r="CA173" s="46">
        <f t="shared" si="35"/>
        <v>1.4866204162537167</v>
      </c>
      <c r="CB173" s="46">
        <f t="shared" si="36"/>
        <v>0.14866204162537167</v>
      </c>
      <c r="CC173" s="46">
        <f t="shared" si="37"/>
        <v>1.7898651354346824</v>
      </c>
      <c r="CD173" s="46">
        <f t="shared" si="37"/>
        <v>3.5331903651439882</v>
      </c>
      <c r="CE173" s="46">
        <f t="shared" si="38"/>
        <v>1.7433252297093058</v>
      </c>
      <c r="CF173" s="46">
        <f t="shared" si="39"/>
        <v>0.17965489185219435</v>
      </c>
      <c r="CG173" s="3">
        <f>AVERAGE(CC173:CC174)</f>
        <v>1.753163494017822</v>
      </c>
      <c r="CH173" s="3">
        <f>AVERAGE(CD173:CD174)</f>
        <v>3.5536598866337648</v>
      </c>
      <c r="CI173" s="3">
        <f>AVERAGE(CE173:CE174)</f>
        <v>1.8004963926159427</v>
      </c>
      <c r="CJ173" s="3">
        <f>AVERAGE(CF173:CF174)</f>
        <v>0.18048961488916226</v>
      </c>
    </row>
    <row r="174" spans="1:88" ht="15.6" customHeight="1" x14ac:dyDescent="0.3">
      <c r="A174">
        <v>38</v>
      </c>
      <c r="B174">
        <v>10</v>
      </c>
      <c r="C174" t="s">
        <v>68</v>
      </c>
      <c r="D174" t="s">
        <v>27</v>
      </c>
      <c r="E174"/>
      <c r="F174"/>
      <c r="G174">
        <v>0.5</v>
      </c>
      <c r="H174">
        <v>0.5</v>
      </c>
      <c r="I174">
        <v>3363</v>
      </c>
      <c r="J174">
        <v>6770</v>
      </c>
      <c r="K174"/>
      <c r="L174">
        <v>3383</v>
      </c>
      <c r="M174">
        <v>2.9950000000000001</v>
      </c>
      <c r="N174">
        <v>6.0140000000000002</v>
      </c>
      <c r="O174">
        <v>3.0190000000000001</v>
      </c>
      <c r="P174"/>
      <c r="Q174">
        <v>0.23799999999999999</v>
      </c>
      <c r="R174">
        <v>1</v>
      </c>
      <c r="S174">
        <v>0</v>
      </c>
      <c r="T174">
        <v>0</v>
      </c>
      <c r="U174"/>
      <c r="V174">
        <v>0</v>
      </c>
      <c r="W174"/>
      <c r="X174"/>
      <c r="Y174" s="1">
        <v>45019</v>
      </c>
      <c r="Z174" s="6">
        <v>0.87155092592592587</v>
      </c>
      <c r="AA174"/>
      <c r="AB174" s="19">
        <v>1</v>
      </c>
      <c r="AD174" s="3">
        <v>3.4329237052019228</v>
      </c>
      <c r="AE174" s="3">
        <v>7.1482588162470826</v>
      </c>
      <c r="AF174" s="3">
        <v>3.7153351110451598</v>
      </c>
      <c r="AG174" s="3">
        <v>0.36264867585226035</v>
      </c>
      <c r="BG174" s="20"/>
      <c r="BH174" s="20"/>
      <c r="BI174" s="20"/>
      <c r="BJ174" s="20"/>
      <c r="BL174" s="15"/>
      <c r="BQ174" s="2">
        <f t="shared" si="27"/>
        <v>2.9732408325074333</v>
      </c>
      <c r="BR174" s="2">
        <f t="shared" si="28"/>
        <v>5.9464816650148666</v>
      </c>
      <c r="BS174" s="2">
        <f t="shared" si="29"/>
        <v>2.9732408325074333</v>
      </c>
      <c r="BT174" s="2">
        <f t="shared" si="30"/>
        <v>0.29732408325074333</v>
      </c>
      <c r="BU174" s="48">
        <f t="shared" si="31"/>
        <v>2262.1779999999999</v>
      </c>
      <c r="BV174" s="48">
        <f t="shared" si="31"/>
        <v>2276.9766666666665</v>
      </c>
      <c r="BW174" s="48">
        <f t="shared" si="32"/>
        <v>2291.775333333333</v>
      </c>
      <c r="BX174" s="48">
        <f t="shared" si="33"/>
        <v>22756.313333333332</v>
      </c>
      <c r="BY174" s="40">
        <f t="shared" si="34"/>
        <v>1.4866204162537167</v>
      </c>
      <c r="BZ174" s="46">
        <f t="shared" si="34"/>
        <v>2.9732408325074333</v>
      </c>
      <c r="CA174" s="46">
        <f t="shared" si="35"/>
        <v>1.4866204162537167</v>
      </c>
      <c r="CB174" s="46">
        <f t="shared" si="36"/>
        <v>0.14866204162537167</v>
      </c>
      <c r="CC174" s="46">
        <f t="shared" si="37"/>
        <v>1.7164618526009614</v>
      </c>
      <c r="CD174" s="46">
        <f t="shared" si="37"/>
        <v>3.5741294081235413</v>
      </c>
      <c r="CE174" s="46">
        <f t="shared" si="38"/>
        <v>1.8576675555225799</v>
      </c>
      <c r="CF174" s="46">
        <f t="shared" si="39"/>
        <v>0.18132433792613017</v>
      </c>
      <c r="CG174"/>
      <c r="CH174"/>
      <c r="CJ174"/>
    </row>
    <row r="175" spans="1:88" ht="15.6" customHeight="1" x14ac:dyDescent="0.3">
      <c r="A175">
        <v>39</v>
      </c>
      <c r="B175">
        <v>11</v>
      </c>
      <c r="C175" t="s">
        <v>68</v>
      </c>
      <c r="D175" t="s">
        <v>27</v>
      </c>
      <c r="E175"/>
      <c r="F175"/>
      <c r="G175">
        <v>0.5</v>
      </c>
      <c r="H175">
        <v>0.5</v>
      </c>
      <c r="I175">
        <v>3246</v>
      </c>
      <c r="J175">
        <v>6205</v>
      </c>
      <c r="K175"/>
      <c r="L175">
        <v>3015</v>
      </c>
      <c r="M175">
        <v>2.9049999999999998</v>
      </c>
      <c r="N175">
        <v>5.5359999999999996</v>
      </c>
      <c r="O175">
        <v>2.6309999999999998</v>
      </c>
      <c r="P175"/>
      <c r="Q175">
        <v>0.19900000000000001</v>
      </c>
      <c r="R175">
        <v>1</v>
      </c>
      <c r="S175">
        <v>0</v>
      </c>
      <c r="T175">
        <v>0</v>
      </c>
      <c r="U175"/>
      <c r="V175">
        <v>0</v>
      </c>
      <c r="W175"/>
      <c r="X175"/>
      <c r="Y175" s="1">
        <v>45019</v>
      </c>
      <c r="Z175" s="6">
        <v>0.88413194444444443</v>
      </c>
      <c r="AA175"/>
      <c r="AB175" s="19">
        <v>1</v>
      </c>
      <c r="AD175" s="3">
        <v>3.3152773477834936</v>
      </c>
      <c r="AE175" s="3">
        <v>6.5626750369192983</v>
      </c>
      <c r="AF175" s="3">
        <v>3.2473976891358047</v>
      </c>
      <c r="AG175" s="3">
        <v>0.32301279487107443</v>
      </c>
      <c r="BG175" s="20"/>
      <c r="BH175" s="20"/>
      <c r="BI175" s="20"/>
      <c r="BJ175" s="20"/>
      <c r="BL175" s="15"/>
      <c r="BQ175" s="2">
        <f t="shared" si="27"/>
        <v>2.9732408325074333</v>
      </c>
      <c r="BR175" s="2">
        <f t="shared" si="28"/>
        <v>5.9464816650148666</v>
      </c>
      <c r="BS175" s="2">
        <f t="shared" si="29"/>
        <v>2.9732408325074333</v>
      </c>
      <c r="BT175" s="2">
        <f t="shared" si="30"/>
        <v>0.29732408325074333</v>
      </c>
      <c r="BU175" s="48">
        <f t="shared" si="31"/>
        <v>2183.4759999999997</v>
      </c>
      <c r="BV175" s="48">
        <f t="shared" si="31"/>
        <v>2086.9483333333333</v>
      </c>
      <c r="BW175" s="48">
        <f t="shared" si="32"/>
        <v>1990.4206666666664</v>
      </c>
      <c r="BX175" s="48">
        <f t="shared" si="33"/>
        <v>20280.899999999998</v>
      </c>
      <c r="BY175" s="40">
        <f t="shared" si="34"/>
        <v>1.4866204162537167</v>
      </c>
      <c r="BZ175" s="46">
        <f t="shared" si="34"/>
        <v>2.9732408325074333</v>
      </c>
      <c r="CA175" s="46">
        <f t="shared" si="35"/>
        <v>1.4866204162537167</v>
      </c>
      <c r="CB175" s="46">
        <f t="shared" si="36"/>
        <v>0.14866204162537167</v>
      </c>
      <c r="CC175" s="46">
        <f t="shared" si="37"/>
        <v>1.6576386738917468</v>
      </c>
      <c r="CD175" s="46">
        <f t="shared" si="37"/>
        <v>3.2813375184596492</v>
      </c>
      <c r="CE175" s="46">
        <f t="shared" si="38"/>
        <v>1.6236988445679024</v>
      </c>
      <c r="CF175" s="46">
        <f t="shared" si="39"/>
        <v>0.16150639743553721</v>
      </c>
      <c r="CG175"/>
      <c r="CH175"/>
      <c r="CJ175"/>
    </row>
    <row r="176" spans="1:88" ht="15.6" customHeight="1" x14ac:dyDescent="0.3">
      <c r="A176">
        <v>40</v>
      </c>
      <c r="B176">
        <v>11</v>
      </c>
      <c r="C176" t="s">
        <v>68</v>
      </c>
      <c r="D176" t="s">
        <v>27</v>
      </c>
      <c r="E176"/>
      <c r="F176"/>
      <c r="G176">
        <v>0.5</v>
      </c>
      <c r="H176">
        <v>0.5</v>
      </c>
      <c r="I176">
        <v>3167</v>
      </c>
      <c r="J176">
        <v>6187</v>
      </c>
      <c r="K176"/>
      <c r="L176">
        <v>3053</v>
      </c>
      <c r="M176">
        <v>2.8450000000000002</v>
      </c>
      <c r="N176">
        <v>5.52</v>
      </c>
      <c r="O176">
        <v>2.6749999999999998</v>
      </c>
      <c r="P176"/>
      <c r="Q176">
        <v>0.20300000000000001</v>
      </c>
      <c r="R176">
        <v>1</v>
      </c>
      <c r="S176">
        <v>0</v>
      </c>
      <c r="T176">
        <v>0</v>
      </c>
      <c r="U176"/>
      <c r="V176">
        <v>0</v>
      </c>
      <c r="W176"/>
      <c r="X176"/>
      <c r="Y176" s="1">
        <v>45019</v>
      </c>
      <c r="Z176" s="6">
        <v>0.89104166666666673</v>
      </c>
      <c r="AA176"/>
      <c r="AB176" s="19">
        <v>2</v>
      </c>
      <c r="AD176" s="3">
        <v>3.2358409184154944</v>
      </c>
      <c r="AE176" s="3">
        <v>6.5440192704982358</v>
      </c>
      <c r="AF176" s="3">
        <v>3.3081783520827415</v>
      </c>
      <c r="AG176" s="3">
        <v>0.32710563040717516</v>
      </c>
      <c r="AK176" s="8">
        <v>1.1249778592849538</v>
      </c>
      <c r="AQ176" s="8">
        <v>1.1808250450622293</v>
      </c>
      <c r="AW176" s="8">
        <v>3.3856274872803311</v>
      </c>
      <c r="BC176" s="8">
        <v>0.13162147767320487</v>
      </c>
      <c r="BG176" s="20">
        <v>3.217741478812659</v>
      </c>
      <c r="BH176" s="20">
        <v>6.5828854505421148</v>
      </c>
      <c r="BI176" s="20">
        <v>3.3651439717294562</v>
      </c>
      <c r="BJ176" s="20">
        <v>0.32732104280381202</v>
      </c>
      <c r="BL176" s="15">
        <v>47</v>
      </c>
      <c r="BQ176" s="2">
        <f t="shared" si="27"/>
        <v>2.9732408325074333</v>
      </c>
      <c r="BR176" s="2">
        <f t="shared" si="28"/>
        <v>5.9464816650148666</v>
      </c>
      <c r="BS176" s="2">
        <f t="shared" si="29"/>
        <v>2.9732408325074333</v>
      </c>
      <c r="BT176" s="2">
        <f t="shared" si="30"/>
        <v>0.29732408325074333</v>
      </c>
      <c r="BU176" s="48">
        <f t="shared" si="31"/>
        <v>2130.335333333333</v>
      </c>
      <c r="BV176" s="48">
        <f t="shared" si="31"/>
        <v>2080.8943333333332</v>
      </c>
      <c r="BW176" s="48">
        <f t="shared" si="32"/>
        <v>2031.4533333333331</v>
      </c>
      <c r="BX176" s="48">
        <f t="shared" si="33"/>
        <v>20536.513333333332</v>
      </c>
      <c r="BY176" s="40">
        <f t="shared" si="34"/>
        <v>1.4866204162537167</v>
      </c>
      <c r="BZ176" s="46">
        <f t="shared" si="34"/>
        <v>2.9732408325074333</v>
      </c>
      <c r="CA176" s="46">
        <f t="shared" si="35"/>
        <v>1.4866204162537167</v>
      </c>
      <c r="CB176" s="46">
        <f t="shared" si="36"/>
        <v>0.14866204162537167</v>
      </c>
      <c r="CC176" s="46">
        <f t="shared" si="37"/>
        <v>1.6179204592077472</v>
      </c>
      <c r="CD176" s="46">
        <f t="shared" si="37"/>
        <v>3.2720096352491179</v>
      </c>
      <c r="CE176" s="46">
        <f t="shared" si="38"/>
        <v>1.6540891760413707</v>
      </c>
      <c r="CF176" s="46">
        <f t="shared" si="39"/>
        <v>0.16355281520358758</v>
      </c>
      <c r="CG176" s="3">
        <f>AVERAGE(CC176:CC177)</f>
        <v>1.6088707394063295</v>
      </c>
      <c r="CH176" s="3">
        <f>AVERAGE(CD176:CD177)</f>
        <v>3.2914427252710574</v>
      </c>
      <c r="CI176" s="3">
        <f>AVERAGE(CE176:CE177)</f>
        <v>1.6825719858647281</v>
      </c>
      <c r="CJ176" s="3">
        <f>AVERAGE(CF176:CF177)</f>
        <v>0.16366052140190601</v>
      </c>
    </row>
    <row r="177" spans="1:88" ht="15.6" customHeight="1" x14ac:dyDescent="0.3">
      <c r="A177">
        <v>41</v>
      </c>
      <c r="B177">
        <v>11</v>
      </c>
      <c r="C177" t="s">
        <v>68</v>
      </c>
      <c r="D177" t="s">
        <v>27</v>
      </c>
      <c r="E177"/>
      <c r="F177"/>
      <c r="G177">
        <v>0.5</v>
      </c>
      <c r="H177">
        <v>0.5</v>
      </c>
      <c r="I177">
        <v>3131</v>
      </c>
      <c r="J177">
        <v>6262</v>
      </c>
      <c r="K177"/>
      <c r="L177">
        <v>3057</v>
      </c>
      <c r="M177">
        <v>2.8170000000000002</v>
      </c>
      <c r="N177">
        <v>5.5830000000000002</v>
      </c>
      <c r="O177">
        <v>2.766</v>
      </c>
      <c r="P177"/>
      <c r="Q177">
        <v>0.20399999999999999</v>
      </c>
      <c r="R177">
        <v>1</v>
      </c>
      <c r="S177">
        <v>0</v>
      </c>
      <c r="T177">
        <v>0</v>
      </c>
      <c r="U177"/>
      <c r="V177">
        <v>0</v>
      </c>
      <c r="W177"/>
      <c r="X177"/>
      <c r="Y177" s="1">
        <v>45019</v>
      </c>
      <c r="Z177" s="6">
        <v>0.89847222222222223</v>
      </c>
      <c r="AA177"/>
      <c r="AB177" s="19">
        <v>1</v>
      </c>
      <c r="AD177" s="3">
        <v>3.1996420392098237</v>
      </c>
      <c r="AE177" s="3">
        <v>6.6217516305859947</v>
      </c>
      <c r="AF177" s="3">
        <v>3.422109591376171</v>
      </c>
      <c r="AG177" s="3">
        <v>0.32753645520044888</v>
      </c>
      <c r="BG177" s="20"/>
      <c r="BH177" s="20"/>
      <c r="BI177" s="20"/>
      <c r="BJ177" s="20"/>
      <c r="BL177" s="15"/>
      <c r="BQ177" s="2">
        <f t="shared" si="27"/>
        <v>2.9732408325074333</v>
      </c>
      <c r="BR177" s="2">
        <f t="shared" si="28"/>
        <v>5.9464816650148666</v>
      </c>
      <c r="BS177" s="2">
        <f t="shared" si="29"/>
        <v>2.9732408325074333</v>
      </c>
      <c r="BT177" s="2">
        <f t="shared" si="30"/>
        <v>0.29732408325074333</v>
      </c>
      <c r="BU177" s="48">
        <f t="shared" si="31"/>
        <v>2106.1193333333331</v>
      </c>
      <c r="BV177" s="48">
        <f t="shared" si="31"/>
        <v>2106.1193333333331</v>
      </c>
      <c r="BW177" s="48">
        <f t="shared" si="32"/>
        <v>2106.1193333333331</v>
      </c>
      <c r="BX177" s="48">
        <f t="shared" si="33"/>
        <v>20563.419999999998</v>
      </c>
      <c r="BY177" s="40">
        <f t="shared" si="34"/>
        <v>1.4866204162537167</v>
      </c>
      <c r="BZ177" s="46">
        <f t="shared" si="34"/>
        <v>2.9732408325074333</v>
      </c>
      <c r="CA177" s="46">
        <f t="shared" si="35"/>
        <v>1.4866204162537167</v>
      </c>
      <c r="CB177" s="46">
        <f t="shared" si="36"/>
        <v>0.14866204162537167</v>
      </c>
      <c r="CC177" s="46">
        <f t="shared" si="37"/>
        <v>1.5998210196049119</v>
      </c>
      <c r="CD177" s="46">
        <f t="shared" si="37"/>
        <v>3.3108758152929973</v>
      </c>
      <c r="CE177" s="46">
        <f t="shared" si="38"/>
        <v>1.7110547956880855</v>
      </c>
      <c r="CF177" s="46">
        <f t="shared" si="39"/>
        <v>0.16376822760022444</v>
      </c>
      <c r="CG177"/>
      <c r="CH177"/>
      <c r="CJ177"/>
    </row>
    <row r="178" spans="1:88" ht="15.6" customHeight="1" x14ac:dyDescent="0.3">
      <c r="A178">
        <v>42</v>
      </c>
      <c r="B178">
        <v>12</v>
      </c>
      <c r="C178" t="s">
        <v>68</v>
      </c>
      <c r="D178" t="s">
        <v>27</v>
      </c>
      <c r="E178"/>
      <c r="F178"/>
      <c r="G178">
        <v>0.5</v>
      </c>
      <c r="H178">
        <v>0.5</v>
      </c>
      <c r="I178">
        <v>3138</v>
      </c>
      <c r="J178">
        <v>6493</v>
      </c>
      <c r="K178"/>
      <c r="L178">
        <v>3063</v>
      </c>
      <c r="M178">
        <v>2.823</v>
      </c>
      <c r="N178">
        <v>5.7789999999999999</v>
      </c>
      <c r="O178">
        <v>2.956</v>
      </c>
      <c r="P178"/>
      <c r="Q178">
        <v>0.20399999999999999</v>
      </c>
      <c r="R178">
        <v>1</v>
      </c>
      <c r="S178">
        <v>0</v>
      </c>
      <c r="T178">
        <v>0</v>
      </c>
      <c r="U178"/>
      <c r="V178">
        <v>0</v>
      </c>
      <c r="W178"/>
      <c r="X178"/>
      <c r="Y178" s="1">
        <v>45019</v>
      </c>
      <c r="Z178" s="6">
        <v>0.91108796296296291</v>
      </c>
      <c r="AA178"/>
      <c r="AB178" s="19">
        <v>1</v>
      </c>
      <c r="AD178" s="3">
        <v>3.206680710166482</v>
      </c>
      <c r="AE178" s="3">
        <v>6.8611672996562927</v>
      </c>
      <c r="AF178" s="3">
        <v>3.6544865894898106</v>
      </c>
      <c r="AG178" s="3">
        <v>0.32818269239035958</v>
      </c>
      <c r="BG178" s="20"/>
      <c r="BH178" s="20"/>
      <c r="BI178" s="20"/>
      <c r="BJ178" s="20"/>
      <c r="BL178" s="15"/>
      <c r="BQ178" s="2">
        <f t="shared" si="27"/>
        <v>2.9732408325074333</v>
      </c>
      <c r="BR178" s="2">
        <f t="shared" si="28"/>
        <v>5.9464816650148666</v>
      </c>
      <c r="BS178" s="2">
        <f t="shared" si="29"/>
        <v>2.9732408325074333</v>
      </c>
      <c r="BT178" s="2">
        <f t="shared" si="30"/>
        <v>0.29732408325074333</v>
      </c>
      <c r="BU178" s="48">
        <f t="shared" si="31"/>
        <v>2110.828</v>
      </c>
      <c r="BV178" s="48">
        <f t="shared" si="31"/>
        <v>2183.8123333333333</v>
      </c>
      <c r="BW178" s="48">
        <f t="shared" si="32"/>
        <v>2256.7966666666666</v>
      </c>
      <c r="BX178" s="48">
        <f t="shared" si="33"/>
        <v>20603.78</v>
      </c>
      <c r="BY178" s="40">
        <f t="shared" si="34"/>
        <v>1.4866204162537167</v>
      </c>
      <c r="BZ178" s="46">
        <f t="shared" si="34"/>
        <v>2.9732408325074333</v>
      </c>
      <c r="CA178" s="46">
        <f t="shared" si="35"/>
        <v>1.4866204162537167</v>
      </c>
      <c r="CB178" s="46">
        <f t="shared" si="36"/>
        <v>0.14866204162537167</v>
      </c>
      <c r="CC178" s="46">
        <f t="shared" si="37"/>
        <v>1.603340355083241</v>
      </c>
      <c r="CD178" s="46">
        <f t="shared" si="37"/>
        <v>3.4305836498281463</v>
      </c>
      <c r="CE178" s="46">
        <f t="shared" si="38"/>
        <v>1.8272432947449053</v>
      </c>
      <c r="CF178" s="46">
        <f t="shared" si="39"/>
        <v>0.16409134619517979</v>
      </c>
      <c r="CG178"/>
      <c r="CH178"/>
      <c r="CJ178"/>
    </row>
    <row r="179" spans="1:88" ht="15.6" customHeight="1" x14ac:dyDescent="0.3">
      <c r="A179">
        <v>43</v>
      </c>
      <c r="B179">
        <v>12</v>
      </c>
      <c r="C179" t="s">
        <v>68</v>
      </c>
      <c r="D179" t="s">
        <v>27</v>
      </c>
      <c r="E179"/>
      <c r="F179"/>
      <c r="G179">
        <v>0.5</v>
      </c>
      <c r="H179">
        <v>0.5</v>
      </c>
      <c r="I179">
        <v>3184</v>
      </c>
      <c r="J179">
        <v>6160</v>
      </c>
      <c r="K179"/>
      <c r="L179">
        <v>3009</v>
      </c>
      <c r="M179">
        <v>2.8580000000000001</v>
      </c>
      <c r="N179">
        <v>5.4980000000000002</v>
      </c>
      <c r="O179">
        <v>2.64</v>
      </c>
      <c r="P179"/>
      <c r="Q179">
        <v>0.19900000000000001</v>
      </c>
      <c r="R179">
        <v>1</v>
      </c>
      <c r="S179">
        <v>0</v>
      </c>
      <c r="T179">
        <v>0</v>
      </c>
      <c r="U179"/>
      <c r="V179">
        <v>0</v>
      </c>
      <c r="W179"/>
      <c r="X179"/>
      <c r="Y179" s="1">
        <v>45019</v>
      </c>
      <c r="Z179" s="6">
        <v>0.91810185185185178</v>
      </c>
      <c r="AA179"/>
      <c r="AB179" s="19">
        <v>1</v>
      </c>
      <c r="AD179" s="3">
        <v>3.2529348335959498</v>
      </c>
      <c r="AE179" s="3">
        <v>6.516035620866643</v>
      </c>
      <c r="AF179" s="3">
        <v>3.2631007872706932</v>
      </c>
      <c r="AG179" s="3">
        <v>0.32236655768116379</v>
      </c>
      <c r="AK179" s="8">
        <v>4.1974863958834554</v>
      </c>
      <c r="AQ179" s="8">
        <v>0.12716596827236887</v>
      </c>
      <c r="AW179" s="8">
        <v>4.2597884992219814</v>
      </c>
      <c r="BC179" s="8">
        <v>0.87247804008474084</v>
      </c>
      <c r="BG179" s="20">
        <v>3.1860674595076972</v>
      </c>
      <c r="BH179" s="20">
        <v>6.5201813467379903</v>
      </c>
      <c r="BI179" s="20">
        <v>3.3341138872302927</v>
      </c>
      <c r="BJ179" s="20">
        <v>0.32096637710302406</v>
      </c>
      <c r="BL179" s="15">
        <v>48</v>
      </c>
      <c r="BQ179" s="2">
        <f t="shared" si="27"/>
        <v>2.9732408325074333</v>
      </c>
      <c r="BR179" s="2">
        <f t="shared" si="28"/>
        <v>5.9464816650148666</v>
      </c>
      <c r="BS179" s="2">
        <f t="shared" si="29"/>
        <v>2.9732408325074333</v>
      </c>
      <c r="BT179" s="2">
        <f t="shared" si="30"/>
        <v>0.29732408325074333</v>
      </c>
      <c r="BU179" s="48">
        <f t="shared" si="31"/>
        <v>2141.7706666666663</v>
      </c>
      <c r="BV179" s="48">
        <f t="shared" si="31"/>
        <v>2071.813333333333</v>
      </c>
      <c r="BW179" s="48">
        <f t="shared" si="32"/>
        <v>2001.8559999999998</v>
      </c>
      <c r="BX179" s="48">
        <f t="shared" si="33"/>
        <v>20240.539999999997</v>
      </c>
      <c r="BY179" s="40">
        <f t="shared" si="34"/>
        <v>1.4866204162537167</v>
      </c>
      <c r="BZ179" s="46">
        <f t="shared" si="34"/>
        <v>2.9732408325074333</v>
      </c>
      <c r="CA179" s="46">
        <f t="shared" si="35"/>
        <v>1.4866204162537167</v>
      </c>
      <c r="CB179" s="46">
        <f t="shared" si="36"/>
        <v>0.14866204162537167</v>
      </c>
      <c r="CC179" s="46">
        <f t="shared" si="37"/>
        <v>1.6264674167979749</v>
      </c>
      <c r="CD179" s="46">
        <f t="shared" si="37"/>
        <v>3.2580178104333215</v>
      </c>
      <c r="CE179" s="46">
        <f t="shared" si="38"/>
        <v>1.6315503936353466</v>
      </c>
      <c r="CF179" s="46">
        <f t="shared" si="39"/>
        <v>0.1611832788405819</v>
      </c>
      <c r="CG179" s="3">
        <f>AVERAGE(CC179:CC180)</f>
        <v>1.5930337297538486</v>
      </c>
      <c r="CH179" s="3">
        <f>AVERAGE(CD179:CD180)</f>
        <v>3.2600906733689952</v>
      </c>
      <c r="CI179" s="3">
        <f>AVERAGE(CE179:CE180)</f>
        <v>1.6670569436151463</v>
      </c>
      <c r="CJ179" s="3">
        <f>AVERAGE(CF179:CF180)</f>
        <v>0.16048318855151203</v>
      </c>
    </row>
    <row r="180" spans="1:88" ht="15.6" customHeight="1" x14ac:dyDescent="0.3">
      <c r="A180">
        <v>44</v>
      </c>
      <c r="B180">
        <v>12</v>
      </c>
      <c r="C180" t="s">
        <v>68</v>
      </c>
      <c r="D180" t="s">
        <v>27</v>
      </c>
      <c r="E180"/>
      <c r="F180"/>
      <c r="G180">
        <v>0.5</v>
      </c>
      <c r="H180">
        <v>0.5</v>
      </c>
      <c r="I180">
        <v>3051</v>
      </c>
      <c r="J180">
        <v>6168</v>
      </c>
      <c r="K180"/>
      <c r="L180">
        <v>2983</v>
      </c>
      <c r="M180">
        <v>2.7559999999999998</v>
      </c>
      <c r="N180">
        <v>5.5039999999999996</v>
      </c>
      <c r="O180">
        <v>2.7480000000000002</v>
      </c>
      <c r="P180"/>
      <c r="Q180">
        <v>0.19600000000000001</v>
      </c>
      <c r="R180">
        <v>1</v>
      </c>
      <c r="S180">
        <v>0</v>
      </c>
      <c r="T180">
        <v>0</v>
      </c>
      <c r="U180"/>
      <c r="V180">
        <v>0</v>
      </c>
      <c r="W180"/>
      <c r="X180"/>
      <c r="Y180" s="1">
        <v>45019</v>
      </c>
      <c r="Z180" s="6">
        <v>0.92554398148148154</v>
      </c>
      <c r="AA180"/>
      <c r="AB180" s="19">
        <v>1</v>
      </c>
      <c r="AD180" s="3">
        <v>3.1192000854194446</v>
      </c>
      <c r="AE180" s="3">
        <v>6.5243270726093368</v>
      </c>
      <c r="AF180" s="3">
        <v>3.4051269871898922</v>
      </c>
      <c r="AG180" s="3">
        <v>0.31956619652488433</v>
      </c>
      <c r="BG180" s="20"/>
      <c r="BH180" s="20"/>
      <c r="BI180" s="20"/>
      <c r="BJ180" s="20"/>
      <c r="BL180" s="15"/>
      <c r="BQ180" s="2">
        <f t="shared" si="27"/>
        <v>2.9732408325074333</v>
      </c>
      <c r="BR180" s="2">
        <f t="shared" si="28"/>
        <v>5.9464816650148666</v>
      </c>
      <c r="BS180" s="2">
        <f t="shared" si="29"/>
        <v>2.9732408325074333</v>
      </c>
      <c r="BT180" s="2">
        <f t="shared" si="30"/>
        <v>0.29732408325074333</v>
      </c>
      <c r="BU180" s="48">
        <f t="shared" si="31"/>
        <v>2052.306</v>
      </c>
      <c r="BV180" s="48">
        <f t="shared" si="31"/>
        <v>2074.5039999999999</v>
      </c>
      <c r="BW180" s="48">
        <f t="shared" si="32"/>
        <v>2096.7019999999998</v>
      </c>
      <c r="BX180" s="48">
        <f t="shared" si="33"/>
        <v>20065.646666666664</v>
      </c>
      <c r="BY180" s="40">
        <f t="shared" si="34"/>
        <v>1.4866204162537167</v>
      </c>
      <c r="BZ180" s="46">
        <f t="shared" si="34"/>
        <v>2.9732408325074333</v>
      </c>
      <c r="CA180" s="46">
        <f t="shared" si="35"/>
        <v>1.4866204162537167</v>
      </c>
      <c r="CB180" s="46">
        <f t="shared" si="36"/>
        <v>0.14866204162537167</v>
      </c>
      <c r="CC180" s="46">
        <f t="shared" si="37"/>
        <v>1.5596000427097223</v>
      </c>
      <c r="CD180" s="46">
        <f t="shared" si="37"/>
        <v>3.2621635363046684</v>
      </c>
      <c r="CE180" s="46">
        <f t="shared" si="38"/>
        <v>1.7025634935949461</v>
      </c>
      <c r="CF180" s="46">
        <f t="shared" si="39"/>
        <v>0.15978309826244216</v>
      </c>
      <c r="CG180"/>
      <c r="CH180"/>
      <c r="CJ180"/>
    </row>
    <row r="181" spans="1:88" ht="15.6" customHeight="1" x14ac:dyDescent="0.3">
      <c r="A181">
        <v>45</v>
      </c>
      <c r="B181">
        <v>13</v>
      </c>
      <c r="C181" t="s">
        <v>68</v>
      </c>
      <c r="D181" t="s">
        <v>27</v>
      </c>
      <c r="E181"/>
      <c r="F181"/>
      <c r="G181">
        <v>0.5</v>
      </c>
      <c r="H181">
        <v>0.5</v>
      </c>
      <c r="I181">
        <v>3281</v>
      </c>
      <c r="J181">
        <v>6376</v>
      </c>
      <c r="K181"/>
      <c r="L181">
        <v>3205</v>
      </c>
      <c r="M181">
        <v>2.9319999999999999</v>
      </c>
      <c r="N181">
        <v>5.68</v>
      </c>
      <c r="O181">
        <v>2.7480000000000002</v>
      </c>
      <c r="P181"/>
      <c r="Q181">
        <v>0.219</v>
      </c>
      <c r="R181">
        <v>1</v>
      </c>
      <c r="S181">
        <v>0</v>
      </c>
      <c r="T181">
        <v>0</v>
      </c>
      <c r="U181"/>
      <c r="V181">
        <v>0</v>
      </c>
      <c r="W181"/>
      <c r="X181"/>
      <c r="Y181" s="1">
        <v>45019</v>
      </c>
      <c r="Z181" s="6">
        <v>0.93819444444444444</v>
      </c>
      <c r="AA181"/>
      <c r="AB181" s="19">
        <v>1</v>
      </c>
      <c r="AD181" s="3">
        <v>3.3504707025667848</v>
      </c>
      <c r="AE181" s="3">
        <v>6.7399048179193883</v>
      </c>
      <c r="AF181" s="3">
        <v>3.3894341153526035</v>
      </c>
      <c r="AG181" s="3">
        <v>0.343476972551578</v>
      </c>
      <c r="BG181" s="20"/>
      <c r="BH181" s="20"/>
      <c r="BI181" s="20"/>
      <c r="BJ181" s="20"/>
      <c r="BL181" s="15"/>
      <c r="BQ181" s="2">
        <f t="shared" si="27"/>
        <v>2.9732408325074333</v>
      </c>
      <c r="BR181" s="2">
        <f t="shared" si="28"/>
        <v>5.9464816650148666</v>
      </c>
      <c r="BS181" s="2">
        <f t="shared" si="29"/>
        <v>2.9732408325074333</v>
      </c>
      <c r="BT181" s="2">
        <f t="shared" si="30"/>
        <v>0.29732408325074333</v>
      </c>
      <c r="BU181" s="48">
        <f t="shared" si="31"/>
        <v>2207.0193333333332</v>
      </c>
      <c r="BV181" s="48">
        <f t="shared" si="31"/>
        <v>2144.4613333333332</v>
      </c>
      <c r="BW181" s="48">
        <f t="shared" si="32"/>
        <v>2081.9033333333332</v>
      </c>
      <c r="BX181" s="48">
        <f t="shared" si="33"/>
        <v>21558.966666666664</v>
      </c>
      <c r="BY181" s="40">
        <f t="shared" si="34"/>
        <v>1.4866204162537167</v>
      </c>
      <c r="BZ181" s="46">
        <f t="shared" si="34"/>
        <v>2.9732408325074333</v>
      </c>
      <c r="CA181" s="46">
        <f t="shared" si="35"/>
        <v>1.4866204162537167</v>
      </c>
      <c r="CB181" s="46">
        <f t="shared" si="36"/>
        <v>0.14866204162537167</v>
      </c>
      <c r="CC181" s="46">
        <f t="shared" si="37"/>
        <v>1.6752353512833924</v>
      </c>
      <c r="CD181" s="46">
        <f t="shared" si="37"/>
        <v>3.3699524089596942</v>
      </c>
      <c r="CE181" s="46">
        <f t="shared" si="38"/>
        <v>1.6947170576763018</v>
      </c>
      <c r="CF181" s="46">
        <f t="shared" si="39"/>
        <v>0.171738486275789</v>
      </c>
      <c r="CG181"/>
      <c r="CH181"/>
      <c r="CJ181"/>
    </row>
    <row r="182" spans="1:88" ht="15.6" customHeight="1" x14ac:dyDescent="0.3">
      <c r="A182">
        <v>46</v>
      </c>
      <c r="B182">
        <v>13</v>
      </c>
      <c r="C182" t="s">
        <v>68</v>
      </c>
      <c r="D182" t="s">
        <v>27</v>
      </c>
      <c r="E182"/>
      <c r="F182"/>
      <c r="G182">
        <v>0.5</v>
      </c>
      <c r="H182">
        <v>0.5</v>
      </c>
      <c r="I182">
        <v>3273</v>
      </c>
      <c r="J182">
        <v>6376</v>
      </c>
      <c r="K182"/>
      <c r="L182">
        <v>3215</v>
      </c>
      <c r="M182">
        <v>2.9260000000000002</v>
      </c>
      <c r="N182">
        <v>5.68</v>
      </c>
      <c r="O182">
        <v>2.754</v>
      </c>
      <c r="P182"/>
      <c r="Q182">
        <v>0.22</v>
      </c>
      <c r="R182">
        <v>1</v>
      </c>
      <c r="S182">
        <v>0</v>
      </c>
      <c r="T182">
        <v>0</v>
      </c>
      <c r="U182"/>
      <c r="V182">
        <v>0</v>
      </c>
      <c r="W182"/>
      <c r="X182"/>
      <c r="Y182" s="1">
        <v>45019</v>
      </c>
      <c r="Z182" s="6">
        <v>0.94515046296296301</v>
      </c>
      <c r="AA182"/>
      <c r="AB182" s="19">
        <v>1</v>
      </c>
      <c r="AD182" s="3">
        <v>3.3424265071877466</v>
      </c>
      <c r="AE182" s="3">
        <v>6.7399048179193883</v>
      </c>
      <c r="AF182" s="3">
        <v>3.3974783107316417</v>
      </c>
      <c r="AG182" s="3">
        <v>0.34455403453476241</v>
      </c>
      <c r="AK182" s="8">
        <v>2.1897390790218698</v>
      </c>
      <c r="AQ182" s="8">
        <v>0.47557016762689835</v>
      </c>
      <c r="AW182" s="8">
        <v>3.0299986961433825</v>
      </c>
      <c r="BC182" s="8">
        <v>2.4683406066194076</v>
      </c>
      <c r="BG182" s="20">
        <v>3.3062276279820759</v>
      </c>
      <c r="BH182" s="20">
        <v>6.7559695056708584</v>
      </c>
      <c r="BI182" s="20">
        <v>3.4497418776887829</v>
      </c>
      <c r="BJ182" s="20">
        <v>0.34035349280034322</v>
      </c>
      <c r="BL182" s="15">
        <v>49</v>
      </c>
      <c r="BQ182" s="2">
        <f t="shared" si="27"/>
        <v>2.9732408325074333</v>
      </c>
      <c r="BR182" s="2">
        <f t="shared" si="28"/>
        <v>5.9464816650148666</v>
      </c>
      <c r="BS182" s="2">
        <f t="shared" si="29"/>
        <v>2.9732408325074333</v>
      </c>
      <c r="BT182" s="2">
        <f t="shared" si="30"/>
        <v>0.29732408325074333</v>
      </c>
      <c r="BU182" s="48">
        <f t="shared" si="31"/>
        <v>2201.6379999999999</v>
      </c>
      <c r="BV182" s="48">
        <f t="shared" si="31"/>
        <v>2144.4613333333332</v>
      </c>
      <c r="BW182" s="48">
        <f t="shared" si="32"/>
        <v>2087.2846666666665</v>
      </c>
      <c r="BX182" s="48">
        <f t="shared" si="33"/>
        <v>21626.233333333334</v>
      </c>
      <c r="BY182" s="40">
        <f t="shared" si="34"/>
        <v>1.4866204162537167</v>
      </c>
      <c r="BZ182" s="46">
        <f t="shared" si="34"/>
        <v>2.9732408325074333</v>
      </c>
      <c r="CA182" s="46">
        <f t="shared" si="35"/>
        <v>1.4866204162537167</v>
      </c>
      <c r="CB182" s="46">
        <f t="shared" si="36"/>
        <v>0.14866204162537167</v>
      </c>
      <c r="CC182" s="46">
        <f t="shared" si="37"/>
        <v>1.6712132535938733</v>
      </c>
      <c r="CD182" s="46">
        <f t="shared" si="37"/>
        <v>3.3699524089596942</v>
      </c>
      <c r="CE182" s="46">
        <f t="shared" si="38"/>
        <v>1.6987391553658209</v>
      </c>
      <c r="CF182" s="46">
        <f t="shared" si="39"/>
        <v>0.17227701726738121</v>
      </c>
      <c r="CG182" s="3">
        <f>AVERAGE(CC182:CC183)</f>
        <v>1.653113813991038</v>
      </c>
      <c r="CH182" s="3">
        <f>AVERAGE(CD182:CD183)</f>
        <v>3.3779847528354292</v>
      </c>
      <c r="CI182" s="3">
        <f>AVERAGE(CE182:CE183)</f>
        <v>1.7248709388443915</v>
      </c>
      <c r="CJ182" s="3">
        <f>AVERAGE(CF182:CF183)</f>
        <v>0.17017674640017161</v>
      </c>
    </row>
    <row r="183" spans="1:88" ht="15.6" customHeight="1" x14ac:dyDescent="0.3">
      <c r="A183">
        <v>47</v>
      </c>
      <c r="B183">
        <v>13</v>
      </c>
      <c r="C183" t="s">
        <v>68</v>
      </c>
      <c r="D183" t="s">
        <v>27</v>
      </c>
      <c r="E183"/>
      <c r="F183"/>
      <c r="G183">
        <v>0.5</v>
      </c>
      <c r="H183">
        <v>0.5</v>
      </c>
      <c r="I183">
        <v>3201</v>
      </c>
      <c r="J183">
        <v>6407</v>
      </c>
      <c r="K183"/>
      <c r="L183">
        <v>3137</v>
      </c>
      <c r="M183">
        <v>2.871</v>
      </c>
      <c r="N183">
        <v>5.7069999999999999</v>
      </c>
      <c r="O183">
        <v>2.8359999999999999</v>
      </c>
      <c r="P183"/>
      <c r="Q183">
        <v>0.21199999999999999</v>
      </c>
      <c r="R183">
        <v>1</v>
      </c>
      <c r="S183">
        <v>0</v>
      </c>
      <c r="T183">
        <v>0</v>
      </c>
      <c r="U183"/>
      <c r="V183">
        <v>0</v>
      </c>
      <c r="W183"/>
      <c r="X183"/>
      <c r="Y183" s="1">
        <v>45019</v>
      </c>
      <c r="Z183" s="6">
        <v>0.95256944444444447</v>
      </c>
      <c r="AA183"/>
      <c r="AB183" s="19">
        <v>1</v>
      </c>
      <c r="AD183" s="3">
        <v>3.2700287487764053</v>
      </c>
      <c r="AE183" s="3">
        <v>6.7720341934223294</v>
      </c>
      <c r="AF183" s="3">
        <v>3.5020054446459241</v>
      </c>
      <c r="AG183" s="3">
        <v>0.33615295106592408</v>
      </c>
      <c r="BG183" s="20"/>
      <c r="BH183" s="20"/>
      <c r="BI183" s="20"/>
      <c r="BJ183" s="20"/>
      <c r="BL183" s="15"/>
      <c r="BQ183" s="2">
        <f t="shared" si="27"/>
        <v>2.9732408325074333</v>
      </c>
      <c r="BR183" s="2">
        <f t="shared" si="28"/>
        <v>5.9464816650148666</v>
      </c>
      <c r="BS183" s="2">
        <f t="shared" si="29"/>
        <v>2.9732408325074333</v>
      </c>
      <c r="BT183" s="2">
        <f t="shared" si="30"/>
        <v>0.29732408325074333</v>
      </c>
      <c r="BU183" s="48">
        <f t="shared" si="31"/>
        <v>2153.2059999999997</v>
      </c>
      <c r="BV183" s="48">
        <f t="shared" si="31"/>
        <v>2154.8876666666665</v>
      </c>
      <c r="BW183" s="48">
        <f t="shared" si="32"/>
        <v>2156.5693333333334</v>
      </c>
      <c r="BX183" s="48">
        <f t="shared" si="33"/>
        <v>21101.553333333333</v>
      </c>
      <c r="BY183" s="40">
        <f t="shared" si="34"/>
        <v>1.4866204162537167</v>
      </c>
      <c r="BZ183" s="46">
        <f t="shared" si="34"/>
        <v>2.9732408325074333</v>
      </c>
      <c r="CA183" s="46">
        <f t="shared" si="35"/>
        <v>1.4866204162537167</v>
      </c>
      <c r="CB183" s="46">
        <f t="shared" si="36"/>
        <v>0.14866204162537167</v>
      </c>
      <c r="CC183" s="46">
        <f t="shared" si="37"/>
        <v>1.6350143743882026</v>
      </c>
      <c r="CD183" s="46">
        <f t="shared" si="37"/>
        <v>3.3860170967111647</v>
      </c>
      <c r="CE183" s="46">
        <f t="shared" si="38"/>
        <v>1.7510027223229621</v>
      </c>
      <c r="CF183" s="46">
        <f t="shared" si="39"/>
        <v>0.16807647553296204</v>
      </c>
      <c r="CG183"/>
      <c r="CH183"/>
      <c r="CJ183"/>
    </row>
    <row r="184" spans="1:88" ht="15.6" customHeight="1" x14ac:dyDescent="0.3">
      <c r="A184">
        <v>48</v>
      </c>
      <c r="B184">
        <v>14</v>
      </c>
      <c r="C184" t="s">
        <v>68</v>
      </c>
      <c r="D184" t="s">
        <v>27</v>
      </c>
      <c r="E184"/>
      <c r="F184"/>
      <c r="G184">
        <v>0.5</v>
      </c>
      <c r="H184">
        <v>0.5</v>
      </c>
      <c r="I184">
        <v>3265</v>
      </c>
      <c r="J184">
        <v>6225</v>
      </c>
      <c r="K184"/>
      <c r="L184">
        <v>3077</v>
      </c>
      <c r="M184">
        <v>2.92</v>
      </c>
      <c r="N184">
        <v>5.5519999999999996</v>
      </c>
      <c r="O184">
        <v>2.633</v>
      </c>
      <c r="P184"/>
      <c r="Q184">
        <v>0.20599999999999999</v>
      </c>
      <c r="R184">
        <v>1</v>
      </c>
      <c r="S184">
        <v>0</v>
      </c>
      <c r="T184">
        <v>0</v>
      </c>
      <c r="U184"/>
      <c r="V184">
        <v>0</v>
      </c>
      <c r="W184"/>
      <c r="X184"/>
      <c r="Y184" s="1">
        <v>45019</v>
      </c>
      <c r="Z184" s="6">
        <v>0.96524305555555545</v>
      </c>
      <c r="AA184"/>
      <c r="AB184" s="19">
        <v>1</v>
      </c>
      <c r="AD184" s="3">
        <v>3.3343823118087084</v>
      </c>
      <c r="AE184" s="3">
        <v>6.5834036662760331</v>
      </c>
      <c r="AF184" s="3">
        <v>3.2490213544673248</v>
      </c>
      <c r="AG184" s="3">
        <v>0.32969057916681771</v>
      </c>
      <c r="BG184" s="20"/>
      <c r="BH184" s="20"/>
      <c r="BI184" s="20"/>
      <c r="BJ184" s="20"/>
      <c r="BL184" s="15"/>
      <c r="BQ184" s="2">
        <f t="shared" si="27"/>
        <v>2.9732408325074333</v>
      </c>
      <c r="BR184" s="2">
        <f t="shared" si="28"/>
        <v>5.9464816650148666</v>
      </c>
      <c r="BS184" s="2">
        <f t="shared" si="29"/>
        <v>2.9732408325074333</v>
      </c>
      <c r="BT184" s="2">
        <f t="shared" si="30"/>
        <v>0.29732408325074333</v>
      </c>
      <c r="BU184" s="48">
        <f t="shared" si="31"/>
        <v>2196.2566666666667</v>
      </c>
      <c r="BV184" s="48">
        <f t="shared" si="31"/>
        <v>2093.6749999999997</v>
      </c>
      <c r="BW184" s="48">
        <f t="shared" si="32"/>
        <v>1991.0933333333332</v>
      </c>
      <c r="BX184" s="48">
        <f t="shared" si="33"/>
        <v>20697.953333333331</v>
      </c>
      <c r="BY184" s="40">
        <f t="shared" si="34"/>
        <v>1.4866204162537167</v>
      </c>
      <c r="BZ184" s="46">
        <f t="shared" si="34"/>
        <v>2.9732408325074333</v>
      </c>
      <c r="CA184" s="46">
        <f t="shared" si="35"/>
        <v>1.4866204162537167</v>
      </c>
      <c r="CB184" s="46">
        <f t="shared" si="36"/>
        <v>0.14866204162537167</v>
      </c>
      <c r="CC184" s="46">
        <f t="shared" si="37"/>
        <v>1.6671911559043542</v>
      </c>
      <c r="CD184" s="46">
        <f t="shared" si="37"/>
        <v>3.2917018331380166</v>
      </c>
      <c r="CE184" s="46">
        <f t="shared" si="38"/>
        <v>1.6245106772336624</v>
      </c>
      <c r="CF184" s="46">
        <f t="shared" si="39"/>
        <v>0.16484528958340885</v>
      </c>
      <c r="CG184"/>
      <c r="CH184"/>
      <c r="CJ184"/>
    </row>
    <row r="185" spans="1:88" ht="15.6" customHeight="1" x14ac:dyDescent="0.3">
      <c r="A185">
        <v>49</v>
      </c>
      <c r="B185">
        <v>14</v>
      </c>
      <c r="C185" t="s">
        <v>68</v>
      </c>
      <c r="D185" t="s">
        <v>27</v>
      </c>
      <c r="E185"/>
      <c r="F185"/>
      <c r="G185">
        <v>0.5</v>
      </c>
      <c r="H185">
        <v>0.5</v>
      </c>
      <c r="I185">
        <v>3270</v>
      </c>
      <c r="J185">
        <v>6173</v>
      </c>
      <c r="K185"/>
      <c r="L185">
        <v>3000</v>
      </c>
      <c r="M185">
        <v>2.923</v>
      </c>
      <c r="N185">
        <v>5.508</v>
      </c>
      <c r="O185">
        <v>2.585</v>
      </c>
      <c r="P185"/>
      <c r="Q185">
        <v>0.19800000000000001</v>
      </c>
      <c r="R185">
        <v>1</v>
      </c>
      <c r="S185">
        <v>0</v>
      </c>
      <c r="T185">
        <v>0</v>
      </c>
      <c r="U185"/>
      <c r="V185">
        <v>0</v>
      </c>
      <c r="W185"/>
      <c r="X185"/>
      <c r="Y185" s="1">
        <v>45019</v>
      </c>
      <c r="Z185" s="6">
        <v>0.97222222222222221</v>
      </c>
      <c r="AA185"/>
      <c r="AB185" s="19">
        <v>1</v>
      </c>
      <c r="AD185" s="3">
        <v>3.3394099339206074</v>
      </c>
      <c r="AE185" s="3">
        <v>6.5295092299485207</v>
      </c>
      <c r="AF185" s="3">
        <v>3.1900992960279133</v>
      </c>
      <c r="AG185" s="3">
        <v>0.32139720189629783</v>
      </c>
      <c r="AK185" s="8">
        <v>6.4013663289620553</v>
      </c>
      <c r="AQ185" s="8">
        <v>6.3512313843428966E-2</v>
      </c>
      <c r="AW185" s="8">
        <v>6.1669882678134025</v>
      </c>
      <c r="BC185" s="8">
        <v>1.4637305708086259</v>
      </c>
      <c r="BG185" s="20">
        <v>3.2358409184154944</v>
      </c>
      <c r="BH185" s="20">
        <v>6.5274363670128466</v>
      </c>
      <c r="BI185" s="20">
        <v>3.2915954485973526</v>
      </c>
      <c r="BJ185" s="20">
        <v>0.32376673825930352</v>
      </c>
      <c r="BL185" s="15">
        <v>50</v>
      </c>
      <c r="BQ185" s="2">
        <f t="shared" si="27"/>
        <v>2.9732408325074333</v>
      </c>
      <c r="BR185" s="2">
        <f t="shared" si="28"/>
        <v>5.9464816650148666</v>
      </c>
      <c r="BS185" s="2">
        <f t="shared" si="29"/>
        <v>2.9732408325074333</v>
      </c>
      <c r="BT185" s="2">
        <f t="shared" si="30"/>
        <v>0.29732408325074333</v>
      </c>
      <c r="BU185" s="48">
        <f t="shared" si="31"/>
        <v>2199.62</v>
      </c>
      <c r="BV185" s="48">
        <f t="shared" si="31"/>
        <v>2076.1856666666663</v>
      </c>
      <c r="BW185" s="48">
        <f t="shared" si="32"/>
        <v>1952.7513333333332</v>
      </c>
      <c r="BX185" s="48">
        <f t="shared" si="33"/>
        <v>20180</v>
      </c>
      <c r="BY185" s="40">
        <f t="shared" si="34"/>
        <v>1.4866204162537167</v>
      </c>
      <c r="BZ185" s="46">
        <f t="shared" si="34"/>
        <v>2.9732408325074333</v>
      </c>
      <c r="CA185" s="46">
        <f t="shared" si="35"/>
        <v>1.4866204162537167</v>
      </c>
      <c r="CB185" s="46">
        <f t="shared" si="36"/>
        <v>0.14866204162537167</v>
      </c>
      <c r="CC185" s="46">
        <f t="shared" si="37"/>
        <v>1.6697049669603037</v>
      </c>
      <c r="CD185" s="46">
        <f t="shared" si="37"/>
        <v>3.2647546149742603</v>
      </c>
      <c r="CE185" s="46">
        <f t="shared" si="38"/>
        <v>1.5950496480139567</v>
      </c>
      <c r="CF185" s="46">
        <f t="shared" si="39"/>
        <v>0.16069860094814892</v>
      </c>
      <c r="CG185" s="3">
        <f>AVERAGE(CC185:CC186)</f>
        <v>1.6179204592077472</v>
      </c>
      <c r="CH185" s="3">
        <f>AVERAGE(CD185:CD186)</f>
        <v>3.2637181835064233</v>
      </c>
      <c r="CI185" s="3">
        <f>AVERAGE(CE185:CE186)</f>
        <v>1.6457977242986763</v>
      </c>
      <c r="CJ185" s="3">
        <f>AVERAGE(CF185:CF186)</f>
        <v>0.16188336912965176</v>
      </c>
    </row>
    <row r="186" spans="1:88" ht="15.6" customHeight="1" x14ac:dyDescent="0.3">
      <c r="A186">
        <v>50</v>
      </c>
      <c r="B186">
        <v>14</v>
      </c>
      <c r="C186" t="s">
        <v>68</v>
      </c>
      <c r="D186" t="s">
        <v>27</v>
      </c>
      <c r="E186"/>
      <c r="F186"/>
      <c r="G186">
        <v>0.5</v>
      </c>
      <c r="H186">
        <v>0.5</v>
      </c>
      <c r="I186">
        <v>3064</v>
      </c>
      <c r="J186">
        <v>6169</v>
      </c>
      <c r="K186"/>
      <c r="L186">
        <v>3044</v>
      </c>
      <c r="M186">
        <v>2.766</v>
      </c>
      <c r="N186">
        <v>5.5039999999999996</v>
      </c>
      <c r="O186">
        <v>2.7389999999999999</v>
      </c>
      <c r="P186"/>
      <c r="Q186">
        <v>0.20200000000000001</v>
      </c>
      <c r="R186">
        <v>1</v>
      </c>
      <c r="S186">
        <v>0</v>
      </c>
      <c r="T186">
        <v>0</v>
      </c>
      <c r="U186"/>
      <c r="V186">
        <v>0</v>
      </c>
      <c r="W186"/>
      <c r="X186"/>
      <c r="Y186" s="1">
        <v>45019</v>
      </c>
      <c r="Z186" s="6">
        <v>0.97961805555555559</v>
      </c>
      <c r="AA186"/>
      <c r="AB186" s="19">
        <v>1</v>
      </c>
      <c r="AD186" s="3">
        <v>3.1322719029103814</v>
      </c>
      <c r="AE186" s="3">
        <v>6.5253635040771734</v>
      </c>
      <c r="AF186" s="3">
        <v>3.393091601166792</v>
      </c>
      <c r="AG186" s="3">
        <v>0.32613627462230921</v>
      </c>
      <c r="BG186" s="20"/>
      <c r="BH186" s="20"/>
      <c r="BI186" s="20"/>
      <c r="BJ186" s="20"/>
      <c r="BL186" s="15"/>
      <c r="BQ186" s="2">
        <f t="shared" si="27"/>
        <v>2.9732408325074333</v>
      </c>
      <c r="BR186" s="2">
        <f t="shared" si="28"/>
        <v>5.9464816650148666</v>
      </c>
      <c r="BS186" s="2">
        <f t="shared" si="29"/>
        <v>2.9732408325074333</v>
      </c>
      <c r="BT186" s="2">
        <f t="shared" si="30"/>
        <v>0.29732408325074333</v>
      </c>
      <c r="BU186" s="48">
        <f t="shared" si="31"/>
        <v>2061.0506666666665</v>
      </c>
      <c r="BV186" s="48">
        <f t="shared" si="31"/>
        <v>2074.8403333333331</v>
      </c>
      <c r="BW186" s="48">
        <f t="shared" si="32"/>
        <v>2088.6299999999997</v>
      </c>
      <c r="BX186" s="48">
        <f t="shared" si="33"/>
        <v>20475.973333333332</v>
      </c>
      <c r="BY186" s="40">
        <f t="shared" si="34"/>
        <v>1.4866204162537167</v>
      </c>
      <c r="BZ186" s="46">
        <f t="shared" si="34"/>
        <v>2.9732408325074333</v>
      </c>
      <c r="CA186" s="46">
        <f t="shared" si="35"/>
        <v>1.4866204162537167</v>
      </c>
      <c r="CB186" s="46">
        <f t="shared" si="36"/>
        <v>0.14866204162537167</v>
      </c>
      <c r="CC186" s="46">
        <f t="shared" si="37"/>
        <v>1.5661359514551907</v>
      </c>
      <c r="CD186" s="46">
        <f t="shared" si="37"/>
        <v>3.2626817520385867</v>
      </c>
      <c r="CE186" s="46">
        <f t="shared" si="38"/>
        <v>1.696545800583396</v>
      </c>
      <c r="CF186" s="46">
        <f t="shared" si="39"/>
        <v>0.1630681373111546</v>
      </c>
      <c r="CG186"/>
      <c r="CH186"/>
      <c r="CJ186"/>
    </row>
    <row r="187" spans="1:88" ht="15.6" customHeight="1" x14ac:dyDescent="0.3">
      <c r="A187">
        <v>51</v>
      </c>
      <c r="B187">
        <v>15</v>
      </c>
      <c r="C187" t="s">
        <v>68</v>
      </c>
      <c r="D187" t="s">
        <v>27</v>
      </c>
      <c r="E187"/>
      <c r="F187"/>
      <c r="G187">
        <v>0.5</v>
      </c>
      <c r="H187">
        <v>0.5</v>
      </c>
      <c r="I187">
        <v>3432</v>
      </c>
      <c r="J187">
        <v>6760</v>
      </c>
      <c r="K187"/>
      <c r="L187">
        <v>3319</v>
      </c>
      <c r="M187">
        <v>3.048</v>
      </c>
      <c r="N187">
        <v>6.0060000000000002</v>
      </c>
      <c r="O187">
        <v>2.9580000000000002</v>
      </c>
      <c r="P187"/>
      <c r="Q187">
        <v>0.23100000000000001</v>
      </c>
      <c r="R187">
        <v>1</v>
      </c>
      <c r="S187">
        <v>0</v>
      </c>
      <c r="T187">
        <v>0</v>
      </c>
      <c r="U187"/>
      <c r="V187">
        <v>0</v>
      </c>
      <c r="W187"/>
      <c r="X187"/>
      <c r="Y187" s="1">
        <v>45019</v>
      </c>
      <c r="Z187" s="6">
        <v>0.99250000000000005</v>
      </c>
      <c r="AA187"/>
      <c r="AB187" s="19">
        <v>1</v>
      </c>
      <c r="AD187" s="3">
        <v>3.5023048903461254</v>
      </c>
      <c r="AE187" s="3">
        <v>7.1378945015687139</v>
      </c>
      <c r="AF187" s="3">
        <v>3.6355896112225885</v>
      </c>
      <c r="AG187" s="3">
        <v>0.35575547915988021</v>
      </c>
      <c r="BG187" s="20"/>
      <c r="BH187" s="20"/>
      <c r="BI187" s="20"/>
      <c r="BJ187" s="20"/>
      <c r="BL187" s="15"/>
      <c r="BQ187" s="2">
        <f t="shared" si="27"/>
        <v>2.9732408325074333</v>
      </c>
      <c r="BR187" s="2">
        <f t="shared" si="28"/>
        <v>5.9464816650148666</v>
      </c>
      <c r="BS187" s="2">
        <f t="shared" si="29"/>
        <v>2.9732408325074333</v>
      </c>
      <c r="BT187" s="2">
        <f t="shared" si="30"/>
        <v>0.29732408325074333</v>
      </c>
      <c r="BU187" s="48">
        <f t="shared" si="31"/>
        <v>2308.5919999999996</v>
      </c>
      <c r="BV187" s="48">
        <f t="shared" si="31"/>
        <v>2273.6133333333332</v>
      </c>
      <c r="BW187" s="48">
        <f t="shared" si="32"/>
        <v>2238.6346666666664</v>
      </c>
      <c r="BX187" s="48">
        <f t="shared" si="33"/>
        <v>22325.806666666664</v>
      </c>
      <c r="BY187" s="40">
        <f t="shared" si="34"/>
        <v>1.4866204162537167</v>
      </c>
      <c r="BZ187" s="46">
        <f t="shared" si="34"/>
        <v>2.9732408325074333</v>
      </c>
      <c r="CA187" s="46">
        <f t="shared" si="35"/>
        <v>1.4866204162537167</v>
      </c>
      <c r="CB187" s="46">
        <f t="shared" si="36"/>
        <v>0.14866204162537167</v>
      </c>
      <c r="CC187" s="46">
        <f t="shared" si="37"/>
        <v>1.7511524451730627</v>
      </c>
      <c r="CD187" s="46">
        <f t="shared" si="37"/>
        <v>3.5689472507843569</v>
      </c>
      <c r="CE187" s="46">
        <f t="shared" si="38"/>
        <v>1.8177948056112943</v>
      </c>
      <c r="CF187" s="46">
        <f t="shared" si="39"/>
        <v>0.1778777395799401</v>
      </c>
      <c r="CG187"/>
      <c r="CH187"/>
      <c r="CJ187"/>
    </row>
    <row r="188" spans="1:88" ht="15.6" customHeight="1" x14ac:dyDescent="0.3">
      <c r="A188">
        <v>52</v>
      </c>
      <c r="B188">
        <v>15</v>
      </c>
      <c r="C188" t="s">
        <v>68</v>
      </c>
      <c r="D188" t="s">
        <v>27</v>
      </c>
      <c r="E188"/>
      <c r="F188"/>
      <c r="G188">
        <v>0.5</v>
      </c>
      <c r="H188">
        <v>0.5</v>
      </c>
      <c r="I188">
        <v>3422</v>
      </c>
      <c r="J188">
        <v>6757</v>
      </c>
      <c r="K188"/>
      <c r="L188">
        <v>3314</v>
      </c>
      <c r="M188">
        <v>3.04</v>
      </c>
      <c r="N188">
        <v>6.0030000000000001</v>
      </c>
      <c r="O188">
        <v>2.9630000000000001</v>
      </c>
      <c r="P188"/>
      <c r="Q188">
        <v>0.23100000000000001</v>
      </c>
      <c r="R188">
        <v>1</v>
      </c>
      <c r="S188">
        <v>0</v>
      </c>
      <c r="T188">
        <v>0</v>
      </c>
      <c r="U188"/>
      <c r="V188">
        <v>0</v>
      </c>
      <c r="W188"/>
      <c r="X188"/>
      <c r="Y188" s="1">
        <v>45019</v>
      </c>
      <c r="Z188" s="6">
        <v>0.9993981481481482</v>
      </c>
      <c r="AA188"/>
      <c r="AB188" s="19">
        <v>1</v>
      </c>
      <c r="AD188" s="3">
        <v>3.4922496461223278</v>
      </c>
      <c r="AE188" s="3">
        <v>7.134785207165204</v>
      </c>
      <c r="AF188" s="3">
        <v>3.6425355610428762</v>
      </c>
      <c r="AG188" s="3">
        <v>0.35521694816828797</v>
      </c>
      <c r="AK188" s="8">
        <v>1.9772827776002859</v>
      </c>
      <c r="AQ188" s="8">
        <v>0.2466452152230767</v>
      </c>
      <c r="AW188" s="8">
        <v>2.3333122862061906</v>
      </c>
      <c r="BC188" s="8">
        <v>1.8326476091325059</v>
      </c>
      <c r="BG188" s="20">
        <v>3.4580618157614165</v>
      </c>
      <c r="BH188" s="20">
        <v>7.143594874641817</v>
      </c>
      <c r="BI188" s="20">
        <v>3.6855330588803996</v>
      </c>
      <c r="BJ188" s="20">
        <v>0.35850198721700044</v>
      </c>
      <c r="BL188" s="15">
        <v>51</v>
      </c>
      <c r="BQ188" s="2">
        <f t="shared" si="27"/>
        <v>2.9732408325074333</v>
      </c>
      <c r="BR188" s="2">
        <f t="shared" si="28"/>
        <v>5.9464816650148666</v>
      </c>
      <c r="BS188" s="2">
        <f t="shared" si="29"/>
        <v>2.9732408325074333</v>
      </c>
      <c r="BT188" s="2">
        <f t="shared" si="30"/>
        <v>0.29732408325074333</v>
      </c>
      <c r="BU188" s="48">
        <f t="shared" si="31"/>
        <v>2301.8653333333332</v>
      </c>
      <c r="BV188" s="48">
        <f t="shared" si="31"/>
        <v>2272.6043333333332</v>
      </c>
      <c r="BW188" s="48">
        <f t="shared" si="32"/>
        <v>2243.3433333333332</v>
      </c>
      <c r="BX188" s="48">
        <f t="shared" si="33"/>
        <v>22292.173333333332</v>
      </c>
      <c r="BY188" s="40">
        <f t="shared" si="34"/>
        <v>1.4866204162537167</v>
      </c>
      <c r="BZ188" s="46">
        <f t="shared" si="34"/>
        <v>2.9732408325074333</v>
      </c>
      <c r="CA188" s="46">
        <f t="shared" si="35"/>
        <v>1.4866204162537167</v>
      </c>
      <c r="CB188" s="46">
        <f t="shared" si="36"/>
        <v>0.14866204162537167</v>
      </c>
      <c r="CC188" s="46">
        <f t="shared" si="37"/>
        <v>1.7461248230611639</v>
      </c>
      <c r="CD188" s="46">
        <f t="shared" si="37"/>
        <v>3.567392603582602</v>
      </c>
      <c r="CE188" s="46">
        <f t="shared" si="38"/>
        <v>1.8212677805214381</v>
      </c>
      <c r="CF188" s="46">
        <f t="shared" si="39"/>
        <v>0.17760847408414399</v>
      </c>
      <c r="CG188" s="3">
        <f t="shared" ref="CG188:CJ188" si="40">AVERAGE(CC188:CC189)</f>
        <v>1.7290309078807082</v>
      </c>
      <c r="CH188" s="3">
        <f t="shared" si="40"/>
        <v>3.5717974373209085</v>
      </c>
      <c r="CI188" s="3">
        <f t="shared" si="40"/>
        <v>1.8427665294401998</v>
      </c>
      <c r="CJ188" s="3">
        <f t="shared" si="40"/>
        <v>0.17925099360850022</v>
      </c>
    </row>
    <row r="189" spans="1:88" ht="15.6" customHeight="1" x14ac:dyDescent="0.3">
      <c r="A189">
        <v>53</v>
      </c>
      <c r="B189">
        <v>15</v>
      </c>
      <c r="C189" t="s">
        <v>68</v>
      </c>
      <c r="D189" t="s">
        <v>27</v>
      </c>
      <c r="E189"/>
      <c r="F189"/>
      <c r="G189">
        <v>0.5</v>
      </c>
      <c r="H189">
        <v>0.5</v>
      </c>
      <c r="I189">
        <v>3354</v>
      </c>
      <c r="J189">
        <v>6774</v>
      </c>
      <c r="K189"/>
      <c r="L189">
        <v>3375</v>
      </c>
      <c r="M189">
        <v>2.988</v>
      </c>
      <c r="N189">
        <v>6.0179999999999998</v>
      </c>
      <c r="O189">
        <v>3.03</v>
      </c>
      <c r="P189"/>
      <c r="Q189">
        <v>0.23699999999999999</v>
      </c>
      <c r="R189">
        <v>1</v>
      </c>
      <c r="S189">
        <v>0</v>
      </c>
      <c r="T189">
        <v>0</v>
      </c>
      <c r="U189"/>
      <c r="V189">
        <v>0</v>
      </c>
      <c r="W189"/>
      <c r="X189"/>
      <c r="Y189" s="1">
        <v>45020</v>
      </c>
      <c r="Z189" s="6">
        <v>6.9444444444444441E-3</v>
      </c>
      <c r="AA189"/>
      <c r="AB189" s="19">
        <v>1</v>
      </c>
      <c r="AD189" s="3">
        <v>3.4238739854005056</v>
      </c>
      <c r="AE189" s="3">
        <v>7.152404542118429</v>
      </c>
      <c r="AF189" s="3">
        <v>3.7285305567179234</v>
      </c>
      <c r="AG189" s="3">
        <v>0.36178702626571285</v>
      </c>
      <c r="BG189" s="20"/>
      <c r="BH189" s="20"/>
      <c r="BI189" s="20"/>
      <c r="BJ189" s="20"/>
      <c r="BL189" s="15"/>
      <c r="BQ189" s="2">
        <f t="shared" si="27"/>
        <v>2.9732408325074333</v>
      </c>
      <c r="BR189" s="2">
        <f t="shared" si="28"/>
        <v>5.9464816650148666</v>
      </c>
      <c r="BS189" s="2">
        <f t="shared" si="29"/>
        <v>2.9732408325074333</v>
      </c>
      <c r="BT189" s="2">
        <f t="shared" si="30"/>
        <v>0.29732408325074333</v>
      </c>
      <c r="BU189" s="48">
        <f t="shared" si="31"/>
        <v>2256.1239999999998</v>
      </c>
      <c r="BV189" s="48">
        <f t="shared" si="31"/>
        <v>2278.3219999999997</v>
      </c>
      <c r="BW189" s="48">
        <f t="shared" si="32"/>
        <v>2300.52</v>
      </c>
      <c r="BX189" s="48">
        <f t="shared" si="33"/>
        <v>22702.5</v>
      </c>
      <c r="BY189" s="40">
        <f t="shared" si="34"/>
        <v>1.4866204162537167</v>
      </c>
      <c r="BZ189" s="46">
        <f t="shared" si="34"/>
        <v>2.9732408325074333</v>
      </c>
      <c r="CA189" s="46">
        <f t="shared" si="35"/>
        <v>1.4866204162537167</v>
      </c>
      <c r="CB189" s="46">
        <f t="shared" si="36"/>
        <v>0.14866204162537167</v>
      </c>
      <c r="CC189" s="46">
        <f t="shared" si="37"/>
        <v>1.7119369927002528</v>
      </c>
      <c r="CD189" s="46">
        <f t="shared" si="37"/>
        <v>3.5762022710592145</v>
      </c>
      <c r="CE189" s="46">
        <f t="shared" si="38"/>
        <v>1.8642652783589617</v>
      </c>
      <c r="CF189" s="46">
        <f t="shared" si="39"/>
        <v>0.18089351313285643</v>
      </c>
      <c r="CG189"/>
      <c r="CH189"/>
      <c r="CJ189"/>
    </row>
    <row r="190" spans="1:88" ht="15.6" customHeight="1" x14ac:dyDescent="0.3">
      <c r="A190">
        <v>29</v>
      </c>
      <c r="B190">
        <v>2</v>
      </c>
      <c r="C190" t="s">
        <v>68</v>
      </c>
      <c r="D190" t="s">
        <v>27</v>
      </c>
      <c r="E190"/>
      <c r="F190"/>
      <c r="G190">
        <v>0.5</v>
      </c>
      <c r="H190">
        <v>0.5</v>
      </c>
      <c r="I190">
        <v>4964</v>
      </c>
      <c r="J190">
        <v>7507</v>
      </c>
      <c r="K190"/>
      <c r="L190">
        <v>4058</v>
      </c>
      <c r="M190">
        <v>4.2229999999999999</v>
      </c>
      <c r="N190">
        <v>6.6379999999999999</v>
      </c>
      <c r="O190">
        <v>2.415</v>
      </c>
      <c r="P190"/>
      <c r="Q190">
        <v>0.308</v>
      </c>
      <c r="R190">
        <v>1</v>
      </c>
      <c r="S190">
        <v>0</v>
      </c>
      <c r="T190">
        <v>0</v>
      </c>
      <c r="U190"/>
      <c r="V190">
        <v>0</v>
      </c>
      <c r="W190"/>
      <c r="X190"/>
      <c r="Y190" s="1">
        <v>45146</v>
      </c>
      <c r="Z190" s="6">
        <v>0.79231481481481481</v>
      </c>
      <c r="AA190"/>
      <c r="AB190" s="19">
        <v>1</v>
      </c>
      <c r="AD190" s="3">
        <v>4.5794639638860257</v>
      </c>
      <c r="AE190" s="3">
        <v>7.0883473202279248</v>
      </c>
      <c r="AF190" s="3">
        <v>2.5088833563418991</v>
      </c>
      <c r="AG190" s="3">
        <v>0.37351271541006908</v>
      </c>
      <c r="BG190" s="20"/>
      <c r="BH190" s="20"/>
      <c r="BI190" s="20"/>
      <c r="BJ190" s="20"/>
      <c r="BL190" s="15"/>
      <c r="BQ190" s="2">
        <f t="shared" si="27"/>
        <v>2.9732408325074333</v>
      </c>
      <c r="BR190" s="2">
        <f t="shared" si="28"/>
        <v>5.9464816650148666</v>
      </c>
      <c r="BS190" s="2">
        <f t="shared" si="29"/>
        <v>2.9732408325074333</v>
      </c>
      <c r="BT190" s="2">
        <f t="shared" si="30"/>
        <v>0.29732408325074333</v>
      </c>
      <c r="BU190" s="48">
        <f t="shared" ref="BU190:BV198" si="41">I190/(BQ190*G190)</f>
        <v>3339.1173333333331</v>
      </c>
      <c r="BV190" s="48">
        <f t="shared" si="41"/>
        <v>2524.8543333333332</v>
      </c>
      <c r="BW190" s="48">
        <f t="shared" si="32"/>
        <v>1710.5913333333333</v>
      </c>
      <c r="BX190" s="48">
        <f t="shared" si="33"/>
        <v>27296.813333333332</v>
      </c>
      <c r="BY190" s="40">
        <f t="shared" ref="BY190:BZ198" si="42">G190*BQ190</f>
        <v>1.4866204162537167</v>
      </c>
      <c r="BZ190" s="46">
        <f t="shared" si="42"/>
        <v>2.9732408325074333</v>
      </c>
      <c r="CA190" s="46">
        <f t="shared" si="35"/>
        <v>1.4866204162537167</v>
      </c>
      <c r="CB190" s="46">
        <f t="shared" si="36"/>
        <v>0.14866204162537167</v>
      </c>
      <c r="CC190" s="46">
        <f t="shared" ref="CC190:CD198" si="43">AD190*G190</f>
        <v>2.2897319819430129</v>
      </c>
      <c r="CD190" s="46">
        <f t="shared" si="43"/>
        <v>3.5441736601139624</v>
      </c>
      <c r="CE190" s="46">
        <f t="shared" si="38"/>
        <v>1.2544416781709495</v>
      </c>
      <c r="CF190" s="46">
        <f t="shared" si="39"/>
        <v>0.18675635770503454</v>
      </c>
      <c r="CG190"/>
      <c r="CH190"/>
      <c r="CJ190"/>
    </row>
    <row r="191" spans="1:88" ht="15.6" customHeight="1" x14ac:dyDescent="0.3">
      <c r="A191">
        <v>30</v>
      </c>
      <c r="B191">
        <v>2</v>
      </c>
      <c r="C191" t="s">
        <v>68</v>
      </c>
      <c r="D191" t="s">
        <v>27</v>
      </c>
      <c r="E191"/>
      <c r="F191"/>
      <c r="G191">
        <v>0.5</v>
      </c>
      <c r="H191">
        <v>0.5</v>
      </c>
      <c r="I191">
        <v>3691</v>
      </c>
      <c r="J191">
        <v>7502</v>
      </c>
      <c r="K191"/>
      <c r="L191">
        <v>4068</v>
      </c>
      <c r="M191">
        <v>3.2469999999999999</v>
      </c>
      <c r="N191">
        <v>6.6340000000000003</v>
      </c>
      <c r="O191">
        <v>3.3879999999999999</v>
      </c>
      <c r="P191"/>
      <c r="Q191">
        <v>0.309</v>
      </c>
      <c r="R191">
        <v>1</v>
      </c>
      <c r="S191">
        <v>0</v>
      </c>
      <c r="T191">
        <v>0</v>
      </c>
      <c r="U191"/>
      <c r="V191">
        <v>0</v>
      </c>
      <c r="W191"/>
      <c r="X191"/>
      <c r="Y191" s="1">
        <v>45146</v>
      </c>
      <c r="Z191" s="6">
        <v>0.79939814814814814</v>
      </c>
      <c r="AA191"/>
      <c r="AB191" s="19">
        <v>1</v>
      </c>
      <c r="AD191" s="3">
        <v>3.4261231222922959</v>
      </c>
      <c r="AE191" s="3">
        <v>7.0836776680134701</v>
      </c>
      <c r="AF191" s="3">
        <v>3.6575545457211742</v>
      </c>
      <c r="AG191" s="3">
        <v>0.37439471020117404</v>
      </c>
      <c r="AK191" s="8">
        <v>0.3168246956134021</v>
      </c>
      <c r="AQ191" s="8">
        <v>1.6215928819427543</v>
      </c>
      <c r="AW191" s="8">
        <v>2.828429101378418</v>
      </c>
      <c r="BC191" s="8">
        <v>0.89121061170369353</v>
      </c>
      <c r="BG191" s="20">
        <v>3.4315591356855109</v>
      </c>
      <c r="BH191" s="20">
        <v>7.1415813554727183</v>
      </c>
      <c r="BI191" s="20">
        <v>3.7100222197872075</v>
      </c>
      <c r="BJ191" s="20">
        <v>0.37607050030427347</v>
      </c>
      <c r="BL191" s="15">
        <v>52</v>
      </c>
      <c r="BQ191" s="2">
        <f t="shared" si="27"/>
        <v>2.9732408325074333</v>
      </c>
      <c r="BR191" s="2">
        <f t="shared" si="28"/>
        <v>5.9464816650148666</v>
      </c>
      <c r="BS191" s="2">
        <f t="shared" si="29"/>
        <v>2.9732408325074333</v>
      </c>
      <c r="BT191" s="2">
        <f t="shared" si="30"/>
        <v>0.29732408325074333</v>
      </c>
      <c r="BU191" s="48">
        <f t="shared" si="41"/>
        <v>2482.8126666666667</v>
      </c>
      <c r="BV191" s="48">
        <f t="shared" si="41"/>
        <v>2523.1726666666664</v>
      </c>
      <c r="BW191" s="48">
        <f t="shared" si="32"/>
        <v>2563.5326666666665</v>
      </c>
      <c r="BX191" s="48">
        <f t="shared" si="33"/>
        <v>27364.079999999998</v>
      </c>
      <c r="BY191" s="40">
        <f t="shared" si="42"/>
        <v>1.4866204162537167</v>
      </c>
      <c r="BZ191" s="46">
        <f t="shared" si="42"/>
        <v>2.9732408325074333</v>
      </c>
      <c r="CA191" s="46">
        <f t="shared" si="35"/>
        <v>1.4866204162537167</v>
      </c>
      <c r="CB191" s="46">
        <f t="shared" si="36"/>
        <v>0.14866204162537167</v>
      </c>
      <c r="CC191" s="46">
        <f t="shared" si="43"/>
        <v>1.7130615611461479</v>
      </c>
      <c r="CD191" s="46">
        <f t="shared" si="43"/>
        <v>3.541838834006735</v>
      </c>
      <c r="CE191" s="46">
        <f t="shared" si="38"/>
        <v>1.8287772728605871</v>
      </c>
      <c r="CF191" s="46">
        <f t="shared" si="39"/>
        <v>0.18719735510058702</v>
      </c>
      <c r="CG191" s="3">
        <f t="shared" ref="CG191:CJ191" si="44">AVERAGE(CC191:CC192)</f>
        <v>1.7157795678427554</v>
      </c>
      <c r="CH191" s="3">
        <f t="shared" si="44"/>
        <v>3.5707906777363592</v>
      </c>
      <c r="CI191" s="3">
        <f t="shared" si="44"/>
        <v>1.8550111098936037</v>
      </c>
      <c r="CJ191" s="3">
        <f t="shared" si="44"/>
        <v>0.18803525015213673</v>
      </c>
    </row>
    <row r="192" spans="1:88" ht="15.6" customHeight="1" x14ac:dyDescent="0.3">
      <c r="A192">
        <v>31</v>
      </c>
      <c r="B192">
        <v>2</v>
      </c>
      <c r="C192" t="s">
        <v>68</v>
      </c>
      <c r="D192" t="s">
        <v>27</v>
      </c>
      <c r="E192"/>
      <c r="F192"/>
      <c r="G192">
        <v>0.5</v>
      </c>
      <c r="H192">
        <v>0.5</v>
      </c>
      <c r="I192">
        <v>3703</v>
      </c>
      <c r="J192">
        <v>7626</v>
      </c>
      <c r="K192"/>
      <c r="L192">
        <v>4106</v>
      </c>
      <c r="M192">
        <v>3.2559999999999998</v>
      </c>
      <c r="N192">
        <v>6.7389999999999999</v>
      </c>
      <c r="O192">
        <v>3.4830000000000001</v>
      </c>
      <c r="P192"/>
      <c r="Q192">
        <v>0.313</v>
      </c>
      <c r="R192">
        <v>1</v>
      </c>
      <c r="S192">
        <v>0</v>
      </c>
      <c r="T192">
        <v>0</v>
      </c>
      <c r="U192"/>
      <c r="V192">
        <v>0</v>
      </c>
      <c r="W192"/>
      <c r="X192"/>
      <c r="Y192" s="1">
        <v>45146</v>
      </c>
      <c r="Z192" s="6">
        <v>0.80701388888888881</v>
      </c>
      <c r="AA192"/>
      <c r="AB192" s="19">
        <v>1</v>
      </c>
      <c r="AD192" s="3">
        <v>3.4369951490787254</v>
      </c>
      <c r="AE192" s="3">
        <v>7.1994850429319666</v>
      </c>
      <c r="AF192" s="3">
        <v>3.7624898938532412</v>
      </c>
      <c r="AG192" s="3">
        <v>0.3777462904073729</v>
      </c>
      <c r="BG192" s="20"/>
      <c r="BH192" s="20"/>
      <c r="BI192" s="20"/>
      <c r="BJ192" s="20"/>
      <c r="BL192" s="15"/>
      <c r="BQ192" s="2">
        <f t="shared" si="27"/>
        <v>2.9732408325074333</v>
      </c>
      <c r="BR192" s="2">
        <f t="shared" si="28"/>
        <v>5.9464816650148666</v>
      </c>
      <c r="BS192" s="2">
        <f t="shared" si="29"/>
        <v>2.9732408325074333</v>
      </c>
      <c r="BT192" s="2">
        <f t="shared" si="30"/>
        <v>0.29732408325074333</v>
      </c>
      <c r="BU192" s="48">
        <f t="shared" si="41"/>
        <v>2490.8846666666664</v>
      </c>
      <c r="BV192" s="48">
        <f t="shared" si="41"/>
        <v>2564.8779999999997</v>
      </c>
      <c r="BW192" s="48">
        <f t="shared" si="32"/>
        <v>2638.871333333333</v>
      </c>
      <c r="BX192" s="48">
        <f t="shared" si="33"/>
        <v>27619.693333333333</v>
      </c>
      <c r="BY192" s="40">
        <f t="shared" si="42"/>
        <v>1.4866204162537167</v>
      </c>
      <c r="BZ192" s="46">
        <f t="shared" si="42"/>
        <v>2.9732408325074333</v>
      </c>
      <c r="CA192" s="46">
        <f t="shared" si="35"/>
        <v>1.4866204162537167</v>
      </c>
      <c r="CB192" s="46">
        <f t="shared" si="36"/>
        <v>0.14866204162537167</v>
      </c>
      <c r="CC192" s="46">
        <f t="shared" si="43"/>
        <v>1.7184975745393627</v>
      </c>
      <c r="CD192" s="46">
        <f t="shared" si="43"/>
        <v>3.5997425214659833</v>
      </c>
      <c r="CE192" s="46">
        <f t="shared" si="38"/>
        <v>1.8812449469266206</v>
      </c>
      <c r="CF192" s="46">
        <f t="shared" si="39"/>
        <v>0.18887314520368645</v>
      </c>
      <c r="CG192"/>
      <c r="CH192"/>
      <c r="CJ192"/>
    </row>
    <row r="193" spans="1:88" ht="15.6" customHeight="1" x14ac:dyDescent="0.3">
      <c r="A193">
        <v>29</v>
      </c>
      <c r="B193">
        <v>2</v>
      </c>
      <c r="C193" t="s">
        <v>68</v>
      </c>
      <c r="D193" t="s">
        <v>27</v>
      </c>
      <c r="E193"/>
      <c r="F193"/>
      <c r="G193">
        <v>0.5</v>
      </c>
      <c r="H193">
        <v>0.5</v>
      </c>
      <c r="I193">
        <v>4782</v>
      </c>
      <c r="J193">
        <v>7137</v>
      </c>
      <c r="K193"/>
      <c r="L193">
        <v>3936</v>
      </c>
      <c r="M193">
        <v>4.0839999999999996</v>
      </c>
      <c r="N193">
        <v>6.3239999999999998</v>
      </c>
      <c r="O193">
        <v>2.2410000000000001</v>
      </c>
      <c r="P193"/>
      <c r="Q193">
        <v>0.29599999999999999</v>
      </c>
      <c r="R193">
        <v>1</v>
      </c>
      <c r="S193">
        <v>0</v>
      </c>
      <c r="T193">
        <v>0</v>
      </c>
      <c r="U193"/>
      <c r="V193">
        <v>0</v>
      </c>
      <c r="W193"/>
      <c r="X193"/>
      <c r="Y193" s="1">
        <v>45147</v>
      </c>
      <c r="Z193" s="6">
        <v>0.81115740740740738</v>
      </c>
      <c r="AA193"/>
      <c r="AB193" s="19">
        <v>1</v>
      </c>
      <c r="AD193" s="3">
        <v>4.6752476831354643</v>
      </c>
      <c r="AE193" s="3">
        <v>7.1677500980787698</v>
      </c>
      <c r="AF193" s="3">
        <v>2.4925024149433055</v>
      </c>
      <c r="AG193" s="3">
        <v>0.35473071582192928</v>
      </c>
      <c r="BG193" s="20"/>
      <c r="BH193" s="20"/>
      <c r="BI193" s="20"/>
      <c r="BJ193" s="20"/>
      <c r="BL193" s="15"/>
      <c r="BQ193" s="2">
        <f t="shared" si="27"/>
        <v>2.9732408325074333</v>
      </c>
      <c r="BR193" s="2">
        <f t="shared" si="28"/>
        <v>5.9464816650148666</v>
      </c>
      <c r="BS193" s="2">
        <f t="shared" si="29"/>
        <v>2.9732408325074333</v>
      </c>
      <c r="BT193" s="2">
        <f t="shared" si="30"/>
        <v>0.29732408325074333</v>
      </c>
      <c r="BU193" s="48">
        <f t="shared" si="41"/>
        <v>3216.6919999999996</v>
      </c>
      <c r="BV193" s="48">
        <f t="shared" si="41"/>
        <v>2400.4109999999996</v>
      </c>
      <c r="BW193" s="48">
        <f t="shared" si="32"/>
        <v>1584.1299999999999</v>
      </c>
      <c r="BX193" s="48">
        <f t="shared" si="33"/>
        <v>26476.16</v>
      </c>
      <c r="BY193" s="40">
        <f t="shared" si="42"/>
        <v>1.4866204162537167</v>
      </c>
      <c r="BZ193" s="46">
        <f t="shared" si="42"/>
        <v>2.9732408325074333</v>
      </c>
      <c r="CA193" s="46">
        <f t="shared" si="35"/>
        <v>1.4866204162537167</v>
      </c>
      <c r="CB193" s="46">
        <f t="shared" si="36"/>
        <v>0.14866204162537167</v>
      </c>
      <c r="CC193" s="46">
        <f t="shared" si="43"/>
        <v>2.3376238415677322</v>
      </c>
      <c r="CD193" s="46">
        <f t="shared" si="43"/>
        <v>3.5838750490393849</v>
      </c>
      <c r="CE193" s="46">
        <f t="shared" si="38"/>
        <v>1.2462512074716527</v>
      </c>
      <c r="CF193" s="46">
        <f t="shared" si="39"/>
        <v>0.17736535791096464</v>
      </c>
      <c r="CG193"/>
      <c r="CH193"/>
      <c r="CJ193"/>
    </row>
    <row r="194" spans="1:88" ht="15.6" customHeight="1" x14ac:dyDescent="0.3">
      <c r="A194">
        <v>30</v>
      </c>
      <c r="B194">
        <v>2</v>
      </c>
      <c r="C194" t="s">
        <v>68</v>
      </c>
      <c r="D194" t="s">
        <v>27</v>
      </c>
      <c r="E194"/>
      <c r="F194"/>
      <c r="G194">
        <v>0.5</v>
      </c>
      <c r="H194">
        <v>0.5</v>
      </c>
      <c r="I194">
        <v>3574</v>
      </c>
      <c r="J194">
        <v>7148</v>
      </c>
      <c r="K194"/>
      <c r="L194">
        <v>3840</v>
      </c>
      <c r="M194">
        <v>3.157</v>
      </c>
      <c r="N194">
        <v>6.3339999999999996</v>
      </c>
      <c r="O194">
        <v>3.177</v>
      </c>
      <c r="P194"/>
      <c r="Q194">
        <v>0.28599999999999998</v>
      </c>
      <c r="R194">
        <v>1</v>
      </c>
      <c r="S194">
        <v>0</v>
      </c>
      <c r="T194">
        <v>0</v>
      </c>
      <c r="U194"/>
      <c r="V194">
        <v>0</v>
      </c>
      <c r="W194"/>
      <c r="X194"/>
      <c r="Y194" s="1">
        <v>45147</v>
      </c>
      <c r="Z194" s="6">
        <v>0.8181828703703703</v>
      </c>
      <c r="AA194"/>
      <c r="AB194" s="19">
        <v>1</v>
      </c>
      <c r="AD194" s="3">
        <v>3.5202328185031728</v>
      </c>
      <c r="AE194" s="3">
        <v>7.1784563200015183</v>
      </c>
      <c r="AF194" s="3">
        <v>3.6582235014983455</v>
      </c>
      <c r="AG194" s="3">
        <v>0.34640539859351771</v>
      </c>
      <c r="AK194" s="8">
        <v>2.2823571548791106</v>
      </c>
      <c r="AQ194" s="8">
        <v>1.0494848855239303</v>
      </c>
      <c r="AW194" s="8">
        <v>4.3634145130345718</v>
      </c>
      <c r="BC194" s="8">
        <v>0.62391866057314804</v>
      </c>
      <c r="BG194" s="20">
        <v>3.5608686891545576</v>
      </c>
      <c r="BH194" s="20">
        <v>7.140984543271899</v>
      </c>
      <c r="BI194" s="20">
        <v>3.5801158541173415</v>
      </c>
      <c r="BJ194" s="20">
        <v>0.34748942427430052</v>
      </c>
      <c r="BL194" s="15">
        <v>53</v>
      </c>
      <c r="BQ194" s="2">
        <f t="shared" si="27"/>
        <v>2.9732408325074333</v>
      </c>
      <c r="BR194" s="2">
        <f t="shared" si="28"/>
        <v>5.9464816650148666</v>
      </c>
      <c r="BS194" s="2">
        <f t="shared" si="29"/>
        <v>2.9732408325074333</v>
      </c>
      <c r="BT194" s="2">
        <f t="shared" si="30"/>
        <v>0.29732408325074333</v>
      </c>
      <c r="BU194" s="48">
        <f t="shared" si="41"/>
        <v>2404.1106666666665</v>
      </c>
      <c r="BV194" s="48">
        <f t="shared" si="41"/>
        <v>2404.1106666666665</v>
      </c>
      <c r="BW194" s="48">
        <f t="shared" si="32"/>
        <v>2404.1106666666665</v>
      </c>
      <c r="BX194" s="48">
        <f t="shared" si="33"/>
        <v>25830.399999999998</v>
      </c>
      <c r="BY194" s="40">
        <f t="shared" si="42"/>
        <v>1.4866204162537167</v>
      </c>
      <c r="BZ194" s="46">
        <f t="shared" si="42"/>
        <v>2.9732408325074333</v>
      </c>
      <c r="CA194" s="46">
        <f t="shared" si="35"/>
        <v>1.4866204162537167</v>
      </c>
      <c r="CB194" s="46">
        <f t="shared" si="36"/>
        <v>0.14866204162537167</v>
      </c>
      <c r="CC194" s="46">
        <f t="shared" si="43"/>
        <v>1.7601164092515864</v>
      </c>
      <c r="CD194" s="46">
        <f t="shared" si="43"/>
        <v>3.5892281600007592</v>
      </c>
      <c r="CE194" s="46">
        <f t="shared" si="38"/>
        <v>1.8291117507491728</v>
      </c>
      <c r="CF194" s="46">
        <f t="shared" si="39"/>
        <v>0.17320269929675886</v>
      </c>
      <c r="CG194" s="3">
        <f t="shared" ref="CG194:CJ194" si="45">AVERAGE(CC194:CC195)</f>
        <v>1.7804343445772788</v>
      </c>
      <c r="CH194" s="3">
        <f t="shared" si="45"/>
        <v>3.5704922716359495</v>
      </c>
      <c r="CI194" s="3">
        <f t="shared" si="45"/>
        <v>1.7900579270586707</v>
      </c>
      <c r="CJ194" s="3">
        <f t="shared" si="45"/>
        <v>0.17374471213715026</v>
      </c>
    </row>
    <row r="195" spans="1:88" ht="15.6" customHeight="1" x14ac:dyDescent="0.3">
      <c r="A195">
        <v>31</v>
      </c>
      <c r="B195">
        <v>2</v>
      </c>
      <c r="C195" t="s">
        <v>68</v>
      </c>
      <c r="D195" t="s">
        <v>27</v>
      </c>
      <c r="E195"/>
      <c r="F195"/>
      <c r="G195">
        <v>0.5</v>
      </c>
      <c r="H195">
        <v>0.5</v>
      </c>
      <c r="I195">
        <v>3659</v>
      </c>
      <c r="J195">
        <v>7071</v>
      </c>
      <c r="K195"/>
      <c r="L195">
        <v>3865</v>
      </c>
      <c r="M195">
        <v>3.222</v>
      </c>
      <c r="N195">
        <v>6.2690000000000001</v>
      </c>
      <c r="O195">
        <v>3.0470000000000002</v>
      </c>
      <c r="P195"/>
      <c r="Q195">
        <v>0.28799999999999998</v>
      </c>
      <c r="R195">
        <v>1</v>
      </c>
      <c r="S195">
        <v>0</v>
      </c>
      <c r="T195">
        <v>0</v>
      </c>
      <c r="U195"/>
      <c r="V195">
        <v>0</v>
      </c>
      <c r="W195"/>
      <c r="X195"/>
      <c r="Y195" s="1">
        <v>45147</v>
      </c>
      <c r="Z195" s="6">
        <v>0.82568287037037036</v>
      </c>
      <c r="AA195"/>
      <c r="AB195" s="19">
        <v>1</v>
      </c>
      <c r="AD195" s="3">
        <v>3.6015045598059419</v>
      </c>
      <c r="AE195" s="3">
        <v>7.1035127665422797</v>
      </c>
      <c r="AF195" s="3">
        <v>3.5020082067363378</v>
      </c>
      <c r="AG195" s="3">
        <v>0.34857344995508327</v>
      </c>
      <c r="BG195" s="20"/>
      <c r="BH195" s="20"/>
      <c r="BI195" s="20"/>
      <c r="BJ195" s="20"/>
      <c r="BL195" s="15"/>
      <c r="BQ195" s="2">
        <f t="shared" si="27"/>
        <v>2.9732408325074333</v>
      </c>
      <c r="BR195" s="2">
        <f t="shared" si="28"/>
        <v>5.9464816650148666</v>
      </c>
      <c r="BS195" s="2">
        <f t="shared" si="29"/>
        <v>2.9732408325074333</v>
      </c>
      <c r="BT195" s="2">
        <f t="shared" si="30"/>
        <v>0.29732408325074333</v>
      </c>
      <c r="BU195" s="48">
        <f t="shared" si="41"/>
        <v>2461.2873333333332</v>
      </c>
      <c r="BV195" s="48">
        <f t="shared" si="41"/>
        <v>2378.2129999999997</v>
      </c>
      <c r="BW195" s="48">
        <f t="shared" si="32"/>
        <v>2295.1386666666667</v>
      </c>
      <c r="BX195" s="48">
        <f t="shared" si="33"/>
        <v>25998.566666666666</v>
      </c>
      <c r="BY195" s="40">
        <f t="shared" si="42"/>
        <v>1.4866204162537167</v>
      </c>
      <c r="BZ195" s="46">
        <f t="shared" si="42"/>
        <v>2.9732408325074333</v>
      </c>
      <c r="CA195" s="46">
        <f t="shared" si="35"/>
        <v>1.4866204162537167</v>
      </c>
      <c r="CB195" s="46">
        <f t="shared" si="36"/>
        <v>0.14866204162537167</v>
      </c>
      <c r="CC195" s="46">
        <f t="shared" si="43"/>
        <v>1.8007522799029709</v>
      </c>
      <c r="CD195" s="46">
        <f t="shared" si="43"/>
        <v>3.5517563832711398</v>
      </c>
      <c r="CE195" s="46">
        <f t="shared" si="38"/>
        <v>1.7510041033681689</v>
      </c>
      <c r="CF195" s="46">
        <f t="shared" si="39"/>
        <v>0.17428672497754163</v>
      </c>
      <c r="CG195"/>
      <c r="CH195"/>
      <c r="CJ195"/>
    </row>
    <row r="196" spans="1:88" ht="15.6" customHeight="1" x14ac:dyDescent="0.3">
      <c r="A196">
        <v>140</v>
      </c>
      <c r="B196">
        <v>2</v>
      </c>
      <c r="C196" t="s">
        <v>170</v>
      </c>
      <c r="D196" t="s">
        <v>27</v>
      </c>
      <c r="E196"/>
      <c r="F196"/>
      <c r="G196">
        <v>0.5</v>
      </c>
      <c r="H196">
        <v>0.5</v>
      </c>
      <c r="I196">
        <v>4932</v>
      </c>
      <c r="J196">
        <v>7542</v>
      </c>
      <c r="K196"/>
      <c r="L196">
        <v>3946</v>
      </c>
      <c r="M196">
        <v>4.1989999999999998</v>
      </c>
      <c r="N196">
        <v>6.6680000000000001</v>
      </c>
      <c r="O196">
        <v>2.4689999999999999</v>
      </c>
      <c r="P196"/>
      <c r="Q196">
        <v>0.29699999999999999</v>
      </c>
      <c r="R196">
        <v>1</v>
      </c>
      <c r="S196">
        <v>0</v>
      </c>
      <c r="T196">
        <v>0</v>
      </c>
      <c r="U196"/>
      <c r="V196">
        <v>0</v>
      </c>
      <c r="W196"/>
      <c r="X196"/>
      <c r="Y196" s="1">
        <v>45149</v>
      </c>
      <c r="Z196" s="6">
        <v>0.88949074074074075</v>
      </c>
      <c r="AA196"/>
      <c r="AB196" s="19">
        <v>1</v>
      </c>
      <c r="AD196" s="3">
        <v>4.5725257157466528</v>
      </c>
      <c r="AE196" s="3">
        <v>7.2456435592649555</v>
      </c>
      <c r="AF196" s="3">
        <v>2.6731178435183027</v>
      </c>
      <c r="AG196" s="3">
        <v>0.35157435244190932</v>
      </c>
      <c r="BG196" s="20"/>
      <c r="BH196" s="20"/>
      <c r="BI196" s="20"/>
      <c r="BJ196" s="20"/>
      <c r="BL196" s="15"/>
      <c r="BQ196" s="2">
        <f t="shared" si="27"/>
        <v>2.9732408325074333</v>
      </c>
      <c r="BR196" s="2">
        <f t="shared" si="28"/>
        <v>5.9464816650148666</v>
      </c>
      <c r="BS196" s="2">
        <f t="shared" si="29"/>
        <v>2.9732408325074333</v>
      </c>
      <c r="BT196" s="2">
        <f t="shared" si="30"/>
        <v>0.29732408325074333</v>
      </c>
      <c r="BU196" s="48">
        <f t="shared" si="41"/>
        <v>3317.5919999999996</v>
      </c>
      <c r="BV196" s="48">
        <f t="shared" si="41"/>
        <v>2536.6259999999997</v>
      </c>
      <c r="BW196" s="48">
        <f t="shared" ref="BW196:BW204" si="46">(J196-I196)/(BS196*H196)</f>
        <v>1755.6599999999999</v>
      </c>
      <c r="BX196" s="48">
        <f t="shared" ref="BX196:BX204" si="47">L196/(BT196*H196)</f>
        <v>26543.426666666666</v>
      </c>
      <c r="BY196" s="40">
        <f t="shared" si="42"/>
        <v>1.4866204162537167</v>
      </c>
      <c r="BZ196" s="46">
        <f t="shared" si="42"/>
        <v>2.9732408325074333</v>
      </c>
      <c r="CA196" s="46">
        <f t="shared" ref="CA196:CA204" si="48">H196*BS196</f>
        <v>1.4866204162537167</v>
      </c>
      <c r="CB196" s="46">
        <f t="shared" ref="CB196:CB204" si="49">H196*BT196</f>
        <v>0.14866204162537167</v>
      </c>
      <c r="CC196" s="46">
        <f t="shared" si="43"/>
        <v>2.2862628578733264</v>
      </c>
      <c r="CD196" s="46">
        <f t="shared" si="43"/>
        <v>3.6228217796324778</v>
      </c>
      <c r="CE196" s="46">
        <f t="shared" ref="CE196:CE204" si="50">AF196*H196</f>
        <v>1.3365589217591514</v>
      </c>
      <c r="CF196" s="46">
        <f t="shared" ref="CF196:CF204" si="51">AG196*H196</f>
        <v>0.17578717622095466</v>
      </c>
      <c r="CG196"/>
      <c r="CH196"/>
      <c r="CJ196"/>
    </row>
    <row r="197" spans="1:88" ht="15.6" customHeight="1" x14ac:dyDescent="0.3">
      <c r="A197">
        <v>141</v>
      </c>
      <c r="B197">
        <v>2</v>
      </c>
      <c r="C197" t="s">
        <v>170</v>
      </c>
      <c r="D197" t="s">
        <v>27</v>
      </c>
      <c r="E197"/>
      <c r="F197"/>
      <c r="G197">
        <v>0.5</v>
      </c>
      <c r="H197">
        <v>0.5</v>
      </c>
      <c r="I197">
        <v>3753</v>
      </c>
      <c r="J197">
        <v>7436</v>
      </c>
      <c r="K197"/>
      <c r="L197">
        <v>3912</v>
      </c>
      <c r="M197">
        <v>3.294</v>
      </c>
      <c r="N197">
        <v>6.5780000000000003</v>
      </c>
      <c r="O197">
        <v>3.2839999999999998</v>
      </c>
      <c r="P197"/>
      <c r="Q197">
        <v>0.29299999999999998</v>
      </c>
      <c r="R197">
        <v>1</v>
      </c>
      <c r="S197">
        <v>0</v>
      </c>
      <c r="T197">
        <v>0</v>
      </c>
      <c r="U197"/>
      <c r="V197">
        <v>0</v>
      </c>
      <c r="W197"/>
      <c r="X197"/>
      <c r="Y197" s="1">
        <v>45149</v>
      </c>
      <c r="Z197" s="6">
        <v>0.89679398148148148</v>
      </c>
      <c r="AA197"/>
      <c r="AB197" s="19">
        <v>1</v>
      </c>
      <c r="AD197" s="3">
        <v>3.4890987203655581</v>
      </c>
      <c r="AE197" s="3">
        <v>7.1468442689810683</v>
      </c>
      <c r="AF197" s="3">
        <v>3.6577455486155102</v>
      </c>
      <c r="AG197" s="3">
        <v>0.3485845178665305</v>
      </c>
      <c r="AK197" s="8">
        <v>1.2989131223101729</v>
      </c>
      <c r="AQ197" s="8">
        <v>0.58515865928918187</v>
      </c>
      <c r="AW197" s="8">
        <v>2.3497862706656321</v>
      </c>
      <c r="BC197" s="8">
        <v>1.6020112545803205</v>
      </c>
      <c r="BG197" s="20">
        <v>3.466584758205391</v>
      </c>
      <c r="BH197" s="20">
        <v>7.1678158164469874</v>
      </c>
      <c r="BI197" s="20">
        <v>3.7012310582415968</v>
      </c>
      <c r="BJ197" s="20">
        <v>0.34581452406875313</v>
      </c>
      <c r="BL197" s="15">
        <v>54</v>
      </c>
      <c r="BQ197" s="2">
        <f t="shared" si="27"/>
        <v>2.9732408325074333</v>
      </c>
      <c r="BR197" s="2">
        <f t="shared" si="28"/>
        <v>5.9464816650148666</v>
      </c>
      <c r="BS197" s="2">
        <f t="shared" si="29"/>
        <v>2.9732408325074333</v>
      </c>
      <c r="BT197" s="2">
        <f t="shared" si="30"/>
        <v>0.29732408325074333</v>
      </c>
      <c r="BU197" s="48">
        <f t="shared" si="41"/>
        <v>2524.518</v>
      </c>
      <c r="BV197" s="48">
        <f t="shared" si="41"/>
        <v>2500.9746666666665</v>
      </c>
      <c r="BW197" s="48">
        <f t="shared" si="46"/>
        <v>2477.431333333333</v>
      </c>
      <c r="BX197" s="48">
        <f t="shared" si="47"/>
        <v>26314.719999999998</v>
      </c>
      <c r="BY197" s="40">
        <f t="shared" si="42"/>
        <v>1.4866204162537167</v>
      </c>
      <c r="BZ197" s="46">
        <f t="shared" si="42"/>
        <v>2.9732408325074333</v>
      </c>
      <c r="CA197" s="46">
        <f t="shared" si="48"/>
        <v>1.4866204162537167</v>
      </c>
      <c r="CB197" s="46">
        <f t="shared" si="49"/>
        <v>0.14866204162537167</v>
      </c>
      <c r="CC197" s="46">
        <f t="shared" si="43"/>
        <v>1.7445493601827791</v>
      </c>
      <c r="CD197" s="46">
        <f t="shared" si="43"/>
        <v>3.5734221344905341</v>
      </c>
      <c r="CE197" s="46">
        <f t="shared" si="50"/>
        <v>1.8288727743077551</v>
      </c>
      <c r="CF197" s="46">
        <f t="shared" si="51"/>
        <v>0.17429225893326525</v>
      </c>
      <c r="CG197" s="3">
        <f t="shared" ref="CG197" si="52">AVERAGE(CC197:CC198)</f>
        <v>1.7332923791026955</v>
      </c>
      <c r="CH197" s="3">
        <f t="shared" ref="CH197" si="53">AVERAGE(CD197:CD198)</f>
        <v>3.5839079082234937</v>
      </c>
      <c r="CI197" s="3">
        <f t="shared" ref="CI197" si="54">AVERAGE(CE197:CE198)</f>
        <v>1.8506155291207984</v>
      </c>
      <c r="CJ197" s="3">
        <f t="shared" ref="CJ197" si="55">AVERAGE(CF197:CF198)</f>
        <v>0.17290726203437656</v>
      </c>
    </row>
    <row r="198" spans="1:88" ht="15.6" customHeight="1" x14ac:dyDescent="0.3">
      <c r="A198">
        <v>142</v>
      </c>
      <c r="B198">
        <v>2</v>
      </c>
      <c r="C198" t="s">
        <v>170</v>
      </c>
      <c r="D198" t="s">
        <v>27</v>
      </c>
      <c r="E198"/>
      <c r="F198"/>
      <c r="G198">
        <v>0.5</v>
      </c>
      <c r="H198">
        <v>0.5</v>
      </c>
      <c r="I198">
        <v>3704</v>
      </c>
      <c r="J198">
        <v>7481</v>
      </c>
      <c r="K198"/>
      <c r="L198">
        <v>3849</v>
      </c>
      <c r="M198">
        <v>3.2570000000000001</v>
      </c>
      <c r="N198">
        <v>6.617</v>
      </c>
      <c r="O198">
        <v>3.36</v>
      </c>
      <c r="P198"/>
      <c r="Q198">
        <v>0.28599999999999998</v>
      </c>
      <c r="R198">
        <v>1</v>
      </c>
      <c r="S198">
        <v>0</v>
      </c>
      <c r="T198">
        <v>0</v>
      </c>
      <c r="U198"/>
      <c r="V198">
        <v>0</v>
      </c>
      <c r="W198"/>
      <c r="X198"/>
      <c r="Y198" s="1">
        <v>45149</v>
      </c>
      <c r="Z198" s="6">
        <v>0.90438657407407408</v>
      </c>
      <c r="AA198"/>
      <c r="AB198" s="19">
        <v>1</v>
      </c>
      <c r="AD198" s="3">
        <v>3.4440707960452239</v>
      </c>
      <c r="AE198" s="3">
        <v>7.1887873639129074</v>
      </c>
      <c r="AF198" s="3">
        <v>3.7447165678676835</v>
      </c>
      <c r="AG198" s="3">
        <v>0.3430445302709757</v>
      </c>
      <c r="BG198" s="20"/>
      <c r="BH198" s="20"/>
      <c r="BI198" s="20"/>
      <c r="BJ198" s="20"/>
      <c r="BL198" s="15"/>
      <c r="BQ198" s="2">
        <f t="shared" si="27"/>
        <v>2.9732408325074333</v>
      </c>
      <c r="BR198" s="2">
        <f t="shared" si="28"/>
        <v>5.9464816650148666</v>
      </c>
      <c r="BS198" s="2">
        <f t="shared" si="29"/>
        <v>2.9732408325074333</v>
      </c>
      <c r="BT198" s="2">
        <f t="shared" si="30"/>
        <v>0.29732408325074333</v>
      </c>
      <c r="BU198" s="48">
        <f t="shared" si="41"/>
        <v>2491.5573333333332</v>
      </c>
      <c r="BV198" s="48">
        <f t="shared" si="41"/>
        <v>2516.1096666666663</v>
      </c>
      <c r="BW198" s="48">
        <f t="shared" si="46"/>
        <v>2540.6619999999998</v>
      </c>
      <c r="BX198" s="48">
        <f t="shared" si="47"/>
        <v>25890.94</v>
      </c>
      <c r="BY198" s="40">
        <f t="shared" si="42"/>
        <v>1.4866204162537167</v>
      </c>
      <c r="BZ198" s="46">
        <f t="shared" si="42"/>
        <v>2.9732408325074333</v>
      </c>
      <c r="CA198" s="46">
        <f t="shared" si="48"/>
        <v>1.4866204162537167</v>
      </c>
      <c r="CB198" s="46">
        <f t="shared" si="49"/>
        <v>0.14866204162537167</v>
      </c>
      <c r="CC198" s="46">
        <f t="shared" si="43"/>
        <v>1.722035398022612</v>
      </c>
      <c r="CD198" s="46">
        <f t="shared" si="43"/>
        <v>3.5943936819564537</v>
      </c>
      <c r="CE198" s="46">
        <f t="shared" si="50"/>
        <v>1.8723582839338417</v>
      </c>
      <c r="CF198" s="46">
        <f t="shared" si="51"/>
        <v>0.17152226513548785</v>
      </c>
      <c r="CG198"/>
      <c r="CH198"/>
      <c r="CJ198"/>
    </row>
    <row r="199" spans="1:88" ht="15.6" customHeight="1" x14ac:dyDescent="0.3">
      <c r="A199">
        <v>29</v>
      </c>
      <c r="B199">
        <v>2</v>
      </c>
      <c r="C199" t="s">
        <v>68</v>
      </c>
      <c r="D199" t="s">
        <v>27</v>
      </c>
      <c r="E199"/>
      <c r="F199"/>
      <c r="G199">
        <v>0.5</v>
      </c>
      <c r="H199">
        <v>0.5</v>
      </c>
      <c r="I199">
        <v>5245</v>
      </c>
      <c r="J199">
        <v>7587</v>
      </c>
      <c r="K199"/>
      <c r="L199">
        <v>3687</v>
      </c>
      <c r="M199">
        <v>4.4390000000000001</v>
      </c>
      <c r="N199">
        <v>6.7060000000000004</v>
      </c>
      <c r="O199">
        <v>2.2679999999999998</v>
      </c>
      <c r="P199"/>
      <c r="Q199">
        <v>0.27</v>
      </c>
      <c r="R199">
        <v>1</v>
      </c>
      <c r="S199">
        <v>0</v>
      </c>
      <c r="T199">
        <v>0</v>
      </c>
      <c r="U199"/>
      <c r="V199">
        <v>0</v>
      </c>
      <c r="W199"/>
      <c r="X199"/>
      <c r="Y199" s="1">
        <v>45152</v>
      </c>
      <c r="Z199" s="6">
        <v>0.79222222222222216</v>
      </c>
      <c r="AA199"/>
      <c r="AB199" s="19">
        <v>1</v>
      </c>
      <c r="AD199" s="3">
        <v>4.7091679553399333</v>
      </c>
      <c r="AE199" s="3">
        <v>7.176231316174758</v>
      </c>
      <c r="AF199" s="3">
        <v>2.4670633608348247</v>
      </c>
      <c r="AG199" s="3">
        <v>0.3292739007049692</v>
      </c>
      <c r="BG199" s="20"/>
      <c r="BH199" s="20"/>
      <c r="BI199" s="20"/>
      <c r="BJ199" s="20"/>
      <c r="BL199" s="15"/>
      <c r="BQ199" s="2">
        <f t="shared" si="27"/>
        <v>2.9732408325074333</v>
      </c>
      <c r="BR199" s="2">
        <f t="shared" si="28"/>
        <v>5.9464816650148666</v>
      </c>
      <c r="BS199" s="2">
        <f t="shared" si="29"/>
        <v>2.9732408325074333</v>
      </c>
      <c r="BT199" s="2">
        <f t="shared" si="30"/>
        <v>0.29732408325074333</v>
      </c>
      <c r="BU199" s="48">
        <f t="shared" ref="BU199:BU204" si="56">I199/(BQ199*G199)</f>
        <v>3528.1366666666663</v>
      </c>
      <c r="BV199" s="48">
        <f t="shared" ref="BV199:BV204" si="57">J199/(BR199*H199)</f>
        <v>2551.761</v>
      </c>
      <c r="BW199" s="48">
        <f t="shared" si="46"/>
        <v>1575.3853333333332</v>
      </c>
      <c r="BX199" s="48">
        <f t="shared" si="47"/>
        <v>24801.219999999998</v>
      </c>
      <c r="BY199" s="40">
        <f t="shared" ref="BY199:BY204" si="58">G199*BQ199</f>
        <v>1.4866204162537167</v>
      </c>
      <c r="BZ199" s="46">
        <f t="shared" ref="BZ199:BZ204" si="59">H199*BR199</f>
        <v>2.9732408325074333</v>
      </c>
      <c r="CA199" s="46">
        <f t="shared" si="48"/>
        <v>1.4866204162537167</v>
      </c>
      <c r="CB199" s="46">
        <f t="shared" si="49"/>
        <v>0.14866204162537167</v>
      </c>
      <c r="CC199" s="46">
        <f t="shared" ref="CC199:CC204" si="60">AD199*G199</f>
        <v>2.3545839776699666</v>
      </c>
      <c r="CD199" s="46">
        <f t="shared" ref="CD199:CD204" si="61">AE199*H199</f>
        <v>3.588115658087379</v>
      </c>
      <c r="CE199" s="46">
        <f t="shared" si="50"/>
        <v>1.2335316804174123</v>
      </c>
      <c r="CF199" s="46">
        <f t="shared" si="51"/>
        <v>0.1646369503524846</v>
      </c>
      <c r="CG199"/>
      <c r="CH199"/>
      <c r="CJ199"/>
    </row>
    <row r="200" spans="1:88" ht="15.6" customHeight="1" x14ac:dyDescent="0.3">
      <c r="A200">
        <v>30</v>
      </c>
      <c r="B200">
        <v>2</v>
      </c>
      <c r="C200" t="s">
        <v>68</v>
      </c>
      <c r="D200" t="s">
        <v>27</v>
      </c>
      <c r="E200"/>
      <c r="F200"/>
      <c r="G200">
        <v>0.5</v>
      </c>
      <c r="H200">
        <v>0.5</v>
      </c>
      <c r="I200">
        <v>3839</v>
      </c>
      <c r="J200">
        <v>7560</v>
      </c>
      <c r="K200"/>
      <c r="L200">
        <v>3760</v>
      </c>
      <c r="M200">
        <v>3.36</v>
      </c>
      <c r="N200">
        <v>6.6829999999999998</v>
      </c>
      <c r="O200">
        <v>3.323</v>
      </c>
      <c r="P200"/>
      <c r="Q200">
        <v>0.27700000000000002</v>
      </c>
      <c r="R200">
        <v>1</v>
      </c>
      <c r="S200">
        <v>0</v>
      </c>
      <c r="T200">
        <v>0</v>
      </c>
      <c r="U200"/>
      <c r="V200">
        <v>0</v>
      </c>
      <c r="W200"/>
      <c r="X200"/>
      <c r="Y200" s="1">
        <v>45152</v>
      </c>
      <c r="Z200" s="6">
        <v>0.79943287037037036</v>
      </c>
      <c r="AA200"/>
      <c r="AB200" s="19">
        <v>1</v>
      </c>
      <c r="AD200" s="3">
        <v>3.4540732506374963</v>
      </c>
      <c r="AE200" s="3">
        <v>7.1513902603683981</v>
      </c>
      <c r="AF200" s="3">
        <v>3.6973170097309018</v>
      </c>
      <c r="AG200" s="3">
        <v>0.33564224308615354</v>
      </c>
      <c r="AK200" s="8">
        <v>1.1562562215787739</v>
      </c>
      <c r="AQ200" s="8">
        <v>0.91761854612809757</v>
      </c>
      <c r="AW200" s="8">
        <v>2.8945234360009255</v>
      </c>
      <c r="BC200" s="8">
        <v>2.0215540923800823</v>
      </c>
      <c r="BG200" s="20">
        <v>3.4741583365946829</v>
      </c>
      <c r="BH200" s="20">
        <v>7.1187288721785551</v>
      </c>
      <c r="BI200" s="20">
        <v>3.6445705355838722</v>
      </c>
      <c r="BJ200" s="20">
        <v>0.33228359676183028</v>
      </c>
      <c r="BL200" s="15">
        <v>55</v>
      </c>
      <c r="BQ200" s="2">
        <f t="shared" si="27"/>
        <v>2.9732408325074333</v>
      </c>
      <c r="BR200" s="2">
        <f t="shared" si="28"/>
        <v>5.9464816650148666</v>
      </c>
      <c r="BS200" s="2">
        <f t="shared" si="29"/>
        <v>2.9732408325074333</v>
      </c>
      <c r="BT200" s="2">
        <f t="shared" si="30"/>
        <v>0.29732408325074333</v>
      </c>
      <c r="BU200" s="48">
        <f t="shared" si="56"/>
        <v>2582.3673333333331</v>
      </c>
      <c r="BV200" s="48">
        <f t="shared" si="57"/>
        <v>2542.6799999999998</v>
      </c>
      <c r="BW200" s="48">
        <f t="shared" si="46"/>
        <v>2502.9926666666665</v>
      </c>
      <c r="BX200" s="48">
        <f t="shared" si="47"/>
        <v>25292.266666666666</v>
      </c>
      <c r="BY200" s="40">
        <f t="shared" si="58"/>
        <v>1.4866204162537167</v>
      </c>
      <c r="BZ200" s="46">
        <f t="shared" si="59"/>
        <v>2.9732408325074333</v>
      </c>
      <c r="CA200" s="46">
        <f t="shared" si="48"/>
        <v>1.4866204162537167</v>
      </c>
      <c r="CB200" s="46">
        <f t="shared" si="49"/>
        <v>0.14866204162537167</v>
      </c>
      <c r="CC200" s="46">
        <f t="shared" si="60"/>
        <v>1.7270366253187481</v>
      </c>
      <c r="CD200" s="46">
        <f t="shared" si="61"/>
        <v>3.575695130184199</v>
      </c>
      <c r="CE200" s="46">
        <f t="shared" si="50"/>
        <v>1.8486585048654509</v>
      </c>
      <c r="CF200" s="46">
        <f t="shared" si="51"/>
        <v>0.16782112154307677</v>
      </c>
      <c r="CG200" s="3">
        <f t="shared" ref="CG200" si="62">AVERAGE(CC200:CC201)</f>
        <v>1.7370791682973414</v>
      </c>
      <c r="CH200" s="3">
        <f t="shared" ref="CH200" si="63">AVERAGE(CD200:CD201)</f>
        <v>3.5593644360892776</v>
      </c>
      <c r="CI200" s="3">
        <f t="shared" ref="CI200" si="64">AVERAGE(CE200:CE201)</f>
        <v>1.8222852677919361</v>
      </c>
      <c r="CJ200" s="3">
        <f t="shared" ref="CJ200" si="65">AVERAGE(CF200:CF201)</f>
        <v>0.16614179838091514</v>
      </c>
    </row>
    <row r="201" spans="1:88" ht="15.6" customHeight="1" x14ac:dyDescent="0.3">
      <c r="A201">
        <v>31</v>
      </c>
      <c r="B201">
        <v>2</v>
      </c>
      <c r="C201" t="s">
        <v>68</v>
      </c>
      <c r="D201" t="s">
        <v>27</v>
      </c>
      <c r="E201"/>
      <c r="F201"/>
      <c r="G201">
        <v>0.5</v>
      </c>
      <c r="H201">
        <v>0.5</v>
      </c>
      <c r="I201">
        <v>3884</v>
      </c>
      <c r="J201">
        <v>7489</v>
      </c>
      <c r="K201"/>
      <c r="L201">
        <v>3683</v>
      </c>
      <c r="M201">
        <v>3.395</v>
      </c>
      <c r="N201">
        <v>6.6230000000000002</v>
      </c>
      <c r="O201">
        <v>3.2280000000000002</v>
      </c>
      <c r="P201"/>
      <c r="Q201">
        <v>0.26900000000000002</v>
      </c>
      <c r="R201">
        <v>1</v>
      </c>
      <c r="S201">
        <v>0</v>
      </c>
      <c r="T201">
        <v>0</v>
      </c>
      <c r="U201"/>
      <c r="V201">
        <v>0</v>
      </c>
      <c r="W201"/>
      <c r="X201"/>
      <c r="Y201" s="1">
        <v>45152</v>
      </c>
      <c r="Z201" s="6">
        <v>0.80721064814814814</v>
      </c>
      <c r="AA201"/>
      <c r="AB201" s="19">
        <v>1</v>
      </c>
      <c r="AD201" s="3">
        <v>3.4942434225518699</v>
      </c>
      <c r="AE201" s="3">
        <v>7.0860674839887121</v>
      </c>
      <c r="AF201" s="3">
        <v>3.5918240614368422</v>
      </c>
      <c r="AG201" s="3">
        <v>0.32892495043750702</v>
      </c>
      <c r="BG201" s="20"/>
      <c r="BH201" s="20"/>
      <c r="BI201" s="20"/>
      <c r="BJ201" s="20"/>
      <c r="BL201" s="15"/>
      <c r="BQ201" s="2">
        <f t="shared" si="27"/>
        <v>2.9732408325074333</v>
      </c>
      <c r="BR201" s="2">
        <f t="shared" si="28"/>
        <v>5.9464816650148666</v>
      </c>
      <c r="BS201" s="2">
        <f t="shared" si="29"/>
        <v>2.9732408325074333</v>
      </c>
      <c r="BT201" s="2">
        <f t="shared" si="30"/>
        <v>0.29732408325074333</v>
      </c>
      <c r="BU201" s="48">
        <f t="shared" si="56"/>
        <v>2612.6373333333331</v>
      </c>
      <c r="BV201" s="48">
        <f t="shared" si="57"/>
        <v>2518.8003333333331</v>
      </c>
      <c r="BW201" s="48">
        <f t="shared" si="46"/>
        <v>2424.9633333333331</v>
      </c>
      <c r="BX201" s="48">
        <f t="shared" si="47"/>
        <v>24774.313333333332</v>
      </c>
      <c r="BY201" s="40">
        <f t="shared" si="58"/>
        <v>1.4866204162537167</v>
      </c>
      <c r="BZ201" s="46">
        <f t="shared" si="59"/>
        <v>2.9732408325074333</v>
      </c>
      <c r="CA201" s="46">
        <f t="shared" si="48"/>
        <v>1.4866204162537167</v>
      </c>
      <c r="CB201" s="46">
        <f t="shared" si="49"/>
        <v>0.14866204162537167</v>
      </c>
      <c r="CC201" s="46">
        <f t="shared" si="60"/>
        <v>1.747121711275935</v>
      </c>
      <c r="CD201" s="46">
        <f t="shared" si="61"/>
        <v>3.5430337419943561</v>
      </c>
      <c r="CE201" s="46">
        <f t="shared" si="50"/>
        <v>1.7959120307184211</v>
      </c>
      <c r="CF201" s="46">
        <f t="shared" si="51"/>
        <v>0.16446247521875351</v>
      </c>
      <c r="CG201"/>
      <c r="CH201"/>
      <c r="CJ201"/>
    </row>
    <row r="202" spans="1:88" ht="15.6" customHeight="1" x14ac:dyDescent="0.3">
      <c r="A202">
        <v>103</v>
      </c>
      <c r="B202">
        <v>30</v>
      </c>
      <c r="C202" t="s">
        <v>171</v>
      </c>
      <c r="D202" t="s">
        <v>27</v>
      </c>
      <c r="E202"/>
      <c r="F202"/>
      <c r="G202">
        <v>0.5</v>
      </c>
      <c r="H202">
        <v>0.5</v>
      </c>
      <c r="I202">
        <v>3851</v>
      </c>
      <c r="J202">
        <v>6868</v>
      </c>
      <c r="K202"/>
      <c r="L202">
        <v>3279</v>
      </c>
      <c r="M202">
        <v>3.37</v>
      </c>
      <c r="N202">
        <v>6.0970000000000004</v>
      </c>
      <c r="O202">
        <v>2.7280000000000002</v>
      </c>
      <c r="P202"/>
      <c r="Q202">
        <v>0.22700000000000001</v>
      </c>
      <c r="R202">
        <v>1</v>
      </c>
      <c r="S202">
        <v>0</v>
      </c>
      <c r="T202">
        <v>0</v>
      </c>
      <c r="U202"/>
      <c r="V202">
        <v>0</v>
      </c>
      <c r="W202"/>
      <c r="X202"/>
      <c r="Y202" s="1">
        <v>45153</v>
      </c>
      <c r="Z202" s="6">
        <v>0.47539351851851852</v>
      </c>
      <c r="AA202"/>
      <c r="AB202" s="19">
        <v>1</v>
      </c>
      <c r="AD202" s="3">
        <v>3.4647852964813293</v>
      </c>
      <c r="AE202" s="3">
        <v>6.5147232004424467</v>
      </c>
      <c r="AF202" s="3">
        <v>3.0499379039611174</v>
      </c>
      <c r="AG202" s="3">
        <v>0.29368097342382937</v>
      </c>
      <c r="BG202" s="20"/>
      <c r="BH202" s="20"/>
      <c r="BI202" s="20"/>
      <c r="BJ202" s="20"/>
      <c r="BL202" s="15"/>
      <c r="BQ202" s="2">
        <f t="shared" si="27"/>
        <v>2.9732408325074333</v>
      </c>
      <c r="BR202" s="2">
        <f t="shared" si="28"/>
        <v>5.9464816650148666</v>
      </c>
      <c r="BS202" s="2">
        <f t="shared" si="29"/>
        <v>2.9732408325074333</v>
      </c>
      <c r="BT202" s="2">
        <f t="shared" si="30"/>
        <v>0.29732408325074333</v>
      </c>
      <c r="BU202" s="48">
        <f t="shared" si="56"/>
        <v>2590.4393333333333</v>
      </c>
      <c r="BV202" s="48">
        <f t="shared" si="57"/>
        <v>2309.9373333333333</v>
      </c>
      <c r="BW202" s="48">
        <f t="shared" si="46"/>
        <v>2029.4353333333331</v>
      </c>
      <c r="BX202" s="48">
        <f t="shared" si="47"/>
        <v>22056.739999999998</v>
      </c>
      <c r="BY202" s="40">
        <f t="shared" si="58"/>
        <v>1.4866204162537167</v>
      </c>
      <c r="BZ202" s="46">
        <f t="shared" si="59"/>
        <v>2.9732408325074333</v>
      </c>
      <c r="CA202" s="46">
        <f t="shared" si="48"/>
        <v>1.4866204162537167</v>
      </c>
      <c r="CB202" s="46">
        <f t="shared" si="49"/>
        <v>0.14866204162537167</v>
      </c>
      <c r="CC202" s="46">
        <f t="shared" si="60"/>
        <v>1.7323926482406646</v>
      </c>
      <c r="CD202" s="46">
        <f t="shared" si="61"/>
        <v>3.2573616002212233</v>
      </c>
      <c r="CE202" s="46">
        <f t="shared" si="50"/>
        <v>1.5249689519805587</v>
      </c>
      <c r="CF202" s="46">
        <f t="shared" si="51"/>
        <v>0.14684048671191469</v>
      </c>
      <c r="CG202"/>
      <c r="CH202"/>
      <c r="CJ202"/>
    </row>
    <row r="203" spans="1:88" ht="15.6" customHeight="1" x14ac:dyDescent="0.3">
      <c r="A203">
        <v>104</v>
      </c>
      <c r="B203">
        <v>30</v>
      </c>
      <c r="C203" t="s">
        <v>171</v>
      </c>
      <c r="D203" t="s">
        <v>27</v>
      </c>
      <c r="E203"/>
      <c r="F203"/>
      <c r="G203">
        <v>0.5</v>
      </c>
      <c r="H203">
        <v>0.5</v>
      </c>
      <c r="I203">
        <v>3816</v>
      </c>
      <c r="J203">
        <v>6847</v>
      </c>
      <c r="K203"/>
      <c r="L203">
        <v>3278</v>
      </c>
      <c r="M203">
        <v>3.343</v>
      </c>
      <c r="N203">
        <v>6.0789999999999997</v>
      </c>
      <c r="O203">
        <v>2.7370000000000001</v>
      </c>
      <c r="P203"/>
      <c r="Q203">
        <v>0.22700000000000001</v>
      </c>
      <c r="R203">
        <v>1</v>
      </c>
      <c r="S203">
        <v>0</v>
      </c>
      <c r="T203">
        <v>0</v>
      </c>
      <c r="U203"/>
      <c r="V203">
        <v>0</v>
      </c>
      <c r="W203"/>
      <c r="X203"/>
      <c r="Y203" s="1">
        <v>45153</v>
      </c>
      <c r="Z203" s="6">
        <v>0.48265046296296293</v>
      </c>
      <c r="AA203"/>
      <c r="AB203" s="19">
        <v>1</v>
      </c>
      <c r="AD203" s="3">
        <v>3.4335418294368161</v>
      </c>
      <c r="AE203" s="3">
        <v>6.4954023792597226</v>
      </c>
      <c r="AF203" s="3">
        <v>3.0618605498229066</v>
      </c>
      <c r="AG203" s="3">
        <v>0.29359373585696386</v>
      </c>
      <c r="AK203" s="8">
        <v>1.0860090883054265</v>
      </c>
      <c r="AQ203" s="8">
        <v>0.95856734996328052</v>
      </c>
      <c r="AW203" s="8">
        <v>0.81546099632150915</v>
      </c>
      <c r="BC203" s="8">
        <v>1.1815265622072995</v>
      </c>
      <c r="BG203" s="20">
        <v>3.4522879096635237</v>
      </c>
      <c r="BH203" s="20">
        <v>6.5266837087936569</v>
      </c>
      <c r="BI203" s="20">
        <v>3.0743957991301332</v>
      </c>
      <c r="BJ203" s="20">
        <v>0.29533848719427463</v>
      </c>
      <c r="BL203" s="15">
        <v>56</v>
      </c>
      <c r="BQ203" s="2">
        <f t="shared" si="27"/>
        <v>2.9732408325074333</v>
      </c>
      <c r="BR203" s="2">
        <f t="shared" si="28"/>
        <v>5.9464816650148666</v>
      </c>
      <c r="BS203" s="2">
        <f t="shared" si="29"/>
        <v>2.9732408325074333</v>
      </c>
      <c r="BT203" s="2">
        <f t="shared" si="30"/>
        <v>0.29732408325074333</v>
      </c>
      <c r="BU203" s="48">
        <f t="shared" si="56"/>
        <v>2566.8959999999997</v>
      </c>
      <c r="BV203" s="48">
        <f t="shared" si="57"/>
        <v>2302.8743333333332</v>
      </c>
      <c r="BW203" s="48">
        <f t="shared" si="46"/>
        <v>2038.8526666666664</v>
      </c>
      <c r="BX203" s="48">
        <f t="shared" si="47"/>
        <v>22050.013333333332</v>
      </c>
      <c r="BY203" s="40">
        <f t="shared" si="58"/>
        <v>1.4866204162537167</v>
      </c>
      <c r="BZ203" s="46">
        <f t="shared" si="59"/>
        <v>2.9732408325074333</v>
      </c>
      <c r="CA203" s="46">
        <f t="shared" si="48"/>
        <v>1.4866204162537167</v>
      </c>
      <c r="CB203" s="46">
        <f t="shared" si="49"/>
        <v>0.14866204162537167</v>
      </c>
      <c r="CC203" s="46">
        <f t="shared" si="60"/>
        <v>1.716770914718408</v>
      </c>
      <c r="CD203" s="46">
        <f t="shared" si="61"/>
        <v>3.2477011896298613</v>
      </c>
      <c r="CE203" s="46">
        <f t="shared" si="50"/>
        <v>1.5309302749114533</v>
      </c>
      <c r="CF203" s="46">
        <f t="shared" si="51"/>
        <v>0.14679686792848193</v>
      </c>
      <c r="CG203" s="3">
        <f t="shared" ref="CG203" si="66">AVERAGE(CC203:CC204)</f>
        <v>1.7261439548317619</v>
      </c>
      <c r="CH203" s="3">
        <f t="shared" ref="CH203" si="67">AVERAGE(CD203:CD204)</f>
        <v>3.2633418543968284</v>
      </c>
      <c r="CI203" s="3">
        <f t="shared" ref="CI203" si="68">AVERAGE(CE203:CE204)</f>
        <v>1.5371978995650666</v>
      </c>
      <c r="CJ203" s="3">
        <f t="shared" ref="CJ203" si="69">AVERAGE(CF203:CF204)</f>
        <v>0.14766924359713732</v>
      </c>
    </row>
    <row r="204" spans="1:88" ht="15.6" customHeight="1" x14ac:dyDescent="0.3">
      <c r="A204">
        <v>105</v>
      </c>
      <c r="B204">
        <v>30</v>
      </c>
      <c r="C204" t="s">
        <v>171</v>
      </c>
      <c r="D204" t="s">
        <v>27</v>
      </c>
      <c r="E204"/>
      <c r="F204"/>
      <c r="G204">
        <v>0.5</v>
      </c>
      <c r="H204">
        <v>0.5</v>
      </c>
      <c r="I204">
        <v>3858</v>
      </c>
      <c r="J204">
        <v>6915</v>
      </c>
      <c r="K204"/>
      <c r="L204">
        <v>3318</v>
      </c>
      <c r="M204">
        <v>3.375</v>
      </c>
      <c r="N204">
        <v>6.1369999999999996</v>
      </c>
      <c r="O204">
        <v>2.7629999999999999</v>
      </c>
      <c r="P204"/>
      <c r="Q204">
        <v>0.23100000000000001</v>
      </c>
      <c r="R204">
        <v>1</v>
      </c>
      <c r="S204">
        <v>0</v>
      </c>
      <c r="T204">
        <v>0</v>
      </c>
      <c r="U204"/>
      <c r="V204">
        <v>0</v>
      </c>
      <c r="W204"/>
      <c r="X204"/>
      <c r="Y204" s="1">
        <v>45153</v>
      </c>
      <c r="Z204" s="6">
        <v>0.4904513888888889</v>
      </c>
      <c r="AA204"/>
      <c r="AB204" s="19">
        <v>1</v>
      </c>
      <c r="AD204" s="3">
        <v>3.4710339898902314</v>
      </c>
      <c r="AE204" s="3">
        <v>6.5579650383275911</v>
      </c>
      <c r="AF204" s="3">
        <v>3.0869310484373598</v>
      </c>
      <c r="AG204" s="3">
        <v>0.29708323853158541</v>
      </c>
      <c r="BG204" s="20"/>
      <c r="BH204" s="20"/>
      <c r="BI204" s="20"/>
      <c r="BJ204" s="20"/>
      <c r="BL204" s="15"/>
      <c r="BQ204" s="2">
        <f t="shared" si="27"/>
        <v>2.9732408325074333</v>
      </c>
      <c r="BR204" s="2">
        <f t="shared" si="28"/>
        <v>5.9464816650148666</v>
      </c>
      <c r="BS204" s="2">
        <f t="shared" si="29"/>
        <v>2.9732408325074333</v>
      </c>
      <c r="BT204" s="2">
        <f t="shared" si="30"/>
        <v>0.29732408325074333</v>
      </c>
      <c r="BU204" s="48">
        <f t="shared" si="56"/>
        <v>2595.1479999999997</v>
      </c>
      <c r="BV204" s="48">
        <f t="shared" si="57"/>
        <v>2325.7449999999999</v>
      </c>
      <c r="BW204" s="48">
        <f t="shared" si="46"/>
        <v>2056.3419999999996</v>
      </c>
      <c r="BX204" s="48">
        <f t="shared" si="47"/>
        <v>22319.079999999998</v>
      </c>
      <c r="BY204" s="40">
        <f t="shared" si="58"/>
        <v>1.4866204162537167</v>
      </c>
      <c r="BZ204" s="46">
        <f t="shared" si="59"/>
        <v>2.9732408325074333</v>
      </c>
      <c r="CA204" s="46">
        <f t="shared" si="48"/>
        <v>1.4866204162537167</v>
      </c>
      <c r="CB204" s="46">
        <f t="shared" si="49"/>
        <v>0.14866204162537167</v>
      </c>
      <c r="CC204" s="46">
        <f t="shared" si="60"/>
        <v>1.7355169949451157</v>
      </c>
      <c r="CD204" s="46">
        <f t="shared" si="61"/>
        <v>3.2789825191637956</v>
      </c>
      <c r="CE204" s="46">
        <f t="shared" si="50"/>
        <v>1.5434655242186799</v>
      </c>
      <c r="CF204" s="46">
        <f t="shared" si="51"/>
        <v>0.14854161926579271</v>
      </c>
      <c r="CG204"/>
      <c r="CH204"/>
      <c r="CJ204"/>
    </row>
    <row r="205" spans="1:88" ht="15.6" customHeight="1" x14ac:dyDescent="0.3">
      <c r="A205">
        <v>29</v>
      </c>
      <c r="B205">
        <v>2</v>
      </c>
      <c r="C205" t="s">
        <v>68</v>
      </c>
      <c r="D205" t="s">
        <v>27</v>
      </c>
      <c r="E205"/>
      <c r="F205"/>
      <c r="G205">
        <v>0.5</v>
      </c>
      <c r="H205">
        <v>0.5</v>
      </c>
      <c r="I205">
        <v>5797</v>
      </c>
      <c r="J205">
        <v>8150</v>
      </c>
      <c r="K205"/>
      <c r="L205">
        <v>3712</v>
      </c>
      <c r="M205">
        <v>4.8620000000000001</v>
      </c>
      <c r="N205">
        <v>7.1829999999999998</v>
      </c>
      <c r="O205">
        <v>2.3210000000000002</v>
      </c>
      <c r="P205"/>
      <c r="Q205">
        <v>0.27200000000000002</v>
      </c>
      <c r="R205">
        <v>1</v>
      </c>
      <c r="S205">
        <v>0</v>
      </c>
      <c r="T205">
        <v>0</v>
      </c>
      <c r="U205"/>
      <c r="V205">
        <v>0</v>
      </c>
      <c r="W205"/>
      <c r="X205"/>
      <c r="Y205" s="1">
        <v>45190</v>
      </c>
      <c r="Z205" s="6">
        <v>0.87314814814814812</v>
      </c>
      <c r="AA205"/>
      <c r="AB205" s="19">
        <v>1</v>
      </c>
      <c r="AD205" s="3">
        <v>4.9342128931372002</v>
      </c>
      <c r="AE205" s="3">
        <v>7.4570590145960498</v>
      </c>
      <c r="AF205" s="3">
        <v>2.5228461214588496</v>
      </c>
      <c r="AG205" s="3">
        <v>0.35738544253187893</v>
      </c>
      <c r="BG205" s="20"/>
      <c r="BH205" s="20"/>
      <c r="BI205" s="20"/>
      <c r="BJ205" s="20"/>
      <c r="BL205" s="15"/>
      <c r="BQ205" s="2">
        <f t="shared" si="27"/>
        <v>2.9732408325074333</v>
      </c>
      <c r="BR205" s="2">
        <f t="shared" si="28"/>
        <v>5.9464816650148666</v>
      </c>
      <c r="BS205" s="2">
        <f t="shared" si="29"/>
        <v>2.9732408325074333</v>
      </c>
      <c r="BT205" s="2">
        <f t="shared" si="30"/>
        <v>0.29732408325074333</v>
      </c>
      <c r="BU205" s="48">
        <f t="shared" ref="BU205:BU213" si="70">I205/(BQ205*G205)</f>
        <v>3899.4486666666662</v>
      </c>
      <c r="BV205" s="48">
        <f t="shared" ref="BV205:BV213" si="71">J205/(BR205*H205)</f>
        <v>2741.1166666666663</v>
      </c>
      <c r="BW205" s="48">
        <f t="shared" ref="BW205:BW213" si="72">(J205-I205)/(BS205*H205)</f>
        <v>1582.7846666666665</v>
      </c>
      <c r="BX205" s="48">
        <f t="shared" ref="BX205:BX213" si="73">L205/(BT205*H205)</f>
        <v>24969.386666666665</v>
      </c>
      <c r="BY205" s="40">
        <f t="shared" ref="BY205:BY213" si="74">G205*BQ205</f>
        <v>1.4866204162537167</v>
      </c>
      <c r="BZ205" s="46">
        <f t="shared" ref="BZ205:BZ213" si="75">H205*BR205</f>
        <v>2.9732408325074333</v>
      </c>
      <c r="CA205" s="46">
        <f t="shared" ref="CA205:CA213" si="76">H205*BS205</f>
        <v>1.4866204162537167</v>
      </c>
      <c r="CB205" s="46">
        <f t="shared" ref="CB205:CB213" si="77">H205*BT205</f>
        <v>0.14866204162537167</v>
      </c>
      <c r="CC205" s="46">
        <f t="shared" ref="CC205:CC213" si="78">AD205*G205</f>
        <v>2.4671064465686001</v>
      </c>
      <c r="CD205" s="46">
        <f t="shared" ref="CD205:CD213" si="79">AE205*H205</f>
        <v>3.7285295072980249</v>
      </c>
      <c r="CE205" s="46">
        <f t="shared" ref="CE205:CE213" si="80">AF205*H205</f>
        <v>1.2614230607294248</v>
      </c>
      <c r="CF205" s="46">
        <f t="shared" ref="CF205:CF213" si="81">AG205*H205</f>
        <v>0.17869272126593946</v>
      </c>
      <c r="CG205"/>
      <c r="CH205"/>
      <c r="CJ205"/>
    </row>
    <row r="206" spans="1:88" ht="15.6" customHeight="1" x14ac:dyDescent="0.3">
      <c r="A206">
        <v>30</v>
      </c>
      <c r="B206">
        <v>2</v>
      </c>
      <c r="C206" t="s">
        <v>68</v>
      </c>
      <c r="D206" t="s">
        <v>27</v>
      </c>
      <c r="E206"/>
      <c r="F206"/>
      <c r="G206">
        <v>0.5</v>
      </c>
      <c r="H206">
        <v>0.5</v>
      </c>
      <c r="I206">
        <v>4158</v>
      </c>
      <c r="J206">
        <v>8068</v>
      </c>
      <c r="K206"/>
      <c r="L206">
        <v>3602</v>
      </c>
      <c r="M206">
        <v>3.605</v>
      </c>
      <c r="N206">
        <v>7.1130000000000004</v>
      </c>
      <c r="O206">
        <v>3.5089999999999999</v>
      </c>
      <c r="P206"/>
      <c r="Q206">
        <v>0.26100000000000001</v>
      </c>
      <c r="R206">
        <v>1</v>
      </c>
      <c r="S206">
        <v>0</v>
      </c>
      <c r="T206">
        <v>0</v>
      </c>
      <c r="U206"/>
      <c r="V206">
        <v>0</v>
      </c>
      <c r="W206"/>
      <c r="X206"/>
      <c r="Y206" s="1">
        <v>45190</v>
      </c>
      <c r="Z206" s="6">
        <v>0.88046296296296289</v>
      </c>
      <c r="AA206"/>
      <c r="AB206" s="19">
        <v>1</v>
      </c>
      <c r="AD206" s="3">
        <v>3.5176365653755042</v>
      </c>
      <c r="AE206" s="3">
        <v>7.3835467688034049</v>
      </c>
      <c r="AF206" s="3">
        <v>3.8659102034279007</v>
      </c>
      <c r="AG206" s="3">
        <v>0.3480591462490803</v>
      </c>
      <c r="AK206" s="8">
        <v>0.29527863328482351</v>
      </c>
      <c r="AQ206" s="8">
        <v>0.54488956941492583</v>
      </c>
      <c r="AW206" s="8">
        <v>1.3032671050392364</v>
      </c>
      <c r="BC206" s="8">
        <v>1.7146772826687651</v>
      </c>
      <c r="BG206" s="20">
        <v>3.5124508070066387</v>
      </c>
      <c r="BH206" s="20">
        <v>7.4037178118562643</v>
      </c>
      <c r="BI206" s="20">
        <v>3.8912670048496261</v>
      </c>
      <c r="BJ206" s="20">
        <v>0.35106899641307443</v>
      </c>
      <c r="BL206" s="15">
        <v>57</v>
      </c>
      <c r="BQ206" s="2">
        <f t="shared" si="27"/>
        <v>2.9732408325074333</v>
      </c>
      <c r="BR206" s="2">
        <f t="shared" si="28"/>
        <v>5.9464816650148666</v>
      </c>
      <c r="BS206" s="2">
        <f t="shared" si="29"/>
        <v>2.9732408325074333</v>
      </c>
      <c r="BT206" s="2">
        <f t="shared" si="30"/>
        <v>0.29732408325074333</v>
      </c>
      <c r="BU206" s="48">
        <f t="shared" si="70"/>
        <v>2796.9479999999999</v>
      </c>
      <c r="BV206" s="48">
        <f t="shared" si="71"/>
        <v>2713.5373333333332</v>
      </c>
      <c r="BW206" s="48">
        <f t="shared" si="72"/>
        <v>2630.1266666666666</v>
      </c>
      <c r="BX206" s="48">
        <f t="shared" si="73"/>
        <v>24229.453333333331</v>
      </c>
      <c r="BY206" s="40">
        <f t="shared" si="74"/>
        <v>1.4866204162537167</v>
      </c>
      <c r="BZ206" s="46">
        <f t="shared" si="75"/>
        <v>2.9732408325074333</v>
      </c>
      <c r="CA206" s="46">
        <f t="shared" si="76"/>
        <v>1.4866204162537167</v>
      </c>
      <c r="CB206" s="46">
        <f t="shared" si="77"/>
        <v>0.14866204162537167</v>
      </c>
      <c r="CC206" s="46">
        <f t="shared" si="78"/>
        <v>1.7588182826877521</v>
      </c>
      <c r="CD206" s="46">
        <f t="shared" si="79"/>
        <v>3.6917733844017024</v>
      </c>
      <c r="CE206" s="46">
        <f t="shared" si="80"/>
        <v>1.9329551017139504</v>
      </c>
      <c r="CF206" s="46">
        <f t="shared" si="81"/>
        <v>0.17402957312454015</v>
      </c>
      <c r="CG206" s="3">
        <f t="shared" ref="CG206" si="82">AVERAGE(CC206:CC207)</f>
        <v>1.7562254035033193</v>
      </c>
      <c r="CH206" s="3">
        <f t="shared" ref="CH206" si="83">AVERAGE(CD206:CD207)</f>
        <v>3.7018589059281322</v>
      </c>
      <c r="CI206" s="3">
        <f t="shared" ref="CI206" si="84">AVERAGE(CE206:CE207)</f>
        <v>1.945633502424813</v>
      </c>
      <c r="CJ206" s="3">
        <f t="shared" ref="CJ206" si="85">AVERAGE(CF206:CF207)</f>
        <v>0.17553449820653722</v>
      </c>
    </row>
    <row r="207" spans="1:88" ht="15.6" customHeight="1" x14ac:dyDescent="0.3">
      <c r="A207">
        <v>31</v>
      </c>
      <c r="B207">
        <v>2</v>
      </c>
      <c r="C207" t="s">
        <v>68</v>
      </c>
      <c r="D207" t="s">
        <v>27</v>
      </c>
      <c r="E207"/>
      <c r="F207"/>
      <c r="G207">
        <v>0.5</v>
      </c>
      <c r="H207">
        <v>0.5</v>
      </c>
      <c r="I207">
        <v>4146</v>
      </c>
      <c r="J207">
        <v>8113</v>
      </c>
      <c r="K207"/>
      <c r="L207">
        <v>3673</v>
      </c>
      <c r="M207">
        <v>3.5960000000000001</v>
      </c>
      <c r="N207">
        <v>7.1520000000000001</v>
      </c>
      <c r="O207">
        <v>3.556</v>
      </c>
      <c r="P207"/>
      <c r="Q207">
        <v>0.26800000000000002</v>
      </c>
      <c r="R207">
        <v>1</v>
      </c>
      <c r="S207">
        <v>0</v>
      </c>
      <c r="T207">
        <v>0</v>
      </c>
      <c r="U207"/>
      <c r="V207">
        <v>0</v>
      </c>
      <c r="W207"/>
      <c r="X207"/>
      <c r="Y207" s="1">
        <v>45190</v>
      </c>
      <c r="Z207" s="6">
        <v>0.88847222222222222</v>
      </c>
      <c r="AA207"/>
      <c r="AB207" s="19">
        <v>1</v>
      </c>
      <c r="AD207" s="3">
        <v>3.5072650486377732</v>
      </c>
      <c r="AE207" s="3">
        <v>7.4238888549091246</v>
      </c>
      <c r="AF207" s="3">
        <v>3.9166238062713514</v>
      </c>
      <c r="AG207" s="3">
        <v>0.35407884657706851</v>
      </c>
      <c r="BG207" s="20"/>
      <c r="BH207" s="20"/>
      <c r="BI207" s="20"/>
      <c r="BJ207" s="20"/>
      <c r="BL207" s="15"/>
      <c r="BQ207" s="2">
        <f t="shared" si="27"/>
        <v>2.9732408325074333</v>
      </c>
      <c r="BR207" s="2">
        <f t="shared" si="28"/>
        <v>5.9464816650148666</v>
      </c>
      <c r="BS207" s="2">
        <f t="shared" si="29"/>
        <v>2.9732408325074333</v>
      </c>
      <c r="BT207" s="2">
        <f t="shared" si="30"/>
        <v>0.29732408325074333</v>
      </c>
      <c r="BU207" s="48">
        <f t="shared" si="70"/>
        <v>2788.8759999999997</v>
      </c>
      <c r="BV207" s="48">
        <f t="shared" si="71"/>
        <v>2728.672333333333</v>
      </c>
      <c r="BW207" s="48">
        <f t="shared" si="72"/>
        <v>2668.4686666666666</v>
      </c>
      <c r="BX207" s="48">
        <f t="shared" si="73"/>
        <v>24707.046666666665</v>
      </c>
      <c r="BY207" s="40">
        <f t="shared" si="74"/>
        <v>1.4866204162537167</v>
      </c>
      <c r="BZ207" s="46">
        <f t="shared" si="75"/>
        <v>2.9732408325074333</v>
      </c>
      <c r="CA207" s="46">
        <f t="shared" si="76"/>
        <v>1.4866204162537167</v>
      </c>
      <c r="CB207" s="46">
        <f t="shared" si="77"/>
        <v>0.14866204162537167</v>
      </c>
      <c r="CC207" s="46">
        <f t="shared" si="78"/>
        <v>1.7536325243188866</v>
      </c>
      <c r="CD207" s="46">
        <f t="shared" si="79"/>
        <v>3.7119444274545623</v>
      </c>
      <c r="CE207" s="46">
        <f t="shared" si="80"/>
        <v>1.9583119031356757</v>
      </c>
      <c r="CF207" s="46">
        <f t="shared" si="81"/>
        <v>0.17703942328853425</v>
      </c>
      <c r="CG207"/>
      <c r="CH207"/>
      <c r="CJ207"/>
    </row>
    <row r="208" spans="1:88" ht="15.6" customHeight="1" x14ac:dyDescent="0.3">
      <c r="A208">
        <v>29</v>
      </c>
      <c r="B208">
        <v>2</v>
      </c>
      <c r="C208" t="s">
        <v>68</v>
      </c>
      <c r="D208" t="s">
        <v>27</v>
      </c>
      <c r="E208"/>
      <c r="F208"/>
      <c r="G208">
        <v>0.5</v>
      </c>
      <c r="H208">
        <v>0.5</v>
      </c>
      <c r="I208">
        <v>5500</v>
      </c>
      <c r="J208">
        <v>8490</v>
      </c>
      <c r="K208"/>
      <c r="L208">
        <v>4010</v>
      </c>
      <c r="M208">
        <v>4.6340000000000003</v>
      </c>
      <c r="N208">
        <v>7.4710000000000001</v>
      </c>
      <c r="O208">
        <v>2.8370000000000002</v>
      </c>
      <c r="P208"/>
      <c r="Q208">
        <v>0.30299999999999999</v>
      </c>
      <c r="R208">
        <v>1</v>
      </c>
      <c r="S208">
        <v>0</v>
      </c>
      <c r="T208">
        <v>0</v>
      </c>
      <c r="U208"/>
      <c r="V208">
        <v>0</v>
      </c>
      <c r="W208"/>
      <c r="X208"/>
      <c r="Y208" s="1">
        <v>45191</v>
      </c>
      <c r="Z208" s="6">
        <v>0.94134259259259256</v>
      </c>
      <c r="AA208"/>
      <c r="AB208" s="19">
        <v>1</v>
      </c>
      <c r="AD208" s="3">
        <v>4.4996943223628989</v>
      </c>
      <c r="AE208" s="3">
        <v>7.5955063695163876</v>
      </c>
      <c r="AF208" s="3">
        <v>3.0958120471534887</v>
      </c>
      <c r="AG208" s="3">
        <v>0.3812289123644379</v>
      </c>
      <c r="BG208" s="20"/>
      <c r="BH208" s="20"/>
      <c r="BI208" s="20"/>
      <c r="BJ208" s="20"/>
      <c r="BL208" s="15"/>
      <c r="BQ208" s="2">
        <f t="shared" si="27"/>
        <v>2.9732408325074333</v>
      </c>
      <c r="BR208" s="2">
        <f t="shared" si="28"/>
        <v>5.9464816650148666</v>
      </c>
      <c r="BS208" s="2">
        <f t="shared" si="29"/>
        <v>2.9732408325074333</v>
      </c>
      <c r="BT208" s="2">
        <f t="shared" si="30"/>
        <v>0.29732408325074333</v>
      </c>
      <c r="BU208" s="48">
        <f t="shared" si="70"/>
        <v>3699.6666666666665</v>
      </c>
      <c r="BV208" s="48">
        <f t="shared" si="71"/>
        <v>2855.47</v>
      </c>
      <c r="BW208" s="48">
        <f t="shared" si="72"/>
        <v>2011.2733333333331</v>
      </c>
      <c r="BX208" s="48">
        <f t="shared" si="73"/>
        <v>26973.933333333331</v>
      </c>
      <c r="BY208" s="40">
        <f t="shared" si="74"/>
        <v>1.4866204162537167</v>
      </c>
      <c r="BZ208" s="46">
        <f t="shared" si="75"/>
        <v>2.9732408325074333</v>
      </c>
      <c r="CA208" s="46">
        <f t="shared" si="76"/>
        <v>1.4866204162537167</v>
      </c>
      <c r="CB208" s="46">
        <f t="shared" si="77"/>
        <v>0.14866204162537167</v>
      </c>
      <c r="CC208" s="46">
        <f t="shared" si="78"/>
        <v>2.2498471611814495</v>
      </c>
      <c r="CD208" s="46">
        <f t="shared" si="79"/>
        <v>3.7977531847581938</v>
      </c>
      <c r="CE208" s="46">
        <f t="shared" si="80"/>
        <v>1.5479060235767443</v>
      </c>
      <c r="CF208" s="46">
        <f t="shared" si="81"/>
        <v>0.19061445618221895</v>
      </c>
      <c r="CG208"/>
      <c r="CH208"/>
      <c r="CJ208"/>
    </row>
    <row r="209" spans="1:88" ht="15.6" customHeight="1" x14ac:dyDescent="0.3">
      <c r="A209">
        <v>30</v>
      </c>
      <c r="B209">
        <v>2</v>
      </c>
      <c r="C209" t="s">
        <v>68</v>
      </c>
      <c r="D209" t="s">
        <v>27</v>
      </c>
      <c r="E209"/>
      <c r="F209"/>
      <c r="G209">
        <v>0.5</v>
      </c>
      <c r="H209">
        <v>0.5</v>
      </c>
      <c r="I209">
        <v>4184</v>
      </c>
      <c r="J209">
        <v>7982</v>
      </c>
      <c r="K209"/>
      <c r="L209">
        <v>3717</v>
      </c>
      <c r="M209">
        <v>3.625</v>
      </c>
      <c r="N209">
        <v>7.0410000000000004</v>
      </c>
      <c r="O209">
        <v>3.4159999999999999</v>
      </c>
      <c r="P209"/>
      <c r="Q209">
        <v>0.27300000000000002</v>
      </c>
      <c r="R209">
        <v>1</v>
      </c>
      <c r="S209">
        <v>0</v>
      </c>
      <c r="T209">
        <v>0</v>
      </c>
      <c r="U209"/>
      <c r="V209">
        <v>0</v>
      </c>
      <c r="W209"/>
      <c r="X209"/>
      <c r="Y209" s="1">
        <v>45191</v>
      </c>
      <c r="Z209" s="6">
        <v>0.94887731481481474</v>
      </c>
      <c r="AA209"/>
      <c r="AB209" s="19">
        <v>1</v>
      </c>
      <c r="AD209" s="3">
        <v>3.4187219237796316</v>
      </c>
      <c r="AE209" s="3">
        <v>7.1533166526862706</v>
      </c>
      <c r="AF209" s="3">
        <v>3.734594728906639</v>
      </c>
      <c r="AG209" s="3">
        <v>0.35582772397283907</v>
      </c>
      <c r="AK209" s="8">
        <v>0.31186063980832157</v>
      </c>
      <c r="AQ209" s="8">
        <v>2.130878913165815</v>
      </c>
      <c r="AW209" s="8">
        <v>3.7672304998449886</v>
      </c>
      <c r="BC209" s="8">
        <v>0.34167718286665194</v>
      </c>
      <c r="BG209" s="20">
        <v>3.4240610731647312</v>
      </c>
      <c r="BH209" s="20">
        <v>7.230351672252147</v>
      </c>
      <c r="BI209" s="20">
        <v>3.8062905990874158</v>
      </c>
      <c r="BJ209" s="20">
        <v>0.35522086964266431</v>
      </c>
      <c r="BL209" s="15">
        <v>58</v>
      </c>
      <c r="BQ209" s="2">
        <f t="shared" si="27"/>
        <v>2.9732408325074333</v>
      </c>
      <c r="BR209" s="2">
        <f t="shared" si="28"/>
        <v>5.9464816650148666</v>
      </c>
      <c r="BS209" s="2">
        <f t="shared" si="29"/>
        <v>2.9732408325074333</v>
      </c>
      <c r="BT209" s="2">
        <f t="shared" si="30"/>
        <v>0.29732408325074333</v>
      </c>
      <c r="BU209" s="48">
        <f t="shared" si="70"/>
        <v>2814.4373333333333</v>
      </c>
      <c r="BV209" s="48">
        <f t="shared" si="71"/>
        <v>2684.6126666666664</v>
      </c>
      <c r="BW209" s="48">
        <f t="shared" si="72"/>
        <v>2554.788</v>
      </c>
      <c r="BX209" s="48">
        <f t="shared" si="73"/>
        <v>25003.019999999997</v>
      </c>
      <c r="BY209" s="40">
        <f t="shared" si="74"/>
        <v>1.4866204162537167</v>
      </c>
      <c r="BZ209" s="46">
        <f t="shared" si="75"/>
        <v>2.9732408325074333</v>
      </c>
      <c r="CA209" s="46">
        <f t="shared" si="76"/>
        <v>1.4866204162537167</v>
      </c>
      <c r="CB209" s="46">
        <f t="shared" si="77"/>
        <v>0.14866204162537167</v>
      </c>
      <c r="CC209" s="46">
        <f t="shared" si="78"/>
        <v>1.7093609618898158</v>
      </c>
      <c r="CD209" s="46">
        <f t="shared" si="79"/>
        <v>3.5766583263431353</v>
      </c>
      <c r="CE209" s="46">
        <f t="shared" si="80"/>
        <v>1.8672973644533195</v>
      </c>
      <c r="CF209" s="46">
        <f t="shared" si="81"/>
        <v>0.17791386198641954</v>
      </c>
      <c r="CG209" s="3">
        <f t="shared" ref="CG209" si="86">AVERAGE(CC209:CC210)</f>
        <v>1.7120305365823656</v>
      </c>
      <c r="CH209" s="3">
        <f t="shared" ref="CH209" si="87">AVERAGE(CD209:CD210)</f>
        <v>3.6151758361260735</v>
      </c>
      <c r="CI209" s="3">
        <f t="shared" ref="CI209" si="88">AVERAGE(CE209:CE210)</f>
        <v>1.9031452995437079</v>
      </c>
      <c r="CJ209" s="3">
        <f t="shared" ref="CJ209" si="89">AVERAGE(CF209:CF210)</f>
        <v>0.17761043482133215</v>
      </c>
    </row>
    <row r="210" spans="1:88" ht="15.6" customHeight="1" x14ac:dyDescent="0.3">
      <c r="A210">
        <v>31</v>
      </c>
      <c r="B210">
        <v>2</v>
      </c>
      <c r="C210" t="s">
        <v>68</v>
      </c>
      <c r="D210" t="s">
        <v>27</v>
      </c>
      <c r="E210"/>
      <c r="F210"/>
      <c r="G210">
        <v>0.5</v>
      </c>
      <c r="H210">
        <v>0.5</v>
      </c>
      <c r="I210">
        <v>4197</v>
      </c>
      <c r="J210">
        <v>8159</v>
      </c>
      <c r="K210"/>
      <c r="L210">
        <v>3703</v>
      </c>
      <c r="M210">
        <v>3.6339999999999999</v>
      </c>
      <c r="N210">
        <v>7.1909999999999998</v>
      </c>
      <c r="O210">
        <v>3.556</v>
      </c>
      <c r="P210"/>
      <c r="Q210">
        <v>0.27100000000000002</v>
      </c>
      <c r="R210">
        <v>1</v>
      </c>
      <c r="S210">
        <v>0</v>
      </c>
      <c r="T210">
        <v>0</v>
      </c>
      <c r="U210"/>
      <c r="V210">
        <v>0</v>
      </c>
      <c r="W210"/>
      <c r="X210"/>
      <c r="Y210" s="1">
        <v>45191</v>
      </c>
      <c r="Z210" s="6">
        <v>0.9572222222222222</v>
      </c>
      <c r="AA210"/>
      <c r="AB210" s="19">
        <v>1</v>
      </c>
      <c r="AD210" s="3">
        <v>3.4294002225498308</v>
      </c>
      <c r="AE210" s="3">
        <v>7.3073866918180235</v>
      </c>
      <c r="AF210" s="3">
        <v>3.8779864692681927</v>
      </c>
      <c r="AG210" s="3">
        <v>0.35461401531248959</v>
      </c>
      <c r="BG210" s="20"/>
      <c r="BH210" s="20"/>
      <c r="BI210" s="20"/>
      <c r="BJ210" s="20"/>
      <c r="BL210" s="15"/>
      <c r="BQ210" s="2">
        <f t="shared" si="27"/>
        <v>2.9732408325074333</v>
      </c>
      <c r="BR210" s="2">
        <f t="shared" si="28"/>
        <v>5.9464816650148666</v>
      </c>
      <c r="BS210" s="2">
        <f t="shared" si="29"/>
        <v>2.9732408325074333</v>
      </c>
      <c r="BT210" s="2">
        <f t="shared" si="30"/>
        <v>0.29732408325074333</v>
      </c>
      <c r="BU210" s="48">
        <f t="shared" si="70"/>
        <v>2823.1819999999998</v>
      </c>
      <c r="BV210" s="48">
        <f t="shared" si="71"/>
        <v>2744.1436666666664</v>
      </c>
      <c r="BW210" s="48">
        <f t="shared" si="72"/>
        <v>2665.105333333333</v>
      </c>
      <c r="BX210" s="48">
        <f t="shared" si="73"/>
        <v>24908.846666666665</v>
      </c>
      <c r="BY210" s="40">
        <f t="shared" si="74"/>
        <v>1.4866204162537167</v>
      </c>
      <c r="BZ210" s="46">
        <f t="shared" si="75"/>
        <v>2.9732408325074333</v>
      </c>
      <c r="CA210" s="46">
        <f t="shared" si="76"/>
        <v>1.4866204162537167</v>
      </c>
      <c r="CB210" s="46">
        <f t="shared" si="77"/>
        <v>0.14866204162537167</v>
      </c>
      <c r="CC210" s="46">
        <f t="shared" si="78"/>
        <v>1.7147001112749154</v>
      </c>
      <c r="CD210" s="46">
        <f t="shared" si="79"/>
        <v>3.6536933459090117</v>
      </c>
      <c r="CE210" s="46">
        <f t="shared" si="80"/>
        <v>1.9389932346340963</v>
      </c>
      <c r="CF210" s="46">
        <f t="shared" si="81"/>
        <v>0.1773070076562448</v>
      </c>
      <c r="CG210"/>
      <c r="CH210"/>
      <c r="CJ210"/>
    </row>
    <row r="211" spans="1:88" ht="15.6" customHeight="1" x14ac:dyDescent="0.3">
      <c r="A211">
        <v>29</v>
      </c>
      <c r="B211">
        <v>2</v>
      </c>
      <c r="C211" t="s">
        <v>68</v>
      </c>
      <c r="D211" t="s">
        <v>27</v>
      </c>
      <c r="E211"/>
      <c r="F211"/>
      <c r="G211">
        <v>0.5</v>
      </c>
      <c r="H211">
        <v>0.5</v>
      </c>
      <c r="I211">
        <v>6314</v>
      </c>
      <c r="J211">
        <v>8266</v>
      </c>
      <c r="K211"/>
      <c r="L211">
        <v>3682</v>
      </c>
      <c r="M211">
        <v>5.2590000000000003</v>
      </c>
      <c r="N211">
        <v>7.282</v>
      </c>
      <c r="O211">
        <v>2.0230000000000001</v>
      </c>
      <c r="P211"/>
      <c r="Q211">
        <v>0.26900000000000002</v>
      </c>
      <c r="R211">
        <v>1</v>
      </c>
      <c r="S211">
        <v>0</v>
      </c>
      <c r="T211">
        <v>0</v>
      </c>
      <c r="U211"/>
      <c r="V211">
        <v>0</v>
      </c>
      <c r="W211"/>
      <c r="X211"/>
      <c r="Y211" s="1">
        <v>45194</v>
      </c>
      <c r="Z211" s="6">
        <v>0.83177083333333324</v>
      </c>
      <c r="AA211"/>
      <c r="AB211" s="19">
        <v>1</v>
      </c>
      <c r="AD211" s="3">
        <v>5.0503671676377531</v>
      </c>
      <c r="AE211" s="3">
        <v>7.0481565240436819</v>
      </c>
      <c r="AF211" s="3">
        <v>1.9977893564059288</v>
      </c>
      <c r="AG211" s="3">
        <v>0.3203408499485248</v>
      </c>
      <c r="BG211" s="20"/>
      <c r="BH211" s="20"/>
      <c r="BI211" s="20"/>
      <c r="BJ211" s="20"/>
      <c r="BL211" s="15"/>
      <c r="BQ211" s="2">
        <f t="shared" si="27"/>
        <v>2.9732408325074333</v>
      </c>
      <c r="BR211" s="2">
        <f t="shared" si="28"/>
        <v>5.9464816650148666</v>
      </c>
      <c r="BS211" s="2">
        <f t="shared" si="29"/>
        <v>2.9732408325074333</v>
      </c>
      <c r="BT211" s="2">
        <f t="shared" si="30"/>
        <v>0.29732408325074333</v>
      </c>
      <c r="BU211" s="48">
        <f t="shared" si="70"/>
        <v>4247.217333333333</v>
      </c>
      <c r="BV211" s="48">
        <f t="shared" si="71"/>
        <v>2780.1313333333333</v>
      </c>
      <c r="BW211" s="48">
        <f t="shared" si="72"/>
        <v>1313.0453333333332</v>
      </c>
      <c r="BX211" s="48">
        <f t="shared" si="73"/>
        <v>24767.586666666666</v>
      </c>
      <c r="BY211" s="40">
        <f t="shared" si="74"/>
        <v>1.4866204162537167</v>
      </c>
      <c r="BZ211" s="46">
        <f t="shared" si="75"/>
        <v>2.9732408325074333</v>
      </c>
      <c r="CA211" s="46">
        <f t="shared" si="76"/>
        <v>1.4866204162537167</v>
      </c>
      <c r="CB211" s="46">
        <f t="shared" si="77"/>
        <v>0.14866204162537167</v>
      </c>
      <c r="CC211" s="46">
        <f t="shared" si="78"/>
        <v>2.5251835838188765</v>
      </c>
      <c r="CD211" s="46">
        <f t="shared" si="79"/>
        <v>3.5240782620218409</v>
      </c>
      <c r="CE211" s="46">
        <f t="shared" si="80"/>
        <v>0.9988946782029644</v>
      </c>
      <c r="CF211" s="46">
        <f t="shared" si="81"/>
        <v>0.1601704249742624</v>
      </c>
      <c r="CG211"/>
      <c r="CH211"/>
      <c r="CJ211"/>
    </row>
    <row r="212" spans="1:88" ht="15.6" customHeight="1" x14ac:dyDescent="0.3">
      <c r="A212">
        <v>30</v>
      </c>
      <c r="B212">
        <v>2</v>
      </c>
      <c r="C212" t="s">
        <v>68</v>
      </c>
      <c r="D212" t="s">
        <v>27</v>
      </c>
      <c r="E212"/>
      <c r="F212"/>
      <c r="G212">
        <v>0.5</v>
      </c>
      <c r="H212">
        <v>0.5</v>
      </c>
      <c r="I212">
        <v>4559</v>
      </c>
      <c r="J212">
        <v>8321</v>
      </c>
      <c r="K212"/>
      <c r="L212">
        <v>3686</v>
      </c>
      <c r="M212">
        <v>3.9129999999999998</v>
      </c>
      <c r="N212">
        <v>7.3280000000000003</v>
      </c>
      <c r="O212">
        <v>3.415</v>
      </c>
      <c r="P212"/>
      <c r="Q212">
        <v>0.26900000000000002</v>
      </c>
      <c r="R212">
        <v>1</v>
      </c>
      <c r="S212">
        <v>0</v>
      </c>
      <c r="T212">
        <v>0</v>
      </c>
      <c r="U212"/>
      <c r="V212">
        <v>0</v>
      </c>
      <c r="W212"/>
      <c r="X212"/>
      <c r="Y212" s="1">
        <v>45194</v>
      </c>
      <c r="Z212" s="6">
        <v>0.83909722222222216</v>
      </c>
      <c r="AA212"/>
      <c r="AB212" s="19">
        <v>1</v>
      </c>
      <c r="AD212" s="3">
        <v>3.6435600715487886</v>
      </c>
      <c r="AE212" s="3">
        <v>7.0937367342819728</v>
      </c>
      <c r="AF212" s="3">
        <v>3.4501766627331842</v>
      </c>
      <c r="AG212" s="3">
        <v>0.32064647313305711</v>
      </c>
      <c r="AK212" s="8">
        <v>0.74522797248066641</v>
      </c>
      <c r="AQ212" s="8">
        <v>0.75649506924185994</v>
      </c>
      <c r="AW212" s="8">
        <v>0.76839230679219017</v>
      </c>
      <c r="BC212" s="8">
        <v>0.45377198108925315</v>
      </c>
      <c r="BG212" s="20">
        <v>3.6571872627929549</v>
      </c>
      <c r="BH212" s="20">
        <v>7.1206704948773263</v>
      </c>
      <c r="BI212" s="20">
        <v>3.4634832320843714</v>
      </c>
      <c r="BJ212" s="20">
        <v>0.31992061806979299</v>
      </c>
      <c r="BL212" s="15">
        <v>59</v>
      </c>
      <c r="BQ212" s="2">
        <f t="shared" si="27"/>
        <v>2.9732408325074333</v>
      </c>
      <c r="BR212" s="2">
        <f t="shared" si="28"/>
        <v>5.9464816650148666</v>
      </c>
      <c r="BS212" s="2">
        <f t="shared" si="29"/>
        <v>2.9732408325074333</v>
      </c>
      <c r="BT212" s="2">
        <f t="shared" si="30"/>
        <v>0.29732408325074333</v>
      </c>
      <c r="BU212" s="48">
        <f t="shared" si="70"/>
        <v>3066.6873333333333</v>
      </c>
      <c r="BV212" s="48">
        <f t="shared" si="71"/>
        <v>2798.6296666666663</v>
      </c>
      <c r="BW212" s="48">
        <f t="shared" si="72"/>
        <v>2530.5719999999997</v>
      </c>
      <c r="BX212" s="48">
        <f t="shared" si="73"/>
        <v>24794.493333333332</v>
      </c>
      <c r="BY212" s="40">
        <f t="shared" si="74"/>
        <v>1.4866204162537167</v>
      </c>
      <c r="BZ212" s="46">
        <f t="shared" si="75"/>
        <v>2.9732408325074333</v>
      </c>
      <c r="CA212" s="46">
        <f t="shared" si="76"/>
        <v>1.4866204162537167</v>
      </c>
      <c r="CB212" s="46">
        <f t="shared" si="77"/>
        <v>0.14866204162537167</v>
      </c>
      <c r="CC212" s="46">
        <f t="shared" si="78"/>
        <v>1.8217800357743943</v>
      </c>
      <c r="CD212" s="46">
        <f t="shared" si="79"/>
        <v>3.5468683671409864</v>
      </c>
      <c r="CE212" s="46">
        <f t="shared" si="80"/>
        <v>1.7250883313665921</v>
      </c>
      <c r="CF212" s="46">
        <f t="shared" si="81"/>
        <v>0.16032323656652855</v>
      </c>
      <c r="CG212" s="3">
        <f t="shared" ref="CG212" si="90">AVERAGE(CC212:CC213)</f>
        <v>1.8285936313964775</v>
      </c>
      <c r="CH212" s="3">
        <f t="shared" ref="CH212" si="91">AVERAGE(CD212:CD213)</f>
        <v>3.5603352474386631</v>
      </c>
      <c r="CI212" s="3">
        <f t="shared" ref="CI212" si="92">AVERAGE(CE212:CE213)</f>
        <v>1.7317416160421857</v>
      </c>
      <c r="CJ212" s="3">
        <f t="shared" ref="CJ212" si="93">AVERAGE(CF212:CF213)</f>
        <v>0.1599603090348965</v>
      </c>
    </row>
    <row r="213" spans="1:88" ht="15.6" customHeight="1" x14ac:dyDescent="0.3">
      <c r="A213">
        <v>31</v>
      </c>
      <c r="B213">
        <v>2</v>
      </c>
      <c r="C213" t="s">
        <v>68</v>
      </c>
      <c r="D213" t="s">
        <v>27</v>
      </c>
      <c r="E213"/>
      <c r="F213"/>
      <c r="G213">
        <v>0.5</v>
      </c>
      <c r="H213">
        <v>0.5</v>
      </c>
      <c r="I213">
        <v>4593</v>
      </c>
      <c r="J213">
        <v>8386</v>
      </c>
      <c r="K213"/>
      <c r="L213">
        <v>3667</v>
      </c>
      <c r="M213">
        <v>3.9380000000000002</v>
      </c>
      <c r="N213">
        <v>7.383</v>
      </c>
      <c r="O213">
        <v>3.4449999999999998</v>
      </c>
      <c r="P213"/>
      <c r="Q213">
        <v>0.26800000000000002</v>
      </c>
      <c r="R213">
        <v>1</v>
      </c>
      <c r="S213">
        <v>0</v>
      </c>
      <c r="T213">
        <v>0</v>
      </c>
      <c r="U213"/>
      <c r="V213">
        <v>0</v>
      </c>
      <c r="W213"/>
      <c r="X213"/>
      <c r="Y213" s="1">
        <v>45194</v>
      </c>
      <c r="Z213" s="6">
        <v>0.84692129629629631</v>
      </c>
      <c r="AA213"/>
      <c r="AB213" s="19">
        <v>1</v>
      </c>
      <c r="AD213" s="3">
        <v>3.6708144540371217</v>
      </c>
      <c r="AE213" s="3">
        <v>7.1476042554726797</v>
      </c>
      <c r="AF213" s="3">
        <v>3.476789801435558</v>
      </c>
      <c r="AG213" s="3">
        <v>0.31919476300652883</v>
      </c>
      <c r="BG213" s="20"/>
      <c r="BH213" s="20"/>
      <c r="BI213" s="20"/>
      <c r="BJ213" s="20"/>
      <c r="BL213" s="15"/>
      <c r="BQ213" s="2">
        <f t="shared" si="27"/>
        <v>2.9732408325074333</v>
      </c>
      <c r="BR213" s="2">
        <f t="shared" si="28"/>
        <v>5.9464816650148666</v>
      </c>
      <c r="BS213" s="2">
        <f t="shared" si="29"/>
        <v>2.9732408325074333</v>
      </c>
      <c r="BT213" s="2">
        <f t="shared" si="30"/>
        <v>0.29732408325074333</v>
      </c>
      <c r="BU213" s="48">
        <f t="shared" si="70"/>
        <v>3089.558</v>
      </c>
      <c r="BV213" s="48">
        <f t="shared" si="71"/>
        <v>2820.4913333333329</v>
      </c>
      <c r="BW213" s="48">
        <f t="shared" si="72"/>
        <v>2551.4246666666663</v>
      </c>
      <c r="BX213" s="48">
        <f t="shared" si="73"/>
        <v>24666.686666666665</v>
      </c>
      <c r="BY213" s="40">
        <f t="shared" si="74"/>
        <v>1.4866204162537167</v>
      </c>
      <c r="BZ213" s="46">
        <f t="shared" si="75"/>
        <v>2.9732408325074333</v>
      </c>
      <c r="CA213" s="46">
        <f t="shared" si="76"/>
        <v>1.4866204162537167</v>
      </c>
      <c r="CB213" s="46">
        <f t="shared" si="77"/>
        <v>0.14866204162537167</v>
      </c>
      <c r="CC213" s="46">
        <f t="shared" si="78"/>
        <v>1.8354072270185608</v>
      </c>
      <c r="CD213" s="46">
        <f t="shared" si="79"/>
        <v>3.5738021277363399</v>
      </c>
      <c r="CE213" s="46">
        <f t="shared" si="80"/>
        <v>1.738394900717779</v>
      </c>
      <c r="CF213" s="46">
        <f t="shared" si="81"/>
        <v>0.15959738150326441</v>
      </c>
      <c r="CG213"/>
      <c r="CH213"/>
      <c r="CJ213"/>
    </row>
    <row r="214" spans="1:88" ht="15.6" customHeight="1" x14ac:dyDescent="0.3">
      <c r="A214">
        <v>29</v>
      </c>
      <c r="B214">
        <v>2</v>
      </c>
      <c r="C214" t="s">
        <v>68</v>
      </c>
      <c r="D214" t="s">
        <v>27</v>
      </c>
      <c r="E214"/>
      <c r="F214"/>
      <c r="G214">
        <v>0.5</v>
      </c>
      <c r="H214">
        <v>0.5</v>
      </c>
      <c r="I214">
        <v>6127</v>
      </c>
      <c r="J214">
        <v>8152</v>
      </c>
      <c r="K214"/>
      <c r="L214">
        <v>3380</v>
      </c>
      <c r="M214">
        <v>5.1150000000000002</v>
      </c>
      <c r="N214">
        <v>7.1849999999999996</v>
      </c>
      <c r="O214">
        <v>2.0699999999999998</v>
      </c>
      <c r="P214"/>
      <c r="Q214">
        <v>0.23799999999999999</v>
      </c>
      <c r="R214">
        <v>1</v>
      </c>
      <c r="S214">
        <v>0</v>
      </c>
      <c r="T214">
        <v>0</v>
      </c>
      <c r="U214"/>
      <c r="V214">
        <v>0</v>
      </c>
      <c r="W214"/>
      <c r="X214"/>
      <c r="Y214" s="1">
        <v>45195</v>
      </c>
      <c r="Z214" s="6">
        <v>0.88321759259259258</v>
      </c>
      <c r="AA214"/>
      <c r="AB214" s="19">
        <v>1</v>
      </c>
      <c r="AD214" s="3">
        <v>4.8577634690263238</v>
      </c>
      <c r="AE214" s="3">
        <v>6.7599432984895751</v>
      </c>
      <c r="AF214" s="3">
        <v>1.9021798294632513</v>
      </c>
      <c r="AG214" s="3">
        <v>0.30133010203378996</v>
      </c>
      <c r="BG214" s="20"/>
      <c r="BH214" s="20"/>
      <c r="BI214" s="20"/>
      <c r="BJ214" s="20"/>
      <c r="BL214" s="15"/>
      <c r="BQ214" s="2">
        <f t="shared" si="27"/>
        <v>2.9732408325074333</v>
      </c>
      <c r="BR214" s="2">
        <f t="shared" si="28"/>
        <v>5.9464816650148666</v>
      </c>
      <c r="BS214" s="2">
        <f t="shared" si="29"/>
        <v>2.9732408325074333</v>
      </c>
      <c r="BT214" s="2">
        <f t="shared" si="30"/>
        <v>0.29732408325074333</v>
      </c>
      <c r="BU214" s="48">
        <f t="shared" ref="BU214:BU219" si="94">I214/(BQ214*G214)</f>
        <v>4121.4286666666667</v>
      </c>
      <c r="BV214" s="48">
        <f t="shared" ref="BV214:BV219" si="95">J214/(BR214*H214)</f>
        <v>2741.7893333333332</v>
      </c>
      <c r="BW214" s="48">
        <f t="shared" ref="BW214:BW219" si="96">(J214-I214)/(BS214*H214)</f>
        <v>1362.1499999999999</v>
      </c>
      <c r="BX214" s="48">
        <f t="shared" ref="BX214:BX219" si="97">L214/(BT214*H214)</f>
        <v>22736.133333333331</v>
      </c>
      <c r="BY214" s="40">
        <f t="shared" ref="BY214:BY219" si="98">G214*BQ214</f>
        <v>1.4866204162537167</v>
      </c>
      <c r="BZ214" s="46">
        <f t="shared" ref="BZ214:BZ219" si="99">H214*BR214</f>
        <v>2.9732408325074333</v>
      </c>
      <c r="CA214" s="46">
        <f t="shared" ref="CA214:CA219" si="100">H214*BS214</f>
        <v>1.4866204162537167</v>
      </c>
      <c r="CB214" s="46">
        <f t="shared" ref="CB214:CB219" si="101">H214*BT214</f>
        <v>0.14866204162537167</v>
      </c>
      <c r="CC214" s="46">
        <f t="shared" ref="CC214:CC219" si="102">AD214*G214</f>
        <v>2.4288817345131619</v>
      </c>
      <c r="CD214" s="46">
        <f t="shared" ref="CD214:CD219" si="103">AE214*H214</f>
        <v>3.3799716492447875</v>
      </c>
      <c r="CE214" s="46">
        <f t="shared" ref="CE214:CE219" si="104">AF214*H214</f>
        <v>0.95108991473162563</v>
      </c>
      <c r="CF214" s="46">
        <f t="shared" ref="CF214:CF219" si="105">AG214*H214</f>
        <v>0.15066505101689498</v>
      </c>
      <c r="CG214"/>
      <c r="CH214"/>
      <c r="CJ214"/>
    </row>
    <row r="215" spans="1:88" ht="15.6" customHeight="1" x14ac:dyDescent="0.3">
      <c r="A215">
        <v>30</v>
      </c>
      <c r="B215">
        <v>2</v>
      </c>
      <c r="C215" t="s">
        <v>68</v>
      </c>
      <c r="D215" t="s">
        <v>27</v>
      </c>
      <c r="E215"/>
      <c r="F215"/>
      <c r="G215">
        <v>0.5</v>
      </c>
      <c r="H215">
        <v>0.5</v>
      </c>
      <c r="I215">
        <v>4652</v>
      </c>
      <c r="J215">
        <v>8028</v>
      </c>
      <c r="K215"/>
      <c r="L215">
        <v>3366</v>
      </c>
      <c r="M215">
        <v>3.984</v>
      </c>
      <c r="N215">
        <v>7.08</v>
      </c>
      <c r="O215">
        <v>3.0960000000000001</v>
      </c>
      <c r="P215"/>
      <c r="Q215">
        <v>0.23599999999999999</v>
      </c>
      <c r="R215">
        <v>1</v>
      </c>
      <c r="S215">
        <v>0</v>
      </c>
      <c r="T215">
        <v>0</v>
      </c>
      <c r="U215"/>
      <c r="V215">
        <v>0</v>
      </c>
      <c r="W215"/>
      <c r="X215"/>
      <c r="Y215" s="1">
        <v>45195</v>
      </c>
      <c r="Z215" s="6">
        <v>0.890625</v>
      </c>
      <c r="AA215"/>
      <c r="AB215" s="19">
        <v>1</v>
      </c>
      <c r="AD215" s="3">
        <v>3.6860299689639251</v>
      </c>
      <c r="AE215" s="3">
        <v>6.6590293475473015</v>
      </c>
      <c r="AF215" s="3">
        <v>2.9729993785833764</v>
      </c>
      <c r="AG215" s="3">
        <v>0.30011783422334537</v>
      </c>
      <c r="AK215" s="8">
        <v>0.54024345642522087</v>
      </c>
      <c r="AQ215" s="8">
        <v>0.28069616533747954</v>
      </c>
      <c r="AW215" s="8">
        <v>1.2892407580692995</v>
      </c>
      <c r="BC215" s="8">
        <v>1.7446307834895862</v>
      </c>
      <c r="BG215" s="20">
        <v>3.6761000240481421</v>
      </c>
      <c r="BH215" s="20">
        <v>6.6683883026750124</v>
      </c>
      <c r="BI215" s="20">
        <v>2.9922882786268703</v>
      </c>
      <c r="BJ215" s="20">
        <v>0.30275884623895677</v>
      </c>
      <c r="BL215" s="15">
        <v>60</v>
      </c>
      <c r="BQ215" s="2">
        <f t="shared" si="27"/>
        <v>2.9732408325074333</v>
      </c>
      <c r="BR215" s="2">
        <f t="shared" si="28"/>
        <v>5.9464816650148666</v>
      </c>
      <c r="BS215" s="2">
        <f t="shared" si="29"/>
        <v>2.9732408325074333</v>
      </c>
      <c r="BT215" s="2">
        <f t="shared" si="30"/>
        <v>0.29732408325074333</v>
      </c>
      <c r="BU215" s="48">
        <f t="shared" si="94"/>
        <v>3129.2453333333333</v>
      </c>
      <c r="BV215" s="48">
        <f t="shared" si="95"/>
        <v>2700.0839999999998</v>
      </c>
      <c r="BW215" s="48">
        <f t="shared" si="96"/>
        <v>2270.9226666666664</v>
      </c>
      <c r="BX215" s="48">
        <f t="shared" si="97"/>
        <v>22641.96</v>
      </c>
      <c r="BY215" s="40">
        <f t="shared" si="98"/>
        <v>1.4866204162537167</v>
      </c>
      <c r="BZ215" s="46">
        <f t="shared" si="99"/>
        <v>2.9732408325074333</v>
      </c>
      <c r="CA215" s="46">
        <f t="shared" si="100"/>
        <v>1.4866204162537167</v>
      </c>
      <c r="CB215" s="46">
        <f t="shared" si="101"/>
        <v>0.14866204162537167</v>
      </c>
      <c r="CC215" s="46">
        <f t="shared" si="102"/>
        <v>1.8430149844819625</v>
      </c>
      <c r="CD215" s="46">
        <f t="shared" si="103"/>
        <v>3.3295146737736507</v>
      </c>
      <c r="CE215" s="46">
        <f t="shared" si="104"/>
        <v>1.4864996892916882</v>
      </c>
      <c r="CF215" s="46">
        <f t="shared" si="105"/>
        <v>0.15005891711167268</v>
      </c>
      <c r="CG215" s="3">
        <f t="shared" ref="CG215" si="106">AVERAGE(CC215:CC216)</f>
        <v>1.838050012024071</v>
      </c>
      <c r="CH215" s="3">
        <f t="shared" ref="CH215" si="107">AVERAGE(CD215:CD216)</f>
        <v>3.3341941513375062</v>
      </c>
      <c r="CI215" s="3">
        <f t="shared" ref="CI215" si="108">AVERAGE(CE215:CE216)</f>
        <v>1.4961441393134352</v>
      </c>
      <c r="CJ215" s="3">
        <f t="shared" ref="CJ215" si="109">AVERAGE(CF215:CF216)</f>
        <v>0.15137942311947838</v>
      </c>
    </row>
    <row r="216" spans="1:88" ht="15.6" customHeight="1" x14ac:dyDescent="0.3">
      <c r="A216">
        <v>31</v>
      </c>
      <c r="B216">
        <v>2</v>
      </c>
      <c r="C216" t="s">
        <v>68</v>
      </c>
      <c r="D216" t="s">
        <v>27</v>
      </c>
      <c r="E216"/>
      <c r="F216"/>
      <c r="G216">
        <v>0.5</v>
      </c>
      <c r="H216">
        <v>0.5</v>
      </c>
      <c r="I216">
        <v>4627</v>
      </c>
      <c r="J216">
        <v>8051</v>
      </c>
      <c r="K216"/>
      <c r="L216">
        <v>3427</v>
      </c>
      <c r="M216">
        <v>3.964</v>
      </c>
      <c r="N216">
        <v>7.0990000000000002</v>
      </c>
      <c r="O216">
        <v>3.1349999999999998</v>
      </c>
      <c r="P216"/>
      <c r="Q216">
        <v>0.24199999999999999</v>
      </c>
      <c r="R216">
        <v>1</v>
      </c>
      <c r="S216">
        <v>0</v>
      </c>
      <c r="T216">
        <v>0</v>
      </c>
      <c r="U216"/>
      <c r="V216">
        <v>0</v>
      </c>
      <c r="W216"/>
      <c r="X216"/>
      <c r="Y216" s="1">
        <v>45195</v>
      </c>
      <c r="Z216" s="6">
        <v>0.89853009259259264</v>
      </c>
      <c r="AA216"/>
      <c r="AB216" s="19">
        <v>1</v>
      </c>
      <c r="AD216" s="3">
        <v>3.666170079132359</v>
      </c>
      <c r="AE216" s="3">
        <v>6.6777472578027233</v>
      </c>
      <c r="AF216" s="3">
        <v>3.0115771786703642</v>
      </c>
      <c r="AG216" s="3">
        <v>0.30539985825456811</v>
      </c>
      <c r="BG216" s="20"/>
      <c r="BH216" s="20"/>
      <c r="BI216" s="20"/>
      <c r="BJ216" s="20"/>
      <c r="BL216" s="15"/>
      <c r="BQ216" s="2">
        <f t="shared" si="27"/>
        <v>2.9732408325074333</v>
      </c>
      <c r="BR216" s="2">
        <f t="shared" si="28"/>
        <v>5.9464816650148666</v>
      </c>
      <c r="BS216" s="2">
        <f t="shared" si="29"/>
        <v>2.9732408325074333</v>
      </c>
      <c r="BT216" s="2">
        <f t="shared" si="30"/>
        <v>0.29732408325074333</v>
      </c>
      <c r="BU216" s="48">
        <f t="shared" si="94"/>
        <v>3112.4286666666662</v>
      </c>
      <c r="BV216" s="48">
        <f t="shared" si="95"/>
        <v>2707.8196666666663</v>
      </c>
      <c r="BW216" s="48">
        <f t="shared" si="96"/>
        <v>2303.2106666666664</v>
      </c>
      <c r="BX216" s="48">
        <f t="shared" si="97"/>
        <v>23052.286666666663</v>
      </c>
      <c r="BY216" s="40">
        <f t="shared" si="98"/>
        <v>1.4866204162537167</v>
      </c>
      <c r="BZ216" s="46">
        <f t="shared" si="99"/>
        <v>2.9732408325074333</v>
      </c>
      <c r="CA216" s="46">
        <f t="shared" si="100"/>
        <v>1.4866204162537167</v>
      </c>
      <c r="CB216" s="46">
        <f t="shared" si="101"/>
        <v>0.14866204162537167</v>
      </c>
      <c r="CC216" s="46">
        <f t="shared" si="102"/>
        <v>1.8330850395661795</v>
      </c>
      <c r="CD216" s="46">
        <f t="shared" si="103"/>
        <v>3.3388736289013616</v>
      </c>
      <c r="CE216" s="46">
        <f t="shared" si="104"/>
        <v>1.5057885893351821</v>
      </c>
      <c r="CF216" s="46">
        <f t="shared" si="105"/>
        <v>0.15269992912728406</v>
      </c>
      <c r="CG216"/>
      <c r="CH216"/>
      <c r="CJ216"/>
    </row>
    <row r="217" spans="1:88" ht="15.6" customHeight="1" x14ac:dyDescent="0.3">
      <c r="A217">
        <v>29</v>
      </c>
      <c r="B217">
        <v>2</v>
      </c>
      <c r="C217" t="s">
        <v>68</v>
      </c>
      <c r="D217" t="s">
        <v>27</v>
      </c>
      <c r="E217"/>
      <c r="F217"/>
      <c r="G217">
        <v>0.5</v>
      </c>
      <c r="H217">
        <v>0.5</v>
      </c>
      <c r="I217">
        <v>5404</v>
      </c>
      <c r="J217">
        <v>6966</v>
      </c>
      <c r="K217"/>
      <c r="L217">
        <v>3122</v>
      </c>
      <c r="M217">
        <v>4.5599999999999996</v>
      </c>
      <c r="N217">
        <v>6.18</v>
      </c>
      <c r="O217">
        <v>1.62</v>
      </c>
      <c r="P217"/>
      <c r="Q217">
        <v>0.21099999999999999</v>
      </c>
      <c r="R217">
        <v>1</v>
      </c>
      <c r="S217">
        <v>0</v>
      </c>
      <c r="T217">
        <v>0</v>
      </c>
      <c r="U217"/>
      <c r="V217">
        <v>0</v>
      </c>
      <c r="W217"/>
      <c r="X217"/>
      <c r="Y217" s="1">
        <v>45196</v>
      </c>
      <c r="Z217" s="6">
        <v>0.96053240740740742</v>
      </c>
      <c r="AA217"/>
      <c r="AB217" s="19">
        <v>1</v>
      </c>
      <c r="AD217" s="3">
        <v>5.0520914673641579</v>
      </c>
      <c r="AE217" s="3">
        <v>6.9592688707175165</v>
      </c>
      <c r="AF217" s="3">
        <v>1.9071774033533586</v>
      </c>
      <c r="AG217" s="3">
        <v>0.33848253614084267</v>
      </c>
      <c r="BG217" s="20"/>
      <c r="BH217" s="20"/>
      <c r="BI217" s="20"/>
      <c r="BJ217" s="20"/>
      <c r="BL217" s="15"/>
      <c r="BQ217" s="2">
        <f t="shared" si="27"/>
        <v>2.9732408325074333</v>
      </c>
      <c r="BR217" s="2">
        <f t="shared" si="28"/>
        <v>5.9464816650148666</v>
      </c>
      <c r="BS217" s="2">
        <f t="shared" si="29"/>
        <v>2.9732408325074333</v>
      </c>
      <c r="BT217" s="2">
        <f t="shared" si="30"/>
        <v>0.29732408325074333</v>
      </c>
      <c r="BU217" s="48">
        <f t="shared" si="94"/>
        <v>3635.0906666666665</v>
      </c>
      <c r="BV217" s="48">
        <f t="shared" si="95"/>
        <v>2342.8979999999997</v>
      </c>
      <c r="BW217" s="48">
        <f t="shared" si="96"/>
        <v>1050.7053333333333</v>
      </c>
      <c r="BX217" s="48">
        <f t="shared" si="97"/>
        <v>21000.653333333332</v>
      </c>
      <c r="BY217" s="40">
        <f t="shared" si="98"/>
        <v>1.4866204162537167</v>
      </c>
      <c r="BZ217" s="46">
        <f t="shared" si="99"/>
        <v>2.9732408325074333</v>
      </c>
      <c r="CA217" s="46">
        <f t="shared" si="100"/>
        <v>1.4866204162537167</v>
      </c>
      <c r="CB217" s="46">
        <f t="shared" si="101"/>
        <v>0.14866204162537167</v>
      </c>
      <c r="CC217" s="46">
        <f t="shared" si="102"/>
        <v>2.526045733682079</v>
      </c>
      <c r="CD217" s="46">
        <f t="shared" si="103"/>
        <v>3.4796344353587583</v>
      </c>
      <c r="CE217" s="46">
        <f t="shared" si="104"/>
        <v>0.95358870167667931</v>
      </c>
      <c r="CF217" s="46">
        <f t="shared" si="105"/>
        <v>0.16924126807042134</v>
      </c>
      <c r="CG217"/>
      <c r="CH217"/>
      <c r="CJ217"/>
    </row>
    <row r="218" spans="1:88" ht="15.6" customHeight="1" x14ac:dyDescent="0.3">
      <c r="A218">
        <v>30</v>
      </c>
      <c r="B218">
        <v>2</v>
      </c>
      <c r="C218" t="s">
        <v>68</v>
      </c>
      <c r="D218" t="s">
        <v>27</v>
      </c>
      <c r="E218"/>
      <c r="F218"/>
      <c r="G218">
        <v>0.5</v>
      </c>
      <c r="H218">
        <v>0.5</v>
      </c>
      <c r="I218">
        <v>3979</v>
      </c>
      <c r="J218">
        <v>6888</v>
      </c>
      <c r="K218"/>
      <c r="L218">
        <v>3126</v>
      </c>
      <c r="M218">
        <v>3.468</v>
      </c>
      <c r="N218">
        <v>6.1139999999999999</v>
      </c>
      <c r="O218">
        <v>2.6469999999999998</v>
      </c>
      <c r="P218"/>
      <c r="Q218">
        <v>0.21099999999999999</v>
      </c>
      <c r="R218">
        <v>1</v>
      </c>
      <c r="S218">
        <v>0</v>
      </c>
      <c r="T218">
        <v>0</v>
      </c>
      <c r="U218"/>
      <c r="V218">
        <v>0</v>
      </c>
      <c r="W218"/>
      <c r="X218"/>
      <c r="Y218" s="1">
        <v>45196</v>
      </c>
      <c r="Z218" s="6">
        <v>0.96770833333333339</v>
      </c>
      <c r="AA218"/>
      <c r="AB218" s="19">
        <v>1</v>
      </c>
      <c r="AD218" s="3">
        <v>3.7178133188814297</v>
      </c>
      <c r="AE218" s="3">
        <v>6.8833446865598376</v>
      </c>
      <c r="AF218" s="3">
        <v>3.1655313676784078</v>
      </c>
      <c r="AG218" s="3">
        <v>0.33889946582153335</v>
      </c>
      <c r="AK218" s="8">
        <v>1.4501452419342047</v>
      </c>
      <c r="AQ218" s="8">
        <v>9.8939373580148482E-2</v>
      </c>
      <c r="AW218" s="8">
        <v>1.5116807909049674</v>
      </c>
      <c r="BC218" s="8">
        <v>1.4560629188996075</v>
      </c>
      <c r="BG218" s="20">
        <v>3.7449670496224821</v>
      </c>
      <c r="BH218" s="20">
        <v>6.8867515409771691</v>
      </c>
      <c r="BI218" s="20">
        <v>3.141784491354688</v>
      </c>
      <c r="BJ218" s="20">
        <v>0.3364500039474756</v>
      </c>
      <c r="BL218" s="15">
        <v>61</v>
      </c>
      <c r="BQ218" s="2">
        <f t="shared" si="27"/>
        <v>2.9732408325074333</v>
      </c>
      <c r="BR218" s="2">
        <f t="shared" si="28"/>
        <v>5.9464816650148666</v>
      </c>
      <c r="BS218" s="2">
        <f t="shared" si="29"/>
        <v>2.9732408325074333</v>
      </c>
      <c r="BT218" s="2">
        <f t="shared" si="30"/>
        <v>0.29732408325074333</v>
      </c>
      <c r="BU218" s="48">
        <f t="shared" si="94"/>
        <v>2676.5406666666663</v>
      </c>
      <c r="BV218" s="48">
        <f t="shared" si="95"/>
        <v>2316.6639999999998</v>
      </c>
      <c r="BW218" s="48">
        <f t="shared" si="96"/>
        <v>1956.7873333333332</v>
      </c>
      <c r="BX218" s="48">
        <f t="shared" si="97"/>
        <v>21027.559999999998</v>
      </c>
      <c r="BY218" s="40">
        <f t="shared" si="98"/>
        <v>1.4866204162537167</v>
      </c>
      <c r="BZ218" s="46">
        <f t="shared" si="99"/>
        <v>2.9732408325074333</v>
      </c>
      <c r="CA218" s="46">
        <f t="shared" si="100"/>
        <v>1.4866204162537167</v>
      </c>
      <c r="CB218" s="46">
        <f t="shared" si="101"/>
        <v>0.14866204162537167</v>
      </c>
      <c r="CC218" s="46">
        <f t="shared" si="102"/>
        <v>1.8589066594407149</v>
      </c>
      <c r="CD218" s="46">
        <f t="shared" si="103"/>
        <v>3.4416723432799188</v>
      </c>
      <c r="CE218" s="46">
        <f t="shared" si="104"/>
        <v>1.5827656838392039</v>
      </c>
      <c r="CF218" s="46">
        <f t="shared" si="105"/>
        <v>0.16944973291076668</v>
      </c>
      <c r="CG218" s="3">
        <f t="shared" ref="CG218" si="110">AVERAGE(CC218:CC219)</f>
        <v>1.872483524811241</v>
      </c>
      <c r="CH218" s="3">
        <f t="shared" ref="CH218" si="111">AVERAGE(CD218:CD219)</f>
        <v>3.4433757704885846</v>
      </c>
      <c r="CI218" s="3">
        <f t="shared" ref="CI218" si="112">AVERAGE(CE218:CE219)</f>
        <v>1.570892245677344</v>
      </c>
      <c r="CJ218" s="3">
        <f t="shared" ref="CJ218" si="113">AVERAGE(CF218:CF219)</f>
        <v>0.1682250019737378</v>
      </c>
    </row>
    <row r="219" spans="1:88" ht="15.6" customHeight="1" x14ac:dyDescent="0.3">
      <c r="A219">
        <v>31</v>
      </c>
      <c r="B219">
        <v>2</v>
      </c>
      <c r="C219" t="s">
        <v>68</v>
      </c>
      <c r="D219" t="s">
        <v>27</v>
      </c>
      <c r="E219"/>
      <c r="F219"/>
      <c r="G219">
        <v>0.5</v>
      </c>
      <c r="H219">
        <v>0.5</v>
      </c>
      <c r="I219">
        <v>4037</v>
      </c>
      <c r="J219">
        <v>6895</v>
      </c>
      <c r="K219"/>
      <c r="L219">
        <v>3079</v>
      </c>
      <c r="M219">
        <v>3.512</v>
      </c>
      <c r="N219">
        <v>6.12</v>
      </c>
      <c r="O219">
        <v>2.609</v>
      </c>
      <c r="P219"/>
      <c r="Q219">
        <v>0.20599999999999999</v>
      </c>
      <c r="R219">
        <v>1</v>
      </c>
      <c r="S219">
        <v>0</v>
      </c>
      <c r="T219">
        <v>0</v>
      </c>
      <c r="U219"/>
      <c r="V219">
        <v>0</v>
      </c>
      <c r="W219"/>
      <c r="X219"/>
      <c r="Y219" s="1">
        <v>45196</v>
      </c>
      <c r="Z219" s="6">
        <v>0.9752777777777778</v>
      </c>
      <c r="AA219"/>
      <c r="AB219" s="19">
        <v>1</v>
      </c>
      <c r="AD219" s="3">
        <v>3.7721207803635339</v>
      </c>
      <c r="AE219" s="3">
        <v>6.8901583953945016</v>
      </c>
      <c r="AF219" s="3">
        <v>3.1180376150309677</v>
      </c>
      <c r="AG219" s="3">
        <v>0.33400054207341789</v>
      </c>
      <c r="BG219" s="20"/>
      <c r="BH219" s="20"/>
      <c r="BI219" s="20"/>
      <c r="BJ219" s="20"/>
      <c r="BL219" s="15"/>
      <c r="BQ219" s="2">
        <f t="shared" si="27"/>
        <v>2.9732408325074333</v>
      </c>
      <c r="BR219" s="2">
        <f t="shared" si="28"/>
        <v>5.9464816650148666</v>
      </c>
      <c r="BS219" s="2">
        <f t="shared" si="29"/>
        <v>2.9732408325074333</v>
      </c>
      <c r="BT219" s="2">
        <f t="shared" si="30"/>
        <v>0.29732408325074333</v>
      </c>
      <c r="BU219" s="48">
        <f t="shared" si="94"/>
        <v>2715.5553333333332</v>
      </c>
      <c r="BV219" s="48">
        <f t="shared" si="95"/>
        <v>2319.018333333333</v>
      </c>
      <c r="BW219" s="48">
        <f t="shared" si="96"/>
        <v>1922.4813333333332</v>
      </c>
      <c r="BX219" s="48">
        <f t="shared" si="97"/>
        <v>20711.406666666666</v>
      </c>
      <c r="BY219" s="40">
        <f t="shared" si="98"/>
        <v>1.4866204162537167</v>
      </c>
      <c r="BZ219" s="46">
        <f t="shared" si="99"/>
        <v>2.9732408325074333</v>
      </c>
      <c r="CA219" s="46">
        <f t="shared" si="100"/>
        <v>1.4866204162537167</v>
      </c>
      <c r="CB219" s="46">
        <f t="shared" si="101"/>
        <v>0.14866204162537167</v>
      </c>
      <c r="CC219" s="46">
        <f t="shared" si="102"/>
        <v>1.886060390181767</v>
      </c>
      <c r="CD219" s="46">
        <f t="shared" si="103"/>
        <v>3.4450791976972508</v>
      </c>
      <c r="CE219" s="46">
        <f t="shared" si="104"/>
        <v>1.5590188075154838</v>
      </c>
      <c r="CF219" s="46">
        <f t="shared" si="105"/>
        <v>0.16700027103670895</v>
      </c>
      <c r="CG219"/>
      <c r="CH219"/>
      <c r="CJ219"/>
    </row>
    <row r="220" spans="1:88" ht="15.6" customHeight="1" x14ac:dyDescent="0.3">
      <c r="A220">
        <v>29</v>
      </c>
      <c r="B220">
        <v>2</v>
      </c>
      <c r="C220" t="s">
        <v>68</v>
      </c>
      <c r="D220" t="s">
        <v>27</v>
      </c>
      <c r="E220"/>
      <c r="F220"/>
      <c r="G220">
        <v>0.5</v>
      </c>
      <c r="H220">
        <v>0.5</v>
      </c>
      <c r="I220">
        <v>4909</v>
      </c>
      <c r="J220">
        <v>7133</v>
      </c>
      <c r="K220"/>
      <c r="L220">
        <v>3384</v>
      </c>
      <c r="M220">
        <v>4.181</v>
      </c>
      <c r="N220">
        <v>6.3220000000000001</v>
      </c>
      <c r="O220">
        <v>2.141</v>
      </c>
      <c r="P220"/>
      <c r="Q220">
        <v>0.23799999999999999</v>
      </c>
      <c r="R220">
        <v>1</v>
      </c>
      <c r="S220">
        <v>0</v>
      </c>
      <c r="T220">
        <v>0</v>
      </c>
      <c r="U220"/>
      <c r="V220">
        <v>0</v>
      </c>
      <c r="W220"/>
      <c r="X220"/>
      <c r="Y220" s="1">
        <v>45222</v>
      </c>
      <c r="Z220" s="6">
        <v>0.79937499999999995</v>
      </c>
      <c r="AA220"/>
      <c r="AB220">
        <v>1</v>
      </c>
      <c r="AC220"/>
      <c r="AD220" s="3">
        <v>4.931637053286833</v>
      </c>
      <c r="AE220" s="3">
        <v>7.5651169502891902</v>
      </c>
      <c r="AF220" s="3">
        <v>2.6334798970023572</v>
      </c>
      <c r="AG220" s="3">
        <v>0.38273683781176399</v>
      </c>
      <c r="BG220" s="20"/>
      <c r="BH220" s="20"/>
      <c r="BI220" s="20"/>
      <c r="BJ220" s="20"/>
      <c r="BL220" s="15"/>
      <c r="BQ220" s="2">
        <f t="shared" si="27"/>
        <v>2.9732408325074333</v>
      </c>
      <c r="BR220" s="2">
        <f t="shared" si="28"/>
        <v>5.9464816650148666</v>
      </c>
      <c r="BS220" s="2">
        <f t="shared" si="29"/>
        <v>2.9732408325074333</v>
      </c>
      <c r="BT220" s="2">
        <f t="shared" si="30"/>
        <v>0.29732408325074333</v>
      </c>
      <c r="BU220" s="48">
        <f t="shared" ref="BU220:BU252" si="114">I220/(BQ220*G220)</f>
        <v>3302.1206666666662</v>
      </c>
      <c r="BV220" s="48">
        <f t="shared" ref="BV220:BV252" si="115">J220/(BR220*H220)</f>
        <v>2399.0656666666664</v>
      </c>
      <c r="BW220" s="48">
        <f t="shared" ref="BW220:BW252" si="116">(J220-I220)/(BS220*H220)</f>
        <v>1496.0106666666666</v>
      </c>
      <c r="BX220" s="48">
        <f t="shared" ref="BX220:BX252" si="117">L220/(BT220*H220)</f>
        <v>22763.039999999997</v>
      </c>
      <c r="BY220" s="40">
        <f t="shared" ref="BY220:BY252" si="118">G220*BQ220</f>
        <v>1.4866204162537167</v>
      </c>
      <c r="BZ220" s="46">
        <f t="shared" ref="BZ220:BZ252" si="119">H220*BR220</f>
        <v>2.9732408325074333</v>
      </c>
      <c r="CA220" s="46">
        <f t="shared" ref="CA220:CA252" si="120">H220*BS220</f>
        <v>1.4866204162537167</v>
      </c>
      <c r="CB220" s="46">
        <f t="shared" ref="CB220:CB252" si="121">H220*BT220</f>
        <v>0.14866204162537167</v>
      </c>
      <c r="CC220" s="46">
        <f t="shared" ref="CC220:CC252" si="122">AD220*G220</f>
        <v>2.4658185266434165</v>
      </c>
      <c r="CD220" s="46">
        <f t="shared" ref="CD220:CD252" si="123">AE220*H220</f>
        <v>3.7825584751445951</v>
      </c>
      <c r="CE220" s="46">
        <f t="shared" ref="CE220:CE252" si="124">AF220*H220</f>
        <v>1.3167399485011786</v>
      </c>
      <c r="CF220" s="46">
        <f t="shared" ref="CF220:CF252" si="125">AG220*H220</f>
        <v>0.19136841890588199</v>
      </c>
      <c r="CG220"/>
      <c r="CH220"/>
      <c r="CJ220"/>
    </row>
    <row r="221" spans="1:88" ht="15.6" customHeight="1" x14ac:dyDescent="0.3">
      <c r="A221">
        <v>30</v>
      </c>
      <c r="B221">
        <v>2</v>
      </c>
      <c r="C221" t="s">
        <v>68</v>
      </c>
      <c r="D221" t="s">
        <v>27</v>
      </c>
      <c r="E221"/>
      <c r="F221"/>
      <c r="G221">
        <v>0.5</v>
      </c>
      <c r="H221">
        <v>0.5</v>
      </c>
      <c r="I221">
        <v>3455</v>
      </c>
      <c r="J221">
        <v>7105</v>
      </c>
      <c r="K221"/>
      <c r="L221">
        <v>3285</v>
      </c>
      <c r="M221">
        <v>3.0649999999999999</v>
      </c>
      <c r="N221">
        <v>6.298</v>
      </c>
      <c r="O221">
        <v>3.2330000000000001</v>
      </c>
      <c r="P221"/>
      <c r="Q221">
        <v>0.22800000000000001</v>
      </c>
      <c r="R221">
        <v>1</v>
      </c>
      <c r="S221">
        <v>0</v>
      </c>
      <c r="T221">
        <v>0</v>
      </c>
      <c r="U221"/>
      <c r="V221">
        <v>0</v>
      </c>
      <c r="W221"/>
      <c r="X221"/>
      <c r="Y221" s="1">
        <v>45222</v>
      </c>
      <c r="Z221" s="6">
        <v>0.80643518518518509</v>
      </c>
      <c r="AA221"/>
      <c r="AB221">
        <v>1</v>
      </c>
      <c r="AC221"/>
      <c r="AD221" s="3">
        <v>3.4819570651349854</v>
      </c>
      <c r="AE221" s="3">
        <v>7.5353688372811174</v>
      </c>
      <c r="AF221" s="3">
        <v>4.0534117721461325</v>
      </c>
      <c r="AG221" s="3">
        <v>0.37141207039167512</v>
      </c>
      <c r="AK221" s="8">
        <v>2.8786454400844872</v>
      </c>
      <c r="AQ221" s="8">
        <v>0.90644346122066266</v>
      </c>
      <c r="AW221" s="8">
        <v>4.2759186986584794</v>
      </c>
      <c r="BC221" s="8">
        <v>1.5206304431498601</v>
      </c>
      <c r="BG221" s="20">
        <v>3.532805537896845</v>
      </c>
      <c r="BH221" s="20">
        <v>7.5013709938433193</v>
      </c>
      <c r="BI221" s="20">
        <v>3.9685654559464743</v>
      </c>
      <c r="BJ221" s="20">
        <v>0.36860947643417841</v>
      </c>
      <c r="BL221" s="15">
        <v>62</v>
      </c>
      <c r="BQ221" s="2">
        <f t="shared" si="27"/>
        <v>2.9732408325074333</v>
      </c>
      <c r="BR221" s="2">
        <f t="shared" si="28"/>
        <v>5.9464816650148666</v>
      </c>
      <c r="BS221" s="2">
        <f t="shared" si="29"/>
        <v>2.9732408325074333</v>
      </c>
      <c r="BT221" s="2">
        <f t="shared" si="30"/>
        <v>0.29732408325074333</v>
      </c>
      <c r="BU221" s="48">
        <f t="shared" si="114"/>
        <v>2324.063333333333</v>
      </c>
      <c r="BV221" s="48">
        <f t="shared" si="115"/>
        <v>2389.6483333333331</v>
      </c>
      <c r="BW221" s="48">
        <f t="shared" si="116"/>
        <v>2455.2333333333331</v>
      </c>
      <c r="BX221" s="48">
        <f t="shared" si="117"/>
        <v>22097.1</v>
      </c>
      <c r="BY221" s="40">
        <f t="shared" si="118"/>
        <v>1.4866204162537167</v>
      </c>
      <c r="BZ221" s="46">
        <f t="shared" si="119"/>
        <v>2.9732408325074333</v>
      </c>
      <c r="CA221" s="46">
        <f t="shared" si="120"/>
        <v>1.4866204162537167</v>
      </c>
      <c r="CB221" s="46">
        <f t="shared" si="121"/>
        <v>0.14866204162537167</v>
      </c>
      <c r="CC221" s="46">
        <f t="shared" si="122"/>
        <v>1.7409785325674927</v>
      </c>
      <c r="CD221" s="46">
        <f t="shared" si="123"/>
        <v>3.7676844186405587</v>
      </c>
      <c r="CE221" s="46">
        <f t="shared" si="124"/>
        <v>2.0267058860730662</v>
      </c>
      <c r="CF221" s="46">
        <f t="shared" si="125"/>
        <v>0.18570603519583756</v>
      </c>
      <c r="CG221" s="3">
        <f t="shared" ref="CG221" si="126">AVERAGE(CC221:CC222)</f>
        <v>1.7664027689484225</v>
      </c>
      <c r="CH221" s="3">
        <f t="shared" ref="CH221" si="127">AVERAGE(CD221:CD222)</f>
        <v>3.7506854969216596</v>
      </c>
      <c r="CI221" s="3">
        <f t="shared" ref="CI221" si="128">AVERAGE(CE221:CE222)</f>
        <v>1.9842827279732371</v>
      </c>
      <c r="CJ221" s="3">
        <f t="shared" ref="CJ221" si="129">AVERAGE(CF221:CF222)</f>
        <v>0.1843047382170892</v>
      </c>
    </row>
    <row r="222" spans="1:88" ht="15.6" customHeight="1" x14ac:dyDescent="0.3">
      <c r="A222">
        <v>31</v>
      </c>
      <c r="B222">
        <v>2</v>
      </c>
      <c r="C222" t="s">
        <v>68</v>
      </c>
      <c r="D222" t="s">
        <v>27</v>
      </c>
      <c r="E222"/>
      <c r="F222"/>
      <c r="G222">
        <v>0.5</v>
      </c>
      <c r="H222">
        <v>0.5</v>
      </c>
      <c r="I222">
        <v>3557</v>
      </c>
      <c r="J222">
        <v>7041</v>
      </c>
      <c r="K222"/>
      <c r="L222">
        <v>3236</v>
      </c>
      <c r="M222">
        <v>3.1440000000000001</v>
      </c>
      <c r="N222">
        <v>6.2430000000000003</v>
      </c>
      <c r="O222">
        <v>3.1</v>
      </c>
      <c r="P222"/>
      <c r="Q222">
        <v>0.222</v>
      </c>
      <c r="R222">
        <v>1</v>
      </c>
      <c r="S222">
        <v>0</v>
      </c>
      <c r="T222">
        <v>0</v>
      </c>
      <c r="U222"/>
      <c r="V222">
        <v>0</v>
      </c>
      <c r="W222"/>
      <c r="X222"/>
      <c r="Y222" s="1">
        <v>45222</v>
      </c>
      <c r="Z222" s="6">
        <v>0.81405092592592598</v>
      </c>
      <c r="AA222"/>
      <c r="AB222">
        <v>1</v>
      </c>
      <c r="AC222"/>
      <c r="AD222" s="3">
        <v>3.5836540106587051</v>
      </c>
      <c r="AE222" s="3">
        <v>7.4673731504055212</v>
      </c>
      <c r="AF222" s="3">
        <v>3.883719139746816</v>
      </c>
      <c r="AG222" s="3">
        <v>0.36580688247668169</v>
      </c>
      <c r="BG222" s="20"/>
      <c r="BH222" s="20"/>
      <c r="BI222" s="20"/>
      <c r="BJ222" s="20"/>
      <c r="BL222" s="15"/>
      <c r="BQ222" s="2">
        <f t="shared" si="27"/>
        <v>2.9732408325074333</v>
      </c>
      <c r="BR222" s="2">
        <f t="shared" si="28"/>
        <v>5.9464816650148666</v>
      </c>
      <c r="BS222" s="2">
        <f t="shared" si="29"/>
        <v>2.9732408325074333</v>
      </c>
      <c r="BT222" s="2">
        <f t="shared" si="30"/>
        <v>0.29732408325074333</v>
      </c>
      <c r="BU222" s="48">
        <f t="shared" si="114"/>
        <v>2392.6753333333331</v>
      </c>
      <c r="BV222" s="48">
        <f t="shared" si="115"/>
        <v>2368.123</v>
      </c>
      <c r="BW222" s="48">
        <f t="shared" si="116"/>
        <v>2343.5706666666665</v>
      </c>
      <c r="BX222" s="48">
        <f t="shared" si="117"/>
        <v>21767.493333333332</v>
      </c>
      <c r="BY222" s="40">
        <f t="shared" si="118"/>
        <v>1.4866204162537167</v>
      </c>
      <c r="BZ222" s="46">
        <f t="shared" si="119"/>
        <v>2.9732408325074333</v>
      </c>
      <c r="CA222" s="46">
        <f t="shared" si="120"/>
        <v>1.4866204162537167</v>
      </c>
      <c r="CB222" s="46">
        <f t="shared" si="121"/>
        <v>0.14866204162537167</v>
      </c>
      <c r="CC222" s="46">
        <f t="shared" si="122"/>
        <v>1.7918270053293526</v>
      </c>
      <c r="CD222" s="46">
        <f t="shared" si="123"/>
        <v>3.7336865752027606</v>
      </c>
      <c r="CE222" s="46">
        <f t="shared" si="124"/>
        <v>1.941859569873408</v>
      </c>
      <c r="CF222" s="46">
        <f t="shared" si="125"/>
        <v>0.18290344123834085</v>
      </c>
      <c r="CG222"/>
      <c r="CH222"/>
      <c r="CJ222"/>
    </row>
    <row r="223" spans="1:88" ht="15.6" customHeight="1" x14ac:dyDescent="0.3">
      <c r="A223">
        <v>29</v>
      </c>
      <c r="B223">
        <v>2</v>
      </c>
      <c r="C223" t="s">
        <v>68</v>
      </c>
      <c r="D223" t="s">
        <v>27</v>
      </c>
      <c r="E223"/>
      <c r="F223"/>
      <c r="G223">
        <v>0.5</v>
      </c>
      <c r="H223">
        <v>0.5</v>
      </c>
      <c r="I223">
        <v>5301</v>
      </c>
      <c r="J223">
        <v>7311</v>
      </c>
      <c r="K223"/>
      <c r="L223">
        <v>2869</v>
      </c>
      <c r="M223">
        <v>4.4820000000000002</v>
      </c>
      <c r="N223">
        <v>6.4720000000000004</v>
      </c>
      <c r="O223">
        <v>1.99</v>
      </c>
      <c r="P223"/>
      <c r="Q223">
        <v>0.184</v>
      </c>
      <c r="R223">
        <v>1</v>
      </c>
      <c r="S223">
        <v>0</v>
      </c>
      <c r="T223">
        <v>0</v>
      </c>
      <c r="U223"/>
      <c r="V223">
        <v>0</v>
      </c>
      <c r="W223"/>
      <c r="X223"/>
      <c r="Y223" s="1">
        <v>45223</v>
      </c>
      <c r="Z223" s="6">
        <v>0.84333333333333327</v>
      </c>
      <c r="AA223"/>
      <c r="AB223" s="19">
        <v>1</v>
      </c>
      <c r="AD223" s="3">
        <v>5.2744132670671364</v>
      </c>
      <c r="AE223" s="3">
        <v>7.7609476218308737</v>
      </c>
      <c r="AF223" s="3">
        <v>2.4865343547637373</v>
      </c>
      <c r="AG223" s="3">
        <v>0.33666113643607654</v>
      </c>
      <c r="BG223" s="20"/>
      <c r="BH223" s="20"/>
      <c r="BI223" s="20"/>
      <c r="BJ223" s="20"/>
      <c r="BL223" s="15"/>
      <c r="BQ223" s="2">
        <f t="shared" si="27"/>
        <v>2.9732408325074333</v>
      </c>
      <c r="BR223" s="2">
        <f t="shared" si="28"/>
        <v>5.9464816650148666</v>
      </c>
      <c r="BS223" s="2">
        <f t="shared" si="29"/>
        <v>2.9732408325074333</v>
      </c>
      <c r="BT223" s="2">
        <f t="shared" si="30"/>
        <v>0.29732408325074333</v>
      </c>
      <c r="BU223" s="48">
        <f t="shared" si="114"/>
        <v>3565.8059999999996</v>
      </c>
      <c r="BV223" s="48">
        <f t="shared" si="115"/>
        <v>2458.933</v>
      </c>
      <c r="BW223" s="48">
        <f t="shared" si="116"/>
        <v>1352.06</v>
      </c>
      <c r="BX223" s="48">
        <f t="shared" si="117"/>
        <v>19298.806666666664</v>
      </c>
      <c r="BY223" s="40">
        <f t="shared" si="118"/>
        <v>1.4866204162537167</v>
      </c>
      <c r="BZ223" s="46">
        <f t="shared" si="119"/>
        <v>2.9732408325074333</v>
      </c>
      <c r="CA223" s="46">
        <f t="shared" si="120"/>
        <v>1.4866204162537167</v>
      </c>
      <c r="CB223" s="46">
        <f t="shared" si="121"/>
        <v>0.14866204162537167</v>
      </c>
      <c r="CC223" s="46">
        <f t="shared" si="122"/>
        <v>2.6372066335335682</v>
      </c>
      <c r="CD223" s="46">
        <f t="shared" si="123"/>
        <v>3.8804738109154369</v>
      </c>
      <c r="CE223" s="46">
        <f t="shared" si="124"/>
        <v>1.2432671773818686</v>
      </c>
      <c r="CF223" s="46">
        <f t="shared" si="125"/>
        <v>0.16833056821803827</v>
      </c>
      <c r="CG223"/>
      <c r="CH223"/>
      <c r="CJ223"/>
    </row>
    <row r="224" spans="1:88" ht="15.6" customHeight="1" x14ac:dyDescent="0.3">
      <c r="A224">
        <v>30</v>
      </c>
      <c r="B224">
        <v>2</v>
      </c>
      <c r="C224" t="s">
        <v>68</v>
      </c>
      <c r="D224" t="s">
        <v>27</v>
      </c>
      <c r="E224"/>
      <c r="F224"/>
      <c r="G224">
        <v>0.5</v>
      </c>
      <c r="H224">
        <v>0.5</v>
      </c>
      <c r="I224">
        <v>3980</v>
      </c>
      <c r="J224">
        <v>7254</v>
      </c>
      <c r="K224"/>
      <c r="L224">
        <v>2934</v>
      </c>
      <c r="M224">
        <v>3.468</v>
      </c>
      <c r="N224">
        <v>6.4240000000000004</v>
      </c>
      <c r="O224">
        <v>2.956</v>
      </c>
      <c r="P224"/>
      <c r="Q224">
        <v>0.191</v>
      </c>
      <c r="R224">
        <v>1</v>
      </c>
      <c r="S224">
        <v>0</v>
      </c>
      <c r="T224">
        <v>0</v>
      </c>
      <c r="U224"/>
      <c r="V224">
        <v>0</v>
      </c>
      <c r="W224"/>
      <c r="X224"/>
      <c r="Y224" s="1">
        <v>45223</v>
      </c>
      <c r="Z224" s="6">
        <v>0.85047453703703713</v>
      </c>
      <c r="AA224"/>
      <c r="AB224" s="19">
        <v>1</v>
      </c>
      <c r="AD224" s="3">
        <v>3.9688913254260094</v>
      </c>
      <c r="AE224" s="3">
        <v>7.7017486922866167</v>
      </c>
      <c r="AF224" s="3">
        <v>3.7328573668606073</v>
      </c>
      <c r="AG224" s="3">
        <v>0.34427535927375591</v>
      </c>
      <c r="AK224" s="8">
        <v>1.8013812513177301</v>
      </c>
      <c r="AQ224" s="8">
        <v>0.18896781215238567</v>
      </c>
      <c r="AW224" s="8">
        <v>2.3494890962307853</v>
      </c>
      <c r="BC224" s="8">
        <v>1.1291855844524021</v>
      </c>
      <c r="BG224" s="20">
        <v>4.0049636576515208</v>
      </c>
      <c r="BH224" s="20">
        <v>7.6944786483074967</v>
      </c>
      <c r="BI224" s="20">
        <v>3.6895149906559759</v>
      </c>
      <c r="BJ224" s="20">
        <v>0.34234251809188343</v>
      </c>
      <c r="BL224" s="15">
        <v>63</v>
      </c>
      <c r="BQ224" s="2">
        <f t="shared" si="27"/>
        <v>2.9732408325074333</v>
      </c>
      <c r="BR224" s="2">
        <f t="shared" si="28"/>
        <v>5.9464816650148666</v>
      </c>
      <c r="BS224" s="2">
        <f t="shared" si="29"/>
        <v>2.9732408325074333</v>
      </c>
      <c r="BT224" s="2">
        <f t="shared" si="30"/>
        <v>0.29732408325074333</v>
      </c>
      <c r="BU224" s="48">
        <f t="shared" si="114"/>
        <v>2677.2133333333331</v>
      </c>
      <c r="BV224" s="48">
        <f t="shared" si="115"/>
        <v>2439.7619999999997</v>
      </c>
      <c r="BW224" s="48">
        <f t="shared" si="116"/>
        <v>2202.3106666666663</v>
      </c>
      <c r="BX224" s="48">
        <f t="shared" si="117"/>
        <v>19736.039999999997</v>
      </c>
      <c r="BY224" s="40">
        <f t="shared" si="118"/>
        <v>1.4866204162537167</v>
      </c>
      <c r="BZ224" s="46">
        <f t="shared" si="119"/>
        <v>2.9732408325074333</v>
      </c>
      <c r="CA224" s="46">
        <f t="shared" si="120"/>
        <v>1.4866204162537167</v>
      </c>
      <c r="CB224" s="46">
        <f t="shared" si="121"/>
        <v>0.14866204162537167</v>
      </c>
      <c r="CC224" s="46">
        <f t="shared" si="122"/>
        <v>1.9844456627130047</v>
      </c>
      <c r="CD224" s="46">
        <f t="shared" si="123"/>
        <v>3.8508743461433084</v>
      </c>
      <c r="CE224" s="46">
        <f t="shared" si="124"/>
        <v>1.8664286834303037</v>
      </c>
      <c r="CF224" s="46">
        <f t="shared" si="125"/>
        <v>0.17213767963687795</v>
      </c>
      <c r="CG224" s="3">
        <f t="shared" ref="CG224" si="130">AVERAGE(CC224:CC225)</f>
        <v>2.0024818288257604</v>
      </c>
      <c r="CH224" s="3">
        <f t="shared" ref="CH224" si="131">AVERAGE(CD224:CD225)</f>
        <v>3.8472393241537484</v>
      </c>
      <c r="CI224" s="3">
        <f t="shared" ref="CI224" si="132">AVERAGE(CE224:CE225)</f>
        <v>1.8447574953279879</v>
      </c>
      <c r="CJ224" s="3">
        <f t="shared" ref="CJ224" si="133">AVERAGE(CF224:CF225)</f>
        <v>0.17117125904594171</v>
      </c>
    </row>
    <row r="225" spans="1:88" ht="15.6" customHeight="1" x14ac:dyDescent="0.3">
      <c r="A225">
        <v>31</v>
      </c>
      <c r="B225">
        <v>2</v>
      </c>
      <c r="C225" t="s">
        <v>68</v>
      </c>
      <c r="D225" t="s">
        <v>27</v>
      </c>
      <c r="E225"/>
      <c r="F225"/>
      <c r="G225">
        <v>0.5</v>
      </c>
      <c r="H225">
        <v>0.5</v>
      </c>
      <c r="I225">
        <v>4053</v>
      </c>
      <c r="J225">
        <v>7240</v>
      </c>
      <c r="K225"/>
      <c r="L225">
        <v>2901</v>
      </c>
      <c r="M225">
        <v>3.524</v>
      </c>
      <c r="N225">
        <v>6.4119999999999999</v>
      </c>
      <c r="O225">
        <v>2.8879999999999999</v>
      </c>
      <c r="P225"/>
      <c r="Q225">
        <v>0.187</v>
      </c>
      <c r="R225">
        <v>1</v>
      </c>
      <c r="S225">
        <v>0</v>
      </c>
      <c r="T225">
        <v>0</v>
      </c>
      <c r="U225"/>
      <c r="V225">
        <v>0</v>
      </c>
      <c r="W225"/>
      <c r="X225"/>
      <c r="Y225" s="1">
        <v>45223</v>
      </c>
      <c r="Z225" s="6">
        <v>0.85820601851851863</v>
      </c>
      <c r="AA225"/>
      <c r="AB225" s="19">
        <v>1</v>
      </c>
      <c r="AD225" s="3">
        <v>4.0410359898770327</v>
      </c>
      <c r="AE225" s="3">
        <v>7.6872086043283776</v>
      </c>
      <c r="AF225" s="3">
        <v>3.6461726144513449</v>
      </c>
      <c r="AG225" s="3">
        <v>0.34040967691001101</v>
      </c>
      <c r="BG225" s="20"/>
      <c r="BH225" s="20"/>
      <c r="BI225" s="20"/>
      <c r="BJ225" s="20"/>
      <c r="BL225" s="15"/>
      <c r="BQ225" s="2">
        <f t="shared" si="27"/>
        <v>2.9732408325074333</v>
      </c>
      <c r="BR225" s="2">
        <f t="shared" si="28"/>
        <v>5.9464816650148666</v>
      </c>
      <c r="BS225" s="2">
        <f t="shared" si="29"/>
        <v>2.9732408325074333</v>
      </c>
      <c r="BT225" s="2">
        <f t="shared" si="30"/>
        <v>0.29732408325074333</v>
      </c>
      <c r="BU225" s="48">
        <f t="shared" si="114"/>
        <v>2726.3179999999998</v>
      </c>
      <c r="BV225" s="48">
        <f t="shared" si="115"/>
        <v>2435.0533333333333</v>
      </c>
      <c r="BW225" s="48">
        <f t="shared" si="116"/>
        <v>2143.7886666666664</v>
      </c>
      <c r="BX225" s="48">
        <f t="shared" si="117"/>
        <v>19514.059999999998</v>
      </c>
      <c r="BY225" s="40">
        <f t="shared" si="118"/>
        <v>1.4866204162537167</v>
      </c>
      <c r="BZ225" s="46">
        <f t="shared" si="119"/>
        <v>2.9732408325074333</v>
      </c>
      <c r="CA225" s="46">
        <f t="shared" si="120"/>
        <v>1.4866204162537167</v>
      </c>
      <c r="CB225" s="46">
        <f t="shared" si="121"/>
        <v>0.14866204162537167</v>
      </c>
      <c r="CC225" s="46">
        <f t="shared" si="122"/>
        <v>2.0205179949385164</v>
      </c>
      <c r="CD225" s="46">
        <f t="shared" si="123"/>
        <v>3.8436043021641888</v>
      </c>
      <c r="CE225" s="46">
        <f t="shared" si="124"/>
        <v>1.8230863072256724</v>
      </c>
      <c r="CF225" s="46">
        <f t="shared" si="125"/>
        <v>0.1702048384550055</v>
      </c>
      <c r="CG225"/>
      <c r="CH225"/>
      <c r="CJ225"/>
    </row>
    <row r="226" spans="1:88" ht="15.6" customHeight="1" x14ac:dyDescent="0.3">
      <c r="A226">
        <v>29</v>
      </c>
      <c r="B226">
        <v>2</v>
      </c>
      <c r="C226" t="s">
        <v>68</v>
      </c>
      <c r="D226" t="s">
        <v>27</v>
      </c>
      <c r="E226"/>
      <c r="F226"/>
      <c r="G226">
        <v>0.5</v>
      </c>
      <c r="H226">
        <v>0.5</v>
      </c>
      <c r="I226">
        <v>5194</v>
      </c>
      <c r="J226">
        <v>6896</v>
      </c>
      <c r="K226"/>
      <c r="L226">
        <v>2933</v>
      </c>
      <c r="M226">
        <v>4.4000000000000004</v>
      </c>
      <c r="N226">
        <v>6.1210000000000004</v>
      </c>
      <c r="O226">
        <v>1.7210000000000001</v>
      </c>
      <c r="P226"/>
      <c r="Q226">
        <v>0.191</v>
      </c>
      <c r="R226">
        <v>1</v>
      </c>
      <c r="S226">
        <v>0</v>
      </c>
      <c r="T226">
        <v>0</v>
      </c>
      <c r="U226"/>
      <c r="V226">
        <v>0</v>
      </c>
      <c r="W226"/>
      <c r="X226"/>
      <c r="Y226" s="1">
        <v>45224</v>
      </c>
      <c r="Z226" s="6">
        <v>0.88134259259259251</v>
      </c>
      <c r="AA226"/>
      <c r="AB226" s="19">
        <v>1</v>
      </c>
      <c r="AD226" s="3">
        <v>5.1392382803794572</v>
      </c>
      <c r="AE226" s="3">
        <v>7.2643514504395954</v>
      </c>
      <c r="AF226" s="3">
        <v>2.1251131700601382</v>
      </c>
      <c r="AG226" s="3">
        <v>0.33551039558075113</v>
      </c>
      <c r="BG226" s="20"/>
      <c r="BH226" s="20"/>
      <c r="BI226" s="20"/>
      <c r="BJ226" s="20"/>
      <c r="BL226" s="15"/>
      <c r="BQ226" s="2">
        <f t="shared" si="27"/>
        <v>2.9732408325074333</v>
      </c>
      <c r="BR226" s="2">
        <f t="shared" si="28"/>
        <v>5.9464816650148666</v>
      </c>
      <c r="BS226" s="2">
        <f t="shared" si="29"/>
        <v>2.9732408325074333</v>
      </c>
      <c r="BT226" s="2">
        <f t="shared" si="30"/>
        <v>0.29732408325074333</v>
      </c>
      <c r="BU226" s="48">
        <f t="shared" si="114"/>
        <v>3493.8306666666663</v>
      </c>
      <c r="BV226" s="48">
        <f t="shared" si="115"/>
        <v>2319.3546666666666</v>
      </c>
      <c r="BW226" s="48">
        <f t="shared" si="116"/>
        <v>1144.8786666666665</v>
      </c>
      <c r="BX226" s="48">
        <f t="shared" si="117"/>
        <v>19729.313333333332</v>
      </c>
      <c r="BY226" s="40">
        <f t="shared" si="118"/>
        <v>1.4866204162537167</v>
      </c>
      <c r="BZ226" s="46">
        <f t="shared" si="119"/>
        <v>2.9732408325074333</v>
      </c>
      <c r="CA226" s="46">
        <f t="shared" si="120"/>
        <v>1.4866204162537167</v>
      </c>
      <c r="CB226" s="46">
        <f t="shared" si="121"/>
        <v>0.14866204162537167</v>
      </c>
      <c r="CC226" s="46">
        <f t="shared" si="122"/>
        <v>2.5696191401897286</v>
      </c>
      <c r="CD226" s="46">
        <f t="shared" si="123"/>
        <v>3.6321757252197977</v>
      </c>
      <c r="CE226" s="46">
        <f t="shared" si="124"/>
        <v>1.0625565850300691</v>
      </c>
      <c r="CF226" s="46">
        <f t="shared" si="125"/>
        <v>0.16775519779037557</v>
      </c>
      <c r="CG226"/>
      <c r="CH226"/>
      <c r="CJ226"/>
    </row>
    <row r="227" spans="1:88" ht="15.6" customHeight="1" x14ac:dyDescent="0.3">
      <c r="A227">
        <v>30</v>
      </c>
      <c r="B227">
        <v>2</v>
      </c>
      <c r="C227" t="s">
        <v>68</v>
      </c>
      <c r="D227" t="s">
        <v>27</v>
      </c>
      <c r="E227"/>
      <c r="F227"/>
      <c r="G227">
        <v>0.5</v>
      </c>
      <c r="H227">
        <v>0.5</v>
      </c>
      <c r="I227">
        <v>3650</v>
      </c>
      <c r="J227">
        <v>6883</v>
      </c>
      <c r="K227"/>
      <c r="L227">
        <v>2981</v>
      </c>
      <c r="M227">
        <v>3.2149999999999999</v>
      </c>
      <c r="N227">
        <v>6.11</v>
      </c>
      <c r="O227">
        <v>2.895</v>
      </c>
      <c r="P227"/>
      <c r="Q227">
        <v>0.19600000000000001</v>
      </c>
      <c r="R227">
        <v>1</v>
      </c>
      <c r="S227">
        <v>0</v>
      </c>
      <c r="T227">
        <v>0</v>
      </c>
      <c r="U227"/>
      <c r="V227">
        <v>0</v>
      </c>
      <c r="W227"/>
      <c r="X227"/>
      <c r="Y227" s="1">
        <v>45224</v>
      </c>
      <c r="Z227" s="6">
        <v>0.88859953703703709</v>
      </c>
      <c r="AA227"/>
      <c r="AB227" s="19">
        <v>1</v>
      </c>
      <c r="AD227" s="3">
        <v>3.6091037258891938</v>
      </c>
      <c r="AE227" s="3">
        <v>7.2508766257188277</v>
      </c>
      <c r="AF227" s="3">
        <v>3.6417728998296339</v>
      </c>
      <c r="AG227" s="3">
        <v>0.3411273799783045</v>
      </c>
      <c r="AK227" s="8">
        <v>0.87484090532685121</v>
      </c>
      <c r="AQ227" s="8">
        <v>0.11442677216485728</v>
      </c>
      <c r="AW227" s="8">
        <v>1.104565661088543</v>
      </c>
      <c r="BC227" s="8">
        <v>0.61938517463275067</v>
      </c>
      <c r="BG227" s="20">
        <v>3.6249600425160358</v>
      </c>
      <c r="BH227" s="20">
        <v>7.2467305258047459</v>
      </c>
      <c r="BI227" s="20">
        <v>3.6217704832887101</v>
      </c>
      <c r="BJ227" s="20">
        <v>0.34007419540376327</v>
      </c>
      <c r="BL227" s="15">
        <v>64</v>
      </c>
      <c r="BQ227" s="2">
        <f t="shared" si="27"/>
        <v>2.9732408325074333</v>
      </c>
      <c r="BR227" s="2">
        <f t="shared" si="28"/>
        <v>5.9464816650148666</v>
      </c>
      <c r="BS227" s="2">
        <f t="shared" si="29"/>
        <v>2.9732408325074333</v>
      </c>
      <c r="BT227" s="2">
        <f t="shared" si="30"/>
        <v>0.29732408325074333</v>
      </c>
      <c r="BU227" s="48">
        <f t="shared" si="114"/>
        <v>2455.2333333333331</v>
      </c>
      <c r="BV227" s="48">
        <f t="shared" si="115"/>
        <v>2314.9823333333334</v>
      </c>
      <c r="BW227" s="48">
        <f t="shared" si="116"/>
        <v>2174.7313333333332</v>
      </c>
      <c r="BX227" s="48">
        <f t="shared" si="117"/>
        <v>20052.193333333333</v>
      </c>
      <c r="BY227" s="40">
        <f t="shared" si="118"/>
        <v>1.4866204162537167</v>
      </c>
      <c r="BZ227" s="46">
        <f t="shared" si="119"/>
        <v>2.9732408325074333</v>
      </c>
      <c r="CA227" s="46">
        <f t="shared" si="120"/>
        <v>1.4866204162537167</v>
      </c>
      <c r="CB227" s="46">
        <f t="shared" si="121"/>
        <v>0.14866204162537167</v>
      </c>
      <c r="CC227" s="46">
        <f t="shared" si="122"/>
        <v>1.8045518629445969</v>
      </c>
      <c r="CD227" s="46">
        <f t="shared" si="123"/>
        <v>3.6254383128594139</v>
      </c>
      <c r="CE227" s="46">
        <f t="shared" si="124"/>
        <v>1.820886449914817</v>
      </c>
      <c r="CF227" s="46">
        <f t="shared" si="125"/>
        <v>0.17056368998915225</v>
      </c>
      <c r="CG227" s="3">
        <f t="shared" ref="CG227" si="134">AVERAGE(CC227:CC228)</f>
        <v>1.8124800212580179</v>
      </c>
      <c r="CH227" s="3">
        <f t="shared" ref="CH227" si="135">AVERAGE(CD227:CD228)</f>
        <v>3.6233652629023729</v>
      </c>
      <c r="CI227" s="3">
        <f t="shared" ref="CI227" si="136">AVERAGE(CE227:CE228)</f>
        <v>1.810885241644355</v>
      </c>
      <c r="CJ227" s="3">
        <f t="shared" ref="CJ227" si="137">AVERAGE(CF227:CF228)</f>
        <v>0.17003709770188163</v>
      </c>
    </row>
    <row r="228" spans="1:88" ht="15.6" customHeight="1" x14ac:dyDescent="0.3">
      <c r="A228">
        <v>31</v>
      </c>
      <c r="B228">
        <v>2</v>
      </c>
      <c r="C228" t="s">
        <v>68</v>
      </c>
      <c r="D228" t="s">
        <v>27</v>
      </c>
      <c r="E228"/>
      <c r="F228"/>
      <c r="G228">
        <v>0.5</v>
      </c>
      <c r="H228">
        <v>0.5</v>
      </c>
      <c r="I228">
        <v>3682</v>
      </c>
      <c r="J228">
        <v>6875</v>
      </c>
      <c r="K228"/>
      <c r="L228">
        <v>2963</v>
      </c>
      <c r="M228">
        <v>3.24</v>
      </c>
      <c r="N228">
        <v>6.1029999999999998</v>
      </c>
      <c r="O228">
        <v>2.863</v>
      </c>
      <c r="P228"/>
      <c r="Q228">
        <v>0.19400000000000001</v>
      </c>
      <c r="R228">
        <v>1</v>
      </c>
      <c r="S228">
        <v>0</v>
      </c>
      <c r="T228">
        <v>0</v>
      </c>
      <c r="U228"/>
      <c r="V228">
        <v>0</v>
      </c>
      <c r="W228"/>
      <c r="X228"/>
      <c r="Y228" s="1">
        <v>45224</v>
      </c>
      <c r="Z228" s="6">
        <v>0.89628472222222222</v>
      </c>
      <c r="AA228"/>
      <c r="AB228" s="19">
        <v>1</v>
      </c>
      <c r="AD228" s="3">
        <v>3.6408163591428777</v>
      </c>
      <c r="AE228" s="3">
        <v>7.242584425890664</v>
      </c>
      <c r="AF228" s="3">
        <v>3.6017680667477863</v>
      </c>
      <c r="AG228" s="3">
        <v>0.33902101082922198</v>
      </c>
      <c r="BG228" s="20"/>
      <c r="BH228" s="20"/>
      <c r="BI228" s="20"/>
      <c r="BJ228" s="20"/>
      <c r="BL228" s="15"/>
      <c r="BQ228" s="2">
        <f t="shared" si="27"/>
        <v>2.9732408325074333</v>
      </c>
      <c r="BR228" s="2">
        <f t="shared" si="28"/>
        <v>5.9464816650148666</v>
      </c>
      <c r="BS228" s="2">
        <f t="shared" si="29"/>
        <v>2.9732408325074333</v>
      </c>
      <c r="BT228" s="2">
        <f t="shared" si="30"/>
        <v>0.29732408325074333</v>
      </c>
      <c r="BU228" s="48">
        <f t="shared" si="114"/>
        <v>2476.7586666666666</v>
      </c>
      <c r="BV228" s="48">
        <f t="shared" si="115"/>
        <v>2312.2916666666665</v>
      </c>
      <c r="BW228" s="48">
        <f t="shared" si="116"/>
        <v>2147.8246666666664</v>
      </c>
      <c r="BX228" s="48">
        <f t="shared" si="117"/>
        <v>19931.113333333331</v>
      </c>
      <c r="BY228" s="40">
        <f t="shared" si="118"/>
        <v>1.4866204162537167</v>
      </c>
      <c r="BZ228" s="46">
        <f t="shared" si="119"/>
        <v>2.9732408325074333</v>
      </c>
      <c r="CA228" s="46">
        <f t="shared" si="120"/>
        <v>1.4866204162537167</v>
      </c>
      <c r="CB228" s="46">
        <f t="shared" si="121"/>
        <v>0.14866204162537167</v>
      </c>
      <c r="CC228" s="46">
        <f t="shared" si="122"/>
        <v>1.8204081795714389</v>
      </c>
      <c r="CD228" s="46">
        <f t="shared" si="123"/>
        <v>3.621292212945332</v>
      </c>
      <c r="CE228" s="46">
        <f t="shared" si="124"/>
        <v>1.8008840333738931</v>
      </c>
      <c r="CF228" s="46">
        <f t="shared" si="125"/>
        <v>0.16951050541461099</v>
      </c>
      <c r="CG228"/>
      <c r="CH228"/>
      <c r="CJ228"/>
    </row>
    <row r="229" spans="1:88" ht="15.6" customHeight="1" x14ac:dyDescent="0.3">
      <c r="A229">
        <v>29</v>
      </c>
      <c r="B229">
        <v>2</v>
      </c>
      <c r="C229" t="s">
        <v>68</v>
      </c>
      <c r="D229" t="s">
        <v>27</v>
      </c>
      <c r="E229"/>
      <c r="F229"/>
      <c r="G229">
        <v>0.5</v>
      </c>
      <c r="H229">
        <v>0.5</v>
      </c>
      <c r="I229">
        <v>5126</v>
      </c>
      <c r="J229">
        <v>6829</v>
      </c>
      <c r="K229"/>
      <c r="L229">
        <v>2830</v>
      </c>
      <c r="M229">
        <v>4.3470000000000004</v>
      </c>
      <c r="N229">
        <v>6.0640000000000001</v>
      </c>
      <c r="O229">
        <v>1.716</v>
      </c>
      <c r="P229"/>
      <c r="Q229">
        <v>0.18</v>
      </c>
      <c r="R229">
        <v>1</v>
      </c>
      <c r="S229">
        <v>0</v>
      </c>
      <c r="T229">
        <v>0</v>
      </c>
      <c r="U229"/>
      <c r="V229">
        <v>0</v>
      </c>
      <c r="W229"/>
      <c r="X229"/>
      <c r="Y229" s="1">
        <v>45230</v>
      </c>
      <c r="Z229" s="6">
        <v>0.82553240740740741</v>
      </c>
      <c r="AA229"/>
      <c r="AB229" s="19">
        <v>1</v>
      </c>
      <c r="AD229" s="3">
        <v>5.2198387445694703</v>
      </c>
      <c r="AE229" s="3">
        <v>7.3976691509006196</v>
      </c>
      <c r="AF229" s="3">
        <v>2.1778304063311493</v>
      </c>
      <c r="AG229" s="3">
        <v>0.34366125139820608</v>
      </c>
      <c r="BG229" s="20"/>
      <c r="BH229" s="20"/>
      <c r="BI229" s="20"/>
      <c r="BJ229" s="20"/>
      <c r="BL229" s="15"/>
      <c r="BQ229" s="2">
        <f t="shared" si="27"/>
        <v>2.9732408325074333</v>
      </c>
      <c r="BR229" s="2">
        <f t="shared" si="28"/>
        <v>5.9464816650148666</v>
      </c>
      <c r="BS229" s="2">
        <f t="shared" si="29"/>
        <v>2.9732408325074333</v>
      </c>
      <c r="BT229" s="2">
        <f t="shared" si="30"/>
        <v>0.29732408325074333</v>
      </c>
      <c r="BU229" s="48">
        <f t="shared" si="114"/>
        <v>3448.0893333333329</v>
      </c>
      <c r="BV229" s="48">
        <f t="shared" si="115"/>
        <v>2296.8203333333331</v>
      </c>
      <c r="BW229" s="48">
        <f t="shared" si="116"/>
        <v>1145.5513333333333</v>
      </c>
      <c r="BX229" s="48">
        <f t="shared" si="117"/>
        <v>19036.466666666664</v>
      </c>
      <c r="BY229" s="40">
        <f t="shared" si="118"/>
        <v>1.4866204162537167</v>
      </c>
      <c r="BZ229" s="46">
        <f t="shared" si="119"/>
        <v>2.9732408325074333</v>
      </c>
      <c r="CA229" s="46">
        <f t="shared" si="120"/>
        <v>1.4866204162537167</v>
      </c>
      <c r="CB229" s="46">
        <f t="shared" si="121"/>
        <v>0.14866204162537167</v>
      </c>
      <c r="CC229" s="46">
        <f t="shared" si="122"/>
        <v>2.6099193722847351</v>
      </c>
      <c r="CD229" s="46">
        <f t="shared" si="123"/>
        <v>3.6988345754503098</v>
      </c>
      <c r="CE229" s="46">
        <f t="shared" si="124"/>
        <v>1.0889152031655747</v>
      </c>
      <c r="CF229" s="46">
        <f t="shared" si="125"/>
        <v>0.17183062569910304</v>
      </c>
      <c r="CG229"/>
      <c r="CH229"/>
      <c r="CJ229"/>
    </row>
    <row r="230" spans="1:88" ht="15.6" customHeight="1" x14ac:dyDescent="0.3">
      <c r="A230">
        <v>30</v>
      </c>
      <c r="B230">
        <v>2</v>
      </c>
      <c r="C230" t="s">
        <v>68</v>
      </c>
      <c r="D230" t="s">
        <v>27</v>
      </c>
      <c r="E230"/>
      <c r="F230"/>
      <c r="G230">
        <v>0.5</v>
      </c>
      <c r="H230">
        <v>0.5</v>
      </c>
      <c r="I230">
        <v>3714</v>
      </c>
      <c r="J230">
        <v>6867</v>
      </c>
      <c r="K230"/>
      <c r="L230">
        <v>2904</v>
      </c>
      <c r="M230">
        <v>3.2639999999999998</v>
      </c>
      <c r="N230">
        <v>6.0970000000000004</v>
      </c>
      <c r="O230">
        <v>2.8319999999999999</v>
      </c>
      <c r="P230"/>
      <c r="Q230">
        <v>0.188</v>
      </c>
      <c r="R230">
        <v>1</v>
      </c>
      <c r="S230">
        <v>0</v>
      </c>
      <c r="T230">
        <v>0</v>
      </c>
      <c r="U230"/>
      <c r="V230">
        <v>0</v>
      </c>
      <c r="W230"/>
      <c r="X230"/>
      <c r="Y230" s="1">
        <v>45230</v>
      </c>
      <c r="Z230" s="6">
        <v>0.83271990740740742</v>
      </c>
      <c r="AA230"/>
      <c r="AB230" s="19">
        <v>1</v>
      </c>
      <c r="AD230" s="3">
        <v>3.7916707789283719</v>
      </c>
      <c r="AE230" s="3">
        <v>7.4382055609296316</v>
      </c>
      <c r="AF230" s="3">
        <v>3.6465347820012597</v>
      </c>
      <c r="AG230" s="3">
        <v>0.35253445702469588</v>
      </c>
      <c r="AK230" s="8">
        <v>0.42590048487311039</v>
      </c>
      <c r="AQ230" s="8">
        <v>0.96551686190316721</v>
      </c>
      <c r="AW230" s="8">
        <v>2.4330397819689922</v>
      </c>
      <c r="BC230" s="8">
        <v>0.10209163092709361</v>
      </c>
      <c r="BG230" s="20">
        <v>3.7997623821331374</v>
      </c>
      <c r="BH230" s="20">
        <v>7.4024695152461604</v>
      </c>
      <c r="BI230" s="20">
        <v>3.6027071331130225</v>
      </c>
      <c r="BJ230" s="20">
        <v>0.35235459474848324</v>
      </c>
      <c r="BL230" s="15">
        <v>65</v>
      </c>
      <c r="BQ230" s="2">
        <f t="shared" ref="BQ230:BQ252" si="138">(300*1000)/100900</f>
        <v>2.9732408325074333</v>
      </c>
      <c r="BR230" s="2">
        <f t="shared" ref="BR230:BR252" si="139">(600*1000)/100900</f>
        <v>5.9464816650148666</v>
      </c>
      <c r="BS230" s="2">
        <f t="shared" ref="BS230:BS252" si="140">(300*1000)/100900</f>
        <v>2.9732408325074333</v>
      </c>
      <c r="BT230" s="2">
        <f t="shared" ref="BT230:BT252" si="141">(300*100)/100900</f>
        <v>0.29732408325074333</v>
      </c>
      <c r="BU230" s="48">
        <f t="shared" si="114"/>
        <v>2498.2839999999997</v>
      </c>
      <c r="BV230" s="48">
        <f t="shared" si="115"/>
        <v>2309.6009999999997</v>
      </c>
      <c r="BW230" s="48">
        <f t="shared" si="116"/>
        <v>2120.9179999999997</v>
      </c>
      <c r="BX230" s="48">
        <f t="shared" si="117"/>
        <v>19534.239999999998</v>
      </c>
      <c r="BY230" s="40">
        <f t="shared" si="118"/>
        <v>1.4866204162537167</v>
      </c>
      <c r="BZ230" s="46">
        <f t="shared" si="119"/>
        <v>2.9732408325074333</v>
      </c>
      <c r="CA230" s="46">
        <f t="shared" si="120"/>
        <v>1.4866204162537167</v>
      </c>
      <c r="CB230" s="46">
        <f t="shared" si="121"/>
        <v>0.14866204162537167</v>
      </c>
      <c r="CC230" s="46">
        <f t="shared" si="122"/>
        <v>1.8958353894641859</v>
      </c>
      <c r="CD230" s="46">
        <f t="shared" si="123"/>
        <v>3.7191027804648158</v>
      </c>
      <c r="CE230" s="46">
        <f t="shared" si="124"/>
        <v>1.8232673910006298</v>
      </c>
      <c r="CF230" s="46">
        <f t="shared" si="125"/>
        <v>0.17626722851234794</v>
      </c>
      <c r="CG230" s="3">
        <f t="shared" ref="CG230" si="142">AVERAGE(CC230:CC231)</f>
        <v>1.8998811910665687</v>
      </c>
      <c r="CH230" s="3">
        <f t="shared" ref="CH230" si="143">AVERAGE(CD230:CD231)</f>
        <v>3.7012347576230802</v>
      </c>
      <c r="CI230" s="3">
        <f t="shared" ref="CI230" si="144">AVERAGE(CE230:CE231)</f>
        <v>1.8013535665565112</v>
      </c>
      <c r="CJ230" s="3">
        <f t="shared" ref="CJ230" si="145">AVERAGE(CF230:CF231)</f>
        <v>0.17617729737424162</v>
      </c>
    </row>
    <row r="231" spans="1:88" ht="15.6" customHeight="1" x14ac:dyDescent="0.3">
      <c r="A231">
        <v>31</v>
      </c>
      <c r="B231">
        <v>2</v>
      </c>
      <c r="C231" t="s">
        <v>68</v>
      </c>
      <c r="D231" t="s">
        <v>27</v>
      </c>
      <c r="E231"/>
      <c r="F231"/>
      <c r="G231">
        <v>0.5</v>
      </c>
      <c r="H231">
        <v>0.5</v>
      </c>
      <c r="I231">
        <v>3730</v>
      </c>
      <c r="J231">
        <v>6800</v>
      </c>
      <c r="K231"/>
      <c r="L231">
        <v>2901</v>
      </c>
      <c r="M231">
        <v>3.2770000000000001</v>
      </c>
      <c r="N231">
        <v>6.0389999999999997</v>
      </c>
      <c r="O231">
        <v>2.762</v>
      </c>
      <c r="P231"/>
      <c r="Q231">
        <v>0.187</v>
      </c>
      <c r="R231">
        <v>1</v>
      </c>
      <c r="S231">
        <v>0</v>
      </c>
      <c r="T231">
        <v>0</v>
      </c>
      <c r="U231"/>
      <c r="V231">
        <v>0</v>
      </c>
      <c r="W231"/>
      <c r="X231"/>
      <c r="Y231" s="1">
        <v>45230</v>
      </c>
      <c r="Z231" s="6">
        <v>0.84032407407407417</v>
      </c>
      <c r="AA231"/>
      <c r="AB231" s="19">
        <v>1</v>
      </c>
      <c r="AD231" s="3">
        <v>3.807853985337903</v>
      </c>
      <c r="AE231" s="3">
        <v>7.3667334695626883</v>
      </c>
      <c r="AF231" s="3">
        <v>3.5588794842247853</v>
      </c>
      <c r="AG231" s="3">
        <v>0.3521747324722706</v>
      </c>
      <c r="BG231" s="20"/>
      <c r="BH231" s="20"/>
      <c r="BI231" s="20"/>
      <c r="BJ231" s="20"/>
      <c r="BL231" s="15"/>
      <c r="BQ231" s="2">
        <f t="shared" si="138"/>
        <v>2.9732408325074333</v>
      </c>
      <c r="BR231" s="2">
        <f t="shared" si="139"/>
        <v>5.9464816650148666</v>
      </c>
      <c r="BS231" s="2">
        <f t="shared" si="140"/>
        <v>2.9732408325074333</v>
      </c>
      <c r="BT231" s="2">
        <f t="shared" si="141"/>
        <v>0.29732408325074333</v>
      </c>
      <c r="BU231" s="48">
        <f t="shared" si="114"/>
        <v>2509.0466666666666</v>
      </c>
      <c r="BV231" s="48">
        <f t="shared" si="115"/>
        <v>2287.0666666666666</v>
      </c>
      <c r="BW231" s="48">
        <f t="shared" si="116"/>
        <v>2065.0866666666666</v>
      </c>
      <c r="BX231" s="48">
        <f t="shared" si="117"/>
        <v>19514.059999999998</v>
      </c>
      <c r="BY231" s="40">
        <f t="shared" si="118"/>
        <v>1.4866204162537167</v>
      </c>
      <c r="BZ231" s="46">
        <f t="shared" si="119"/>
        <v>2.9732408325074333</v>
      </c>
      <c r="CA231" s="46">
        <f t="shared" si="120"/>
        <v>1.4866204162537167</v>
      </c>
      <c r="CB231" s="46">
        <f t="shared" si="121"/>
        <v>0.14866204162537167</v>
      </c>
      <c r="CC231" s="46">
        <f t="shared" si="122"/>
        <v>1.9039269926689515</v>
      </c>
      <c r="CD231" s="46">
        <f t="shared" si="123"/>
        <v>3.6833667347813441</v>
      </c>
      <c r="CE231" s="46">
        <f t="shared" si="124"/>
        <v>1.7794397421123926</v>
      </c>
      <c r="CF231" s="46">
        <f t="shared" si="125"/>
        <v>0.1760873662361353</v>
      </c>
      <c r="CG231"/>
      <c r="CH231"/>
      <c r="CJ231"/>
    </row>
    <row r="232" spans="1:88" ht="15.6" customHeight="1" x14ac:dyDescent="0.3">
      <c r="A232">
        <v>29</v>
      </c>
      <c r="B232">
        <v>2</v>
      </c>
      <c r="C232" t="s">
        <v>68</v>
      </c>
      <c r="D232" t="s">
        <v>27</v>
      </c>
      <c r="E232"/>
      <c r="F232"/>
      <c r="G232">
        <v>0.5</v>
      </c>
      <c r="H232">
        <v>0.5</v>
      </c>
      <c r="I232">
        <v>4170</v>
      </c>
      <c r="J232">
        <v>7000</v>
      </c>
      <c r="K232"/>
      <c r="L232">
        <v>3639</v>
      </c>
      <c r="M232">
        <v>3.6139999999999999</v>
      </c>
      <c r="N232">
        <v>6.2089999999999996</v>
      </c>
      <c r="O232">
        <v>2.5939999999999999</v>
      </c>
      <c r="P232"/>
      <c r="Q232">
        <v>0.26500000000000001</v>
      </c>
      <c r="R232">
        <v>1</v>
      </c>
      <c r="S232">
        <v>0</v>
      </c>
      <c r="T232">
        <v>0</v>
      </c>
      <c r="U232"/>
      <c r="V232">
        <v>0</v>
      </c>
      <c r="W232"/>
      <c r="X232"/>
      <c r="Y232" s="1">
        <v>45317</v>
      </c>
      <c r="Z232" s="6">
        <v>0.87637731481481485</v>
      </c>
      <c r="AA232"/>
      <c r="AB232" s="19">
        <v>1</v>
      </c>
      <c r="AD232" s="3">
        <v>4.2068057701082928</v>
      </c>
      <c r="AE232" s="3">
        <v>7.3011242271698551</v>
      </c>
      <c r="AF232" s="3">
        <v>3.0943184570615623</v>
      </c>
      <c r="AG232" s="3">
        <v>0.39319049310867132</v>
      </c>
      <c r="BG232" s="20"/>
      <c r="BH232" s="20"/>
      <c r="BI232" s="20"/>
      <c r="BJ232" s="20"/>
      <c r="BL232" s="15"/>
      <c r="BQ232" s="2">
        <f t="shared" si="138"/>
        <v>2.9732408325074333</v>
      </c>
      <c r="BR232" s="2">
        <f t="shared" si="139"/>
        <v>5.9464816650148666</v>
      </c>
      <c r="BS232" s="2">
        <f t="shared" si="140"/>
        <v>2.9732408325074333</v>
      </c>
      <c r="BT232" s="2">
        <f t="shared" si="141"/>
        <v>0.29732408325074333</v>
      </c>
      <c r="BU232" s="48">
        <f t="shared" si="114"/>
        <v>2805.02</v>
      </c>
      <c r="BV232" s="48">
        <f t="shared" si="115"/>
        <v>2354.333333333333</v>
      </c>
      <c r="BW232" s="48">
        <f t="shared" si="116"/>
        <v>1903.6466666666665</v>
      </c>
      <c r="BX232" s="48">
        <f t="shared" si="117"/>
        <v>24478.339999999997</v>
      </c>
      <c r="BY232" s="40">
        <f t="shared" si="118"/>
        <v>1.4866204162537167</v>
      </c>
      <c r="BZ232" s="46">
        <f t="shared" si="119"/>
        <v>2.9732408325074333</v>
      </c>
      <c r="CA232" s="46">
        <f t="shared" si="120"/>
        <v>1.4866204162537167</v>
      </c>
      <c r="CB232" s="46">
        <f t="shared" si="121"/>
        <v>0.14866204162537167</v>
      </c>
      <c r="CC232" s="46">
        <f t="shared" si="122"/>
        <v>2.1034028850541464</v>
      </c>
      <c r="CD232" s="46">
        <f t="shared" si="123"/>
        <v>3.6505621135849275</v>
      </c>
      <c r="CE232" s="46">
        <f t="shared" si="124"/>
        <v>1.5471592285307811</v>
      </c>
      <c r="CF232" s="46">
        <f t="shared" si="125"/>
        <v>0.19659524655433566</v>
      </c>
      <c r="CG232"/>
      <c r="CH232"/>
      <c r="CJ232"/>
    </row>
    <row r="233" spans="1:88" ht="15.6" customHeight="1" x14ac:dyDescent="0.3">
      <c r="A233">
        <v>30</v>
      </c>
      <c r="B233">
        <v>2</v>
      </c>
      <c r="C233" t="s">
        <v>68</v>
      </c>
      <c r="D233" t="s">
        <v>27</v>
      </c>
      <c r="E233"/>
      <c r="F233"/>
      <c r="G233">
        <v>0.5</v>
      </c>
      <c r="H233">
        <v>0.5</v>
      </c>
      <c r="I233">
        <v>3376</v>
      </c>
      <c r="J233">
        <v>7058</v>
      </c>
      <c r="K233"/>
      <c r="L233">
        <v>3637</v>
      </c>
      <c r="M233">
        <v>3.0049999999999999</v>
      </c>
      <c r="N233">
        <v>6.258</v>
      </c>
      <c r="O233">
        <v>3.2530000000000001</v>
      </c>
      <c r="P233"/>
      <c r="Q233">
        <v>0.26400000000000001</v>
      </c>
      <c r="R233">
        <v>1</v>
      </c>
      <c r="S233">
        <v>0</v>
      </c>
      <c r="T233">
        <v>0</v>
      </c>
      <c r="U233"/>
      <c r="V233">
        <v>0</v>
      </c>
      <c r="W233"/>
      <c r="X233"/>
      <c r="Y233" s="1">
        <v>45317</v>
      </c>
      <c r="Z233" s="6">
        <v>0.88325231481481481</v>
      </c>
      <c r="AA233"/>
      <c r="AB233" s="19">
        <v>1</v>
      </c>
      <c r="AD233" s="3">
        <v>3.4139277594064121</v>
      </c>
      <c r="AE233" s="3">
        <v>7.3618574399439423</v>
      </c>
      <c r="AF233" s="3">
        <v>3.9479296805375301</v>
      </c>
      <c r="AG233" s="3">
        <v>0.39297749664804366</v>
      </c>
      <c r="AK233" s="8">
        <v>4.6846987028712128</v>
      </c>
      <c r="AQ233" s="8">
        <v>0.8920925672060559</v>
      </c>
      <c r="AW233" s="8">
        <v>2.5083013023199365</v>
      </c>
      <c r="BC233" s="8">
        <v>0.62525641260411324</v>
      </c>
      <c r="BG233" s="20">
        <v>3.4958118864562282</v>
      </c>
      <c r="BH233" s="20">
        <v>7.3948418572264218</v>
      </c>
      <c r="BI233" s="20">
        <v>3.8990299707701936</v>
      </c>
      <c r="BJ233" s="20">
        <v>0.39175276699943462</v>
      </c>
      <c r="BL233" s="15">
        <v>66</v>
      </c>
      <c r="BQ233" s="2">
        <f t="shared" si="138"/>
        <v>2.9732408325074333</v>
      </c>
      <c r="BR233" s="2">
        <f t="shared" si="139"/>
        <v>5.9464816650148666</v>
      </c>
      <c r="BS233" s="2">
        <f t="shared" si="140"/>
        <v>2.9732408325074333</v>
      </c>
      <c r="BT233" s="2">
        <f t="shared" si="141"/>
        <v>0.29732408325074333</v>
      </c>
      <c r="BU233" s="48">
        <f t="shared" si="114"/>
        <v>2270.9226666666664</v>
      </c>
      <c r="BV233" s="48">
        <f t="shared" si="115"/>
        <v>2373.8406666666665</v>
      </c>
      <c r="BW233" s="48">
        <f t="shared" si="116"/>
        <v>2476.7586666666666</v>
      </c>
      <c r="BX233" s="48">
        <f t="shared" si="117"/>
        <v>24464.886666666665</v>
      </c>
      <c r="BY233" s="40">
        <f t="shared" si="118"/>
        <v>1.4866204162537167</v>
      </c>
      <c r="BZ233" s="46">
        <f t="shared" si="119"/>
        <v>2.9732408325074333</v>
      </c>
      <c r="CA233" s="46">
        <f t="shared" si="120"/>
        <v>1.4866204162537167</v>
      </c>
      <c r="CB233" s="46">
        <f t="shared" si="121"/>
        <v>0.14866204162537167</v>
      </c>
      <c r="CC233" s="46">
        <f t="shared" si="122"/>
        <v>1.7069638797032061</v>
      </c>
      <c r="CD233" s="46">
        <f t="shared" si="123"/>
        <v>3.6809287199719711</v>
      </c>
      <c r="CE233" s="46">
        <f t="shared" si="124"/>
        <v>1.9739648402687651</v>
      </c>
      <c r="CF233" s="46">
        <f t="shared" si="125"/>
        <v>0.19648874832402183</v>
      </c>
      <c r="CG233" s="3">
        <f t="shared" ref="CG233" si="146">AVERAGE(CC233:CC234)</f>
        <v>1.7479059432281141</v>
      </c>
      <c r="CH233" s="3">
        <f t="shared" ref="CH233" si="147">AVERAGE(CD233:CD234)</f>
        <v>3.6974209286132109</v>
      </c>
      <c r="CI233" s="3">
        <f t="shared" ref="CI233" si="148">AVERAGE(CE233:CE234)</f>
        <v>1.9495149853850968</v>
      </c>
      <c r="CJ233" s="3">
        <f t="shared" ref="CJ233" si="149">AVERAGE(CF233:CF234)</f>
        <v>0.19587638349971731</v>
      </c>
    </row>
    <row r="234" spans="1:88" ht="15.6" customHeight="1" x14ac:dyDescent="0.3">
      <c r="A234">
        <v>31</v>
      </c>
      <c r="B234">
        <v>2</v>
      </c>
      <c r="C234" t="s">
        <v>68</v>
      </c>
      <c r="D234" t="s">
        <v>27</v>
      </c>
      <c r="E234"/>
      <c r="F234"/>
      <c r="G234">
        <v>0.5</v>
      </c>
      <c r="H234">
        <v>0.5</v>
      </c>
      <c r="I234">
        <v>3540</v>
      </c>
      <c r="J234">
        <v>7121</v>
      </c>
      <c r="K234"/>
      <c r="L234">
        <v>3614</v>
      </c>
      <c r="M234">
        <v>3.1309999999999998</v>
      </c>
      <c r="N234">
        <v>6.3109999999999999</v>
      </c>
      <c r="O234">
        <v>3.18</v>
      </c>
      <c r="P234"/>
      <c r="Q234">
        <v>0.26200000000000001</v>
      </c>
      <c r="R234">
        <v>1</v>
      </c>
      <c r="S234">
        <v>0</v>
      </c>
      <c r="T234">
        <v>0</v>
      </c>
      <c r="U234"/>
      <c r="V234">
        <v>0</v>
      </c>
      <c r="W234"/>
      <c r="X234"/>
      <c r="Y234" s="1">
        <v>45317</v>
      </c>
      <c r="Z234" s="6">
        <v>0.89097222222222217</v>
      </c>
      <c r="AA234"/>
      <c r="AB234" s="19">
        <v>1</v>
      </c>
      <c r="AD234" s="3">
        <v>3.5776960135060447</v>
      </c>
      <c r="AE234" s="3">
        <v>7.4278262745089014</v>
      </c>
      <c r="AF234" s="3">
        <v>3.8501302610028567</v>
      </c>
      <c r="AG234" s="3">
        <v>0.39052803735082564</v>
      </c>
      <c r="BG234" s="20"/>
      <c r="BH234" s="20"/>
      <c r="BI234" s="20"/>
      <c r="BJ234" s="20"/>
      <c r="BL234" s="15"/>
      <c r="BQ234" s="2">
        <f t="shared" si="138"/>
        <v>2.9732408325074333</v>
      </c>
      <c r="BR234" s="2">
        <f t="shared" si="139"/>
        <v>5.9464816650148666</v>
      </c>
      <c r="BS234" s="2">
        <f t="shared" si="140"/>
        <v>2.9732408325074333</v>
      </c>
      <c r="BT234" s="2">
        <f t="shared" si="141"/>
        <v>0.29732408325074333</v>
      </c>
      <c r="BU234" s="48">
        <f t="shared" si="114"/>
        <v>2381.2399999999998</v>
      </c>
      <c r="BV234" s="48">
        <f t="shared" si="115"/>
        <v>2395.0296666666663</v>
      </c>
      <c r="BW234" s="48">
        <f t="shared" si="116"/>
        <v>2408.8193333333334</v>
      </c>
      <c r="BX234" s="48">
        <f t="shared" si="117"/>
        <v>24310.173333333332</v>
      </c>
      <c r="BY234" s="40">
        <f t="shared" si="118"/>
        <v>1.4866204162537167</v>
      </c>
      <c r="BZ234" s="46">
        <f t="shared" si="119"/>
        <v>2.9732408325074333</v>
      </c>
      <c r="CA234" s="46">
        <f t="shared" si="120"/>
        <v>1.4866204162537167</v>
      </c>
      <c r="CB234" s="46">
        <f t="shared" si="121"/>
        <v>0.14866204162537167</v>
      </c>
      <c r="CC234" s="46">
        <f t="shared" si="122"/>
        <v>1.7888480067530224</v>
      </c>
      <c r="CD234" s="46">
        <f t="shared" si="123"/>
        <v>3.7139131372544507</v>
      </c>
      <c r="CE234" s="46">
        <f t="shared" si="124"/>
        <v>1.9250651305014284</v>
      </c>
      <c r="CF234" s="46">
        <f t="shared" si="125"/>
        <v>0.19526401867541282</v>
      </c>
      <c r="CG234"/>
      <c r="CH234"/>
      <c r="CJ234"/>
    </row>
    <row r="235" spans="1:88" ht="15.6" customHeight="1" x14ac:dyDescent="0.3">
      <c r="A235">
        <v>29</v>
      </c>
      <c r="B235">
        <v>2</v>
      </c>
      <c r="C235" t="s">
        <v>68</v>
      </c>
      <c r="D235" t="s">
        <v>27</v>
      </c>
      <c r="E235"/>
      <c r="F235"/>
      <c r="G235">
        <v>0.5</v>
      </c>
      <c r="H235">
        <v>0.5</v>
      </c>
      <c r="I235">
        <v>3944</v>
      </c>
      <c r="J235">
        <v>6687</v>
      </c>
      <c r="K235"/>
      <c r="L235">
        <v>3093</v>
      </c>
      <c r="M235">
        <v>3.4409999999999998</v>
      </c>
      <c r="N235">
        <v>5.944</v>
      </c>
      <c r="O235">
        <v>2.5030000000000001</v>
      </c>
      <c r="P235"/>
      <c r="Q235">
        <v>0.20799999999999999</v>
      </c>
      <c r="R235">
        <v>1</v>
      </c>
      <c r="S235">
        <v>0</v>
      </c>
      <c r="T235">
        <v>0</v>
      </c>
      <c r="U235"/>
      <c r="V235">
        <v>0</v>
      </c>
      <c r="W235"/>
      <c r="X235"/>
      <c r="Y235" s="1">
        <v>45319</v>
      </c>
      <c r="Z235" s="6">
        <v>5.8333333333333327E-2</v>
      </c>
      <c r="AA235"/>
      <c r="AB235" s="19">
        <v>1</v>
      </c>
      <c r="AD235" s="3">
        <v>4.1010406781331836</v>
      </c>
      <c r="AE235" s="3">
        <v>7.2160038969965852</v>
      </c>
      <c r="AF235" s="3">
        <v>3.1149632188634016</v>
      </c>
      <c r="AG235" s="3">
        <v>0.34512738892634948</v>
      </c>
      <c r="BG235" s="20"/>
      <c r="BH235" s="20"/>
      <c r="BI235" s="20"/>
      <c r="BJ235" s="20"/>
      <c r="BL235" s="15"/>
      <c r="BQ235" s="2">
        <f t="shared" si="138"/>
        <v>2.9732408325074333</v>
      </c>
      <c r="BR235" s="2">
        <f t="shared" si="139"/>
        <v>5.9464816650148666</v>
      </c>
      <c r="BS235" s="2">
        <f t="shared" si="140"/>
        <v>2.9732408325074333</v>
      </c>
      <c r="BT235" s="2">
        <f t="shared" si="141"/>
        <v>0.29732408325074333</v>
      </c>
      <c r="BU235" s="48">
        <f t="shared" si="114"/>
        <v>2652.9973333333332</v>
      </c>
      <c r="BV235" s="48">
        <f t="shared" si="115"/>
        <v>2249.0609999999997</v>
      </c>
      <c r="BW235" s="48">
        <f t="shared" si="116"/>
        <v>1845.1246666666666</v>
      </c>
      <c r="BX235" s="48">
        <f t="shared" si="117"/>
        <v>20805.579999999998</v>
      </c>
      <c r="BY235" s="40">
        <f t="shared" si="118"/>
        <v>1.4866204162537167</v>
      </c>
      <c r="BZ235" s="46">
        <f t="shared" si="119"/>
        <v>2.9732408325074333</v>
      </c>
      <c r="CA235" s="46">
        <f t="shared" si="120"/>
        <v>1.4866204162537167</v>
      </c>
      <c r="CB235" s="46">
        <f t="shared" si="121"/>
        <v>0.14866204162537167</v>
      </c>
      <c r="CC235" s="46">
        <f t="shared" si="122"/>
        <v>2.0505203390665918</v>
      </c>
      <c r="CD235" s="46">
        <f t="shared" si="123"/>
        <v>3.6080019484982926</v>
      </c>
      <c r="CE235" s="46">
        <f t="shared" si="124"/>
        <v>1.5574816094317008</v>
      </c>
      <c r="CF235" s="46">
        <f t="shared" si="125"/>
        <v>0.17256369446317474</v>
      </c>
      <c r="CG235"/>
      <c r="CH235"/>
      <c r="CJ235"/>
    </row>
    <row r="236" spans="1:88" ht="15.6" customHeight="1" x14ac:dyDescent="0.3">
      <c r="A236">
        <v>30</v>
      </c>
      <c r="B236">
        <v>2</v>
      </c>
      <c r="C236" t="s">
        <v>68</v>
      </c>
      <c r="D236" t="s">
        <v>27</v>
      </c>
      <c r="E236"/>
      <c r="F236"/>
      <c r="G236">
        <v>0.5</v>
      </c>
      <c r="H236">
        <v>0.5</v>
      </c>
      <c r="I236">
        <v>3296</v>
      </c>
      <c r="J236">
        <v>6747</v>
      </c>
      <c r="K236"/>
      <c r="L236">
        <v>3124</v>
      </c>
      <c r="M236">
        <v>2.9430000000000001</v>
      </c>
      <c r="N236">
        <v>5.9939999999999998</v>
      </c>
      <c r="O236">
        <v>3.0510000000000002</v>
      </c>
      <c r="P236"/>
      <c r="Q236">
        <v>0.21099999999999999</v>
      </c>
      <c r="R236">
        <v>1</v>
      </c>
      <c r="S236">
        <v>0</v>
      </c>
      <c r="T236">
        <v>0</v>
      </c>
      <c r="U236"/>
      <c r="V236">
        <v>0</v>
      </c>
      <c r="W236"/>
      <c r="X236"/>
      <c r="Y236" s="1">
        <v>45319</v>
      </c>
      <c r="Z236" s="6">
        <v>6.5578703703703708E-2</v>
      </c>
      <c r="AA236"/>
      <c r="AB236" s="19">
        <v>1</v>
      </c>
      <c r="AD236" s="3">
        <v>3.4258965101140628</v>
      </c>
      <c r="AE236" s="3">
        <v>7.2778804078613675</v>
      </c>
      <c r="AF236" s="3">
        <v>3.8519838977473047</v>
      </c>
      <c r="AG236" s="3">
        <v>0.34845662622863249</v>
      </c>
      <c r="AK236" s="8">
        <v>1.1316166998219923</v>
      </c>
      <c r="AQ236" s="8">
        <v>1.8447898882907119</v>
      </c>
      <c r="AW236" s="8">
        <v>2.4833381570806385</v>
      </c>
      <c r="BC236" s="8">
        <v>3.1547333045267694</v>
      </c>
      <c r="BG236" s="20">
        <v>3.4066215608727761</v>
      </c>
      <c r="BH236" s="20">
        <v>7.2113631586817259</v>
      </c>
      <c r="BI236" s="20">
        <v>3.8047415978089498</v>
      </c>
      <c r="BJ236" s="20">
        <v>0.35404115331633301</v>
      </c>
      <c r="BL236" s="15">
        <v>67</v>
      </c>
      <c r="BQ236" s="2">
        <f t="shared" si="138"/>
        <v>2.9732408325074333</v>
      </c>
      <c r="BR236" s="2">
        <f t="shared" si="139"/>
        <v>5.9464816650148666</v>
      </c>
      <c r="BS236" s="2">
        <f t="shared" si="140"/>
        <v>2.9732408325074333</v>
      </c>
      <c r="BT236" s="2">
        <f t="shared" si="141"/>
        <v>0.29732408325074333</v>
      </c>
      <c r="BU236" s="48">
        <f t="shared" si="114"/>
        <v>2217.1093333333333</v>
      </c>
      <c r="BV236" s="48">
        <f t="shared" si="115"/>
        <v>2269.241</v>
      </c>
      <c r="BW236" s="48">
        <f t="shared" si="116"/>
        <v>2321.3726666666666</v>
      </c>
      <c r="BX236" s="48">
        <f t="shared" si="117"/>
        <v>21014.106666666667</v>
      </c>
      <c r="BY236" s="40">
        <f t="shared" si="118"/>
        <v>1.4866204162537167</v>
      </c>
      <c r="BZ236" s="46">
        <f t="shared" si="119"/>
        <v>2.9732408325074333</v>
      </c>
      <c r="CA236" s="46">
        <f t="shared" si="120"/>
        <v>1.4866204162537167</v>
      </c>
      <c r="CB236" s="46">
        <f t="shared" si="121"/>
        <v>0.14866204162537167</v>
      </c>
      <c r="CC236" s="46">
        <f t="shared" si="122"/>
        <v>1.7129482550570314</v>
      </c>
      <c r="CD236" s="46">
        <f t="shared" si="123"/>
        <v>3.6389402039306837</v>
      </c>
      <c r="CE236" s="46">
        <f t="shared" si="124"/>
        <v>1.9259919488736523</v>
      </c>
      <c r="CF236" s="46">
        <f t="shared" si="125"/>
        <v>0.17422831311431625</v>
      </c>
      <c r="CG236" s="3">
        <f t="shared" ref="CG236" si="150">AVERAGE(CC236:CC237)</f>
        <v>1.7033107804363881</v>
      </c>
      <c r="CH236" s="3">
        <f t="shared" ref="CH236" si="151">AVERAGE(CD236:CD237)</f>
        <v>3.605681579340863</v>
      </c>
      <c r="CI236" s="3">
        <f t="shared" ref="CI236" si="152">AVERAGE(CE236:CE237)</f>
        <v>1.9023707989044749</v>
      </c>
      <c r="CJ236" s="3">
        <f t="shared" ref="CJ236" si="153">AVERAGE(CF236:CF237)</f>
        <v>0.17702057665816651</v>
      </c>
    </row>
    <row r="237" spans="1:88" ht="15.6" customHeight="1" x14ac:dyDescent="0.3">
      <c r="A237">
        <v>31</v>
      </c>
      <c r="B237">
        <v>2</v>
      </c>
      <c r="C237" t="s">
        <v>68</v>
      </c>
      <c r="D237" t="s">
        <v>27</v>
      </c>
      <c r="E237"/>
      <c r="F237"/>
      <c r="G237">
        <v>0.5</v>
      </c>
      <c r="H237">
        <v>0.5</v>
      </c>
      <c r="I237">
        <v>3259</v>
      </c>
      <c r="J237">
        <v>6618</v>
      </c>
      <c r="K237"/>
      <c r="L237">
        <v>3228</v>
      </c>
      <c r="M237">
        <v>2.915</v>
      </c>
      <c r="N237">
        <v>5.8849999999999998</v>
      </c>
      <c r="O237">
        <v>2.97</v>
      </c>
      <c r="P237"/>
      <c r="Q237">
        <v>0.222</v>
      </c>
      <c r="R237">
        <v>1</v>
      </c>
      <c r="S237">
        <v>0</v>
      </c>
      <c r="T237">
        <v>0</v>
      </c>
      <c r="U237"/>
      <c r="V237">
        <v>0</v>
      </c>
      <c r="W237"/>
      <c r="X237"/>
      <c r="Y237" s="1">
        <v>45319</v>
      </c>
      <c r="Z237" s="6">
        <v>7.3055555555555554E-2</v>
      </c>
      <c r="AA237"/>
      <c r="AB237" s="19">
        <v>1</v>
      </c>
      <c r="AD237" s="3">
        <v>3.3873466116314899</v>
      </c>
      <c r="AE237" s="3">
        <v>7.1448459095020853</v>
      </c>
      <c r="AF237" s="3">
        <v>3.7574992978705954</v>
      </c>
      <c r="AG237" s="3">
        <v>0.35962568040403353</v>
      </c>
      <c r="BG237" s="20"/>
      <c r="BH237" s="20"/>
      <c r="BI237" s="20"/>
      <c r="BJ237" s="20"/>
      <c r="BL237" s="15"/>
      <c r="BQ237" s="2">
        <f t="shared" si="138"/>
        <v>2.9732408325074333</v>
      </c>
      <c r="BR237" s="2">
        <f t="shared" si="139"/>
        <v>5.9464816650148666</v>
      </c>
      <c r="BS237" s="2">
        <f t="shared" si="140"/>
        <v>2.9732408325074333</v>
      </c>
      <c r="BT237" s="2">
        <f t="shared" si="141"/>
        <v>0.29732408325074333</v>
      </c>
      <c r="BU237" s="48">
        <f t="shared" si="114"/>
        <v>2192.2206666666666</v>
      </c>
      <c r="BV237" s="48">
        <f t="shared" si="115"/>
        <v>2225.8539999999998</v>
      </c>
      <c r="BW237" s="48">
        <f t="shared" si="116"/>
        <v>2259.487333333333</v>
      </c>
      <c r="BX237" s="48">
        <f t="shared" si="117"/>
        <v>21713.679999999997</v>
      </c>
      <c r="BY237" s="40">
        <f t="shared" si="118"/>
        <v>1.4866204162537167</v>
      </c>
      <c r="BZ237" s="46">
        <f t="shared" si="119"/>
        <v>2.9732408325074333</v>
      </c>
      <c r="CA237" s="46">
        <f t="shared" si="120"/>
        <v>1.4866204162537167</v>
      </c>
      <c r="CB237" s="46">
        <f t="shared" si="121"/>
        <v>0.14866204162537167</v>
      </c>
      <c r="CC237" s="46">
        <f t="shared" si="122"/>
        <v>1.6936733058157449</v>
      </c>
      <c r="CD237" s="46">
        <f t="shared" si="123"/>
        <v>3.5724229547510427</v>
      </c>
      <c r="CE237" s="46">
        <f t="shared" si="124"/>
        <v>1.8787496489352977</v>
      </c>
      <c r="CF237" s="46">
        <f t="shared" si="125"/>
        <v>0.17981284020201677</v>
      </c>
      <c r="CG237"/>
      <c r="CH237"/>
      <c r="CJ237"/>
    </row>
    <row r="238" spans="1:88" ht="15.6" customHeight="1" x14ac:dyDescent="0.3">
      <c r="A238">
        <v>29</v>
      </c>
      <c r="B238">
        <v>2</v>
      </c>
      <c r="C238" t="s">
        <v>68</v>
      </c>
      <c r="D238" t="s">
        <v>27</v>
      </c>
      <c r="E238"/>
      <c r="F238"/>
      <c r="G238">
        <v>0.5</v>
      </c>
      <c r="H238">
        <v>0.5</v>
      </c>
      <c r="I238">
        <v>4370</v>
      </c>
      <c r="J238">
        <v>6812</v>
      </c>
      <c r="K238"/>
      <c r="L238">
        <v>3264</v>
      </c>
      <c r="M238">
        <v>3.7669999999999999</v>
      </c>
      <c r="N238">
        <v>6.05</v>
      </c>
      <c r="O238">
        <v>2.282</v>
      </c>
      <c r="P238"/>
      <c r="Q238">
        <v>0.22500000000000001</v>
      </c>
      <c r="R238">
        <v>1</v>
      </c>
      <c r="S238">
        <v>0</v>
      </c>
      <c r="T238">
        <v>0</v>
      </c>
      <c r="U238"/>
      <c r="V238">
        <v>0</v>
      </c>
      <c r="W238"/>
      <c r="X238"/>
      <c r="Y238" s="1">
        <v>45320</v>
      </c>
      <c r="Z238" s="6">
        <v>0.67664351851851856</v>
      </c>
      <c r="AA238"/>
      <c r="AB238" s="19">
        <v>1</v>
      </c>
      <c r="AD238" s="3">
        <v>4.4537757345471638</v>
      </c>
      <c r="AE238" s="3">
        <v>7.2307706240794518</v>
      </c>
      <c r="AF238" s="3">
        <v>2.776994889532288</v>
      </c>
      <c r="AG238" s="3">
        <v>0.34260064665320222</v>
      </c>
      <c r="BG238" s="20"/>
      <c r="BH238" s="20"/>
      <c r="BI238" s="20"/>
      <c r="BJ238" s="20"/>
      <c r="BL238" s="15"/>
      <c r="BQ238" s="2">
        <f t="shared" si="138"/>
        <v>2.9732408325074333</v>
      </c>
      <c r="BR238" s="2">
        <f t="shared" si="139"/>
        <v>5.9464816650148666</v>
      </c>
      <c r="BS238" s="2">
        <f t="shared" si="140"/>
        <v>2.9732408325074333</v>
      </c>
      <c r="BT238" s="2">
        <f t="shared" si="141"/>
        <v>0.29732408325074333</v>
      </c>
      <c r="BU238" s="48">
        <f t="shared" si="114"/>
        <v>2939.5533333333333</v>
      </c>
      <c r="BV238" s="48">
        <f t="shared" si="115"/>
        <v>2291.1026666666667</v>
      </c>
      <c r="BW238" s="48">
        <f t="shared" si="116"/>
        <v>1642.6519999999998</v>
      </c>
      <c r="BX238" s="48">
        <f t="shared" si="117"/>
        <v>21955.84</v>
      </c>
      <c r="BY238" s="40">
        <f t="shared" si="118"/>
        <v>1.4866204162537167</v>
      </c>
      <c r="BZ238" s="46">
        <f t="shared" si="119"/>
        <v>2.9732408325074333</v>
      </c>
      <c r="CA238" s="46">
        <f t="shared" si="120"/>
        <v>1.4866204162537167</v>
      </c>
      <c r="CB238" s="46">
        <f t="shared" si="121"/>
        <v>0.14866204162537167</v>
      </c>
      <c r="CC238" s="46">
        <f t="shared" si="122"/>
        <v>2.2268878672735819</v>
      </c>
      <c r="CD238" s="46">
        <f t="shared" si="123"/>
        <v>3.6153853120397259</v>
      </c>
      <c r="CE238" s="46">
        <f t="shared" si="124"/>
        <v>1.388497444766144</v>
      </c>
      <c r="CF238" s="46">
        <f t="shared" si="125"/>
        <v>0.17130032332660111</v>
      </c>
      <c r="CG238"/>
      <c r="CH238"/>
      <c r="CJ238"/>
    </row>
    <row r="239" spans="1:88" ht="15.6" customHeight="1" x14ac:dyDescent="0.3">
      <c r="A239">
        <v>30</v>
      </c>
      <c r="B239">
        <v>2</v>
      </c>
      <c r="C239" t="s">
        <v>68</v>
      </c>
      <c r="D239" t="s">
        <v>27</v>
      </c>
      <c r="E239"/>
      <c r="F239"/>
      <c r="G239">
        <v>0.5</v>
      </c>
      <c r="H239">
        <v>0.5</v>
      </c>
      <c r="I239">
        <v>3554</v>
      </c>
      <c r="J239">
        <v>6751</v>
      </c>
      <c r="K239"/>
      <c r="L239">
        <v>3359</v>
      </c>
      <c r="M239">
        <v>3.1419999999999999</v>
      </c>
      <c r="N239">
        <v>5.9980000000000002</v>
      </c>
      <c r="O239">
        <v>2.8559999999999999</v>
      </c>
      <c r="P239"/>
      <c r="Q239">
        <v>0.23499999999999999</v>
      </c>
      <c r="R239">
        <v>1</v>
      </c>
      <c r="S239">
        <v>0</v>
      </c>
      <c r="T239">
        <v>0</v>
      </c>
      <c r="U239"/>
      <c r="V239">
        <v>0</v>
      </c>
      <c r="W239"/>
      <c r="X239"/>
      <c r="Y239" s="1">
        <v>45320</v>
      </c>
      <c r="Z239" s="6">
        <v>0.6839467592592593</v>
      </c>
      <c r="AA239"/>
      <c r="AB239" s="19">
        <v>1</v>
      </c>
      <c r="AD239" s="3">
        <v>3.6206820603136243</v>
      </c>
      <c r="AE239" s="3">
        <v>7.1662235225983357</v>
      </c>
      <c r="AF239" s="3">
        <v>3.5455414622847115</v>
      </c>
      <c r="AG239" s="3">
        <v>0.35273501317335887</v>
      </c>
      <c r="AK239" s="8">
        <v>1.5916362771786772</v>
      </c>
      <c r="AQ239" s="8">
        <v>1.0091396759082811</v>
      </c>
      <c r="AW239" s="8">
        <v>0.41776201428769333</v>
      </c>
      <c r="BC239" s="8">
        <v>1.8619963886866104</v>
      </c>
      <c r="BG239" s="20">
        <v>3.5920955126683558</v>
      </c>
      <c r="BH239" s="20">
        <v>7.130246449641648</v>
      </c>
      <c r="BI239" s="20">
        <v>3.5381509369732922</v>
      </c>
      <c r="BJ239" s="20">
        <v>0.34948134813267701</v>
      </c>
      <c r="BL239" s="15">
        <v>68</v>
      </c>
      <c r="BQ239" s="2">
        <f t="shared" si="138"/>
        <v>2.9732408325074333</v>
      </c>
      <c r="BR239" s="2">
        <f t="shared" si="139"/>
        <v>5.9464816650148666</v>
      </c>
      <c r="BS239" s="2">
        <f t="shared" si="140"/>
        <v>2.9732408325074333</v>
      </c>
      <c r="BT239" s="2">
        <f t="shared" si="141"/>
        <v>0.29732408325074333</v>
      </c>
      <c r="BU239" s="48">
        <f t="shared" si="114"/>
        <v>2390.6573333333331</v>
      </c>
      <c r="BV239" s="48">
        <f t="shared" si="115"/>
        <v>2270.5863333333332</v>
      </c>
      <c r="BW239" s="48">
        <f t="shared" si="116"/>
        <v>2150.5153333333333</v>
      </c>
      <c r="BX239" s="48">
        <f t="shared" si="117"/>
        <v>22594.873333333333</v>
      </c>
      <c r="BY239" s="40">
        <f t="shared" si="118"/>
        <v>1.4866204162537167</v>
      </c>
      <c r="BZ239" s="46">
        <f t="shared" si="119"/>
        <v>2.9732408325074333</v>
      </c>
      <c r="CA239" s="46">
        <f t="shared" si="120"/>
        <v>1.4866204162537167</v>
      </c>
      <c r="CB239" s="46">
        <f t="shared" si="121"/>
        <v>0.14866204162537167</v>
      </c>
      <c r="CC239" s="46">
        <f t="shared" si="122"/>
        <v>1.8103410301568121</v>
      </c>
      <c r="CD239" s="46">
        <f t="shared" si="123"/>
        <v>3.5831117612991679</v>
      </c>
      <c r="CE239" s="46">
        <f t="shared" si="124"/>
        <v>1.7727707311423557</v>
      </c>
      <c r="CF239" s="46">
        <f t="shared" si="125"/>
        <v>0.17636750658667943</v>
      </c>
      <c r="CG239" s="3">
        <f t="shared" ref="CG239" si="154">AVERAGE(CC239:CC240)</f>
        <v>1.7960477563341779</v>
      </c>
      <c r="CH239" s="3">
        <f t="shared" ref="CH239" si="155">AVERAGE(CD239:CD240)</f>
        <v>3.565123224820824</v>
      </c>
      <c r="CI239" s="3">
        <f t="shared" ref="CI239" si="156">AVERAGE(CE239:CE240)</f>
        <v>1.7690754684866461</v>
      </c>
      <c r="CJ239" s="3">
        <f t="shared" ref="CJ239" si="157">AVERAGE(CF239:CF240)</f>
        <v>0.1747406740663385</v>
      </c>
    </row>
    <row r="240" spans="1:88" ht="15.6" customHeight="1" x14ac:dyDescent="0.3">
      <c r="A240">
        <v>31</v>
      </c>
      <c r="B240">
        <v>2</v>
      </c>
      <c r="C240" t="s">
        <v>68</v>
      </c>
      <c r="D240" t="s">
        <v>27</v>
      </c>
      <c r="E240"/>
      <c r="F240"/>
      <c r="G240">
        <v>0.5</v>
      </c>
      <c r="H240">
        <v>0.5</v>
      </c>
      <c r="I240">
        <v>3498</v>
      </c>
      <c r="J240">
        <v>6683</v>
      </c>
      <c r="K240"/>
      <c r="L240">
        <v>3298</v>
      </c>
      <c r="M240">
        <v>3.0990000000000002</v>
      </c>
      <c r="N240">
        <v>5.94</v>
      </c>
      <c r="O240">
        <v>2.8420000000000001</v>
      </c>
      <c r="P240"/>
      <c r="Q240">
        <v>0.22900000000000001</v>
      </c>
      <c r="R240">
        <v>1</v>
      </c>
      <c r="S240">
        <v>0</v>
      </c>
      <c r="T240">
        <v>0</v>
      </c>
      <c r="U240"/>
      <c r="V240">
        <v>0</v>
      </c>
      <c r="W240"/>
      <c r="X240"/>
      <c r="Y240" s="1">
        <v>45320</v>
      </c>
      <c r="Z240" s="6">
        <v>0.69157407407407412</v>
      </c>
      <c r="AA240"/>
      <c r="AB240" s="19">
        <v>1</v>
      </c>
      <c r="AD240" s="3">
        <v>3.5635089650230873</v>
      </c>
      <c r="AE240" s="3">
        <v>7.0942693766849603</v>
      </c>
      <c r="AF240" s="3">
        <v>3.5307604116618729</v>
      </c>
      <c r="AG240" s="3">
        <v>0.34622768309199514</v>
      </c>
      <c r="BG240" s="20"/>
      <c r="BH240" s="20"/>
      <c r="BI240" s="20"/>
      <c r="BJ240" s="20"/>
      <c r="BL240" s="15"/>
      <c r="BQ240" s="2">
        <f t="shared" si="138"/>
        <v>2.9732408325074333</v>
      </c>
      <c r="BR240" s="2">
        <f t="shared" si="139"/>
        <v>5.9464816650148666</v>
      </c>
      <c r="BS240" s="2">
        <f t="shared" si="140"/>
        <v>2.9732408325074333</v>
      </c>
      <c r="BT240" s="2">
        <f t="shared" si="141"/>
        <v>0.29732408325074333</v>
      </c>
      <c r="BU240" s="48">
        <f t="shared" si="114"/>
        <v>2352.9879999999998</v>
      </c>
      <c r="BV240" s="48">
        <f t="shared" si="115"/>
        <v>2247.7156666666665</v>
      </c>
      <c r="BW240" s="48">
        <f t="shared" si="116"/>
        <v>2142.4433333333332</v>
      </c>
      <c r="BX240" s="48">
        <f t="shared" si="117"/>
        <v>22184.546666666665</v>
      </c>
      <c r="BY240" s="40">
        <f t="shared" si="118"/>
        <v>1.4866204162537167</v>
      </c>
      <c r="BZ240" s="46">
        <f t="shared" si="119"/>
        <v>2.9732408325074333</v>
      </c>
      <c r="CA240" s="46">
        <f t="shared" si="120"/>
        <v>1.4866204162537167</v>
      </c>
      <c r="CB240" s="46">
        <f t="shared" si="121"/>
        <v>0.14866204162537167</v>
      </c>
      <c r="CC240" s="46">
        <f t="shared" si="122"/>
        <v>1.7817544825115437</v>
      </c>
      <c r="CD240" s="46">
        <f t="shared" si="123"/>
        <v>3.5471346883424801</v>
      </c>
      <c r="CE240" s="46">
        <f t="shared" si="124"/>
        <v>1.7653802058309365</v>
      </c>
      <c r="CF240" s="46">
        <f t="shared" si="125"/>
        <v>0.17311384154599757</v>
      </c>
      <c r="CG240"/>
      <c r="CH240"/>
      <c r="CJ240"/>
    </row>
    <row r="241" spans="1:88" ht="15.6" customHeight="1" x14ac:dyDescent="0.3">
      <c r="A241">
        <v>29</v>
      </c>
      <c r="B241">
        <v>2</v>
      </c>
      <c r="C241" t="s">
        <v>68</v>
      </c>
      <c r="D241" t="s">
        <v>27</v>
      </c>
      <c r="E241"/>
      <c r="F241"/>
      <c r="G241">
        <v>0.5</v>
      </c>
      <c r="H241">
        <v>0.5</v>
      </c>
      <c r="I241">
        <v>3086</v>
      </c>
      <c r="J241">
        <v>6668</v>
      </c>
      <c r="K241"/>
      <c r="L241">
        <v>3339</v>
      </c>
      <c r="M241">
        <v>2.7829999999999999</v>
      </c>
      <c r="N241">
        <v>5.9269999999999996</v>
      </c>
      <c r="O241">
        <v>3.145</v>
      </c>
      <c r="P241"/>
      <c r="Q241">
        <v>0.23300000000000001</v>
      </c>
      <c r="R241">
        <v>1</v>
      </c>
      <c r="S241">
        <v>0</v>
      </c>
      <c r="T241">
        <v>0</v>
      </c>
      <c r="U241"/>
      <c r="V241">
        <v>0</v>
      </c>
      <c r="W241"/>
      <c r="X241"/>
      <c r="Y241" s="1">
        <v>45321</v>
      </c>
      <c r="Z241" s="6">
        <v>0.74982638888888886</v>
      </c>
      <c r="AA241"/>
      <c r="AB241" s="19">
        <v>1</v>
      </c>
      <c r="AD241" s="3">
        <v>3.7697857124616281</v>
      </c>
      <c r="AE241" s="3">
        <v>7.5087749840490829</v>
      </c>
      <c r="AF241" s="3">
        <v>3.7389892715874549</v>
      </c>
      <c r="AG241" s="3">
        <v>0.3616395374734519</v>
      </c>
      <c r="BG241" s="20"/>
      <c r="BH241" s="20"/>
      <c r="BI241" s="20"/>
      <c r="BJ241" s="20"/>
      <c r="BL241" s="15"/>
      <c r="BQ241" s="2">
        <f t="shared" si="138"/>
        <v>2.9732408325074333</v>
      </c>
      <c r="BR241" s="2">
        <f t="shared" si="139"/>
        <v>5.9464816650148666</v>
      </c>
      <c r="BS241" s="2">
        <f t="shared" si="140"/>
        <v>2.9732408325074333</v>
      </c>
      <c r="BT241" s="2">
        <f t="shared" si="141"/>
        <v>0.29732408325074333</v>
      </c>
      <c r="BU241" s="48">
        <f t="shared" si="114"/>
        <v>2075.8493333333331</v>
      </c>
      <c r="BV241" s="48">
        <f t="shared" si="115"/>
        <v>2242.6706666666664</v>
      </c>
      <c r="BW241" s="48">
        <f t="shared" si="116"/>
        <v>2409.4919999999997</v>
      </c>
      <c r="BX241" s="48">
        <f t="shared" si="117"/>
        <v>22460.34</v>
      </c>
      <c r="BY241" s="40">
        <f t="shared" si="118"/>
        <v>1.4866204162537167</v>
      </c>
      <c r="BZ241" s="46">
        <f t="shared" si="119"/>
        <v>2.9732408325074333</v>
      </c>
      <c r="CA241" s="46">
        <f t="shared" si="120"/>
        <v>1.4866204162537167</v>
      </c>
      <c r="CB241" s="46">
        <f t="shared" si="121"/>
        <v>0.14866204162537167</v>
      </c>
      <c r="CC241" s="46">
        <f t="shared" si="122"/>
        <v>1.884892856230814</v>
      </c>
      <c r="CD241" s="46">
        <f t="shared" si="123"/>
        <v>3.7543874920245415</v>
      </c>
      <c r="CE241" s="46">
        <f t="shared" si="124"/>
        <v>1.8694946357937274</v>
      </c>
      <c r="CF241" s="46">
        <f t="shared" si="125"/>
        <v>0.18081976873672595</v>
      </c>
      <c r="CG241"/>
      <c r="CH241"/>
      <c r="CJ241"/>
    </row>
    <row r="242" spans="1:88" ht="15.6" customHeight="1" x14ac:dyDescent="0.3">
      <c r="A242">
        <v>30</v>
      </c>
      <c r="B242">
        <v>2</v>
      </c>
      <c r="C242" t="s">
        <v>68</v>
      </c>
      <c r="D242" t="s">
        <v>27</v>
      </c>
      <c r="E242"/>
      <c r="F242"/>
      <c r="G242">
        <v>0.5</v>
      </c>
      <c r="H242">
        <v>0.5</v>
      </c>
      <c r="I242">
        <v>3204</v>
      </c>
      <c r="J242">
        <v>6674</v>
      </c>
      <c r="K242"/>
      <c r="L242">
        <v>3360</v>
      </c>
      <c r="M242">
        <v>2.8730000000000002</v>
      </c>
      <c r="N242">
        <v>5.9320000000000004</v>
      </c>
      <c r="O242">
        <v>3.0590000000000002</v>
      </c>
      <c r="P242"/>
      <c r="Q242">
        <v>0.23499999999999999</v>
      </c>
      <c r="R242">
        <v>1</v>
      </c>
      <c r="S242">
        <v>0</v>
      </c>
      <c r="T242">
        <v>0</v>
      </c>
      <c r="U242"/>
      <c r="V242">
        <v>0</v>
      </c>
      <c r="W242"/>
      <c r="X242"/>
      <c r="Y242" s="1">
        <v>45321</v>
      </c>
      <c r="Z242" s="6">
        <v>0.75711805555555556</v>
      </c>
      <c r="AA242"/>
      <c r="AB242" s="19">
        <v>1</v>
      </c>
      <c r="AD242" s="3">
        <v>3.8829529593371128</v>
      </c>
      <c r="AE242" s="3">
        <v>7.5148646752717339</v>
      </c>
      <c r="AF242" s="3">
        <v>3.631911715934621</v>
      </c>
      <c r="AG242" s="3">
        <v>0.36395181708775298</v>
      </c>
      <c r="AK242" s="8">
        <v>1.3005264949405897</v>
      </c>
      <c r="AQ242" s="8">
        <v>0.73198672460206649</v>
      </c>
      <c r="AW242" s="8">
        <v>2.9514898060835257</v>
      </c>
      <c r="BC242" s="8">
        <v>0.21199973173304679</v>
      </c>
      <c r="BG242" s="20">
        <v>3.9083676376608443</v>
      </c>
      <c r="BH242" s="20">
        <v>7.4874610647698017</v>
      </c>
      <c r="BI242" s="20">
        <v>3.5790934271089578</v>
      </c>
      <c r="BJ242" s="20">
        <v>0.36356643715203613</v>
      </c>
      <c r="BL242" s="15">
        <v>69</v>
      </c>
      <c r="BQ242" s="2">
        <f t="shared" si="138"/>
        <v>2.9732408325074333</v>
      </c>
      <c r="BR242" s="2">
        <f t="shared" si="139"/>
        <v>5.9464816650148666</v>
      </c>
      <c r="BS242" s="2">
        <f t="shared" si="140"/>
        <v>2.9732408325074333</v>
      </c>
      <c r="BT242" s="2">
        <f t="shared" si="141"/>
        <v>0.29732408325074333</v>
      </c>
      <c r="BU242" s="48">
        <f t="shared" si="114"/>
        <v>2155.2239999999997</v>
      </c>
      <c r="BV242" s="48">
        <f t="shared" si="115"/>
        <v>2244.6886666666664</v>
      </c>
      <c r="BW242" s="48">
        <f t="shared" si="116"/>
        <v>2334.1533333333332</v>
      </c>
      <c r="BX242" s="48">
        <f t="shared" si="117"/>
        <v>22601.599999999999</v>
      </c>
      <c r="BY242" s="40">
        <f t="shared" si="118"/>
        <v>1.4866204162537167</v>
      </c>
      <c r="BZ242" s="46">
        <f t="shared" si="119"/>
        <v>2.9732408325074333</v>
      </c>
      <c r="CA242" s="46">
        <f t="shared" si="120"/>
        <v>1.4866204162537167</v>
      </c>
      <c r="CB242" s="46">
        <f t="shared" si="121"/>
        <v>0.14866204162537167</v>
      </c>
      <c r="CC242" s="46">
        <f t="shared" si="122"/>
        <v>1.9414764796685564</v>
      </c>
      <c r="CD242" s="46">
        <f t="shared" si="123"/>
        <v>3.7574323376358669</v>
      </c>
      <c r="CE242" s="46">
        <f t="shared" si="124"/>
        <v>1.8159558579673105</v>
      </c>
      <c r="CF242" s="46">
        <f t="shared" si="125"/>
        <v>0.18197590854387649</v>
      </c>
      <c r="CG242" s="3">
        <f t="shared" ref="CG242" si="158">AVERAGE(CC242:CC243)</f>
        <v>1.9541838188304221</v>
      </c>
      <c r="CH242" s="3">
        <f t="shared" ref="CH242" si="159">AVERAGE(CD242:CD243)</f>
        <v>3.7437305323849008</v>
      </c>
      <c r="CI242" s="3">
        <f t="shared" ref="CI242" si="160">AVERAGE(CE242:CE243)</f>
        <v>1.7895467135544789</v>
      </c>
      <c r="CJ242" s="3">
        <f t="shared" ref="CJ242" si="161">AVERAGE(CF242:CF243)</f>
        <v>0.18178321857601806</v>
      </c>
    </row>
    <row r="243" spans="1:88" ht="15.6" customHeight="1" x14ac:dyDescent="0.3">
      <c r="A243">
        <v>31</v>
      </c>
      <c r="B243">
        <v>2</v>
      </c>
      <c r="C243" t="s">
        <v>68</v>
      </c>
      <c r="D243" t="s">
        <v>27</v>
      </c>
      <c r="E243"/>
      <c r="F243"/>
      <c r="G243">
        <v>0.5</v>
      </c>
      <c r="H243">
        <v>0.5</v>
      </c>
      <c r="I243">
        <v>3257</v>
      </c>
      <c r="J243">
        <v>6620</v>
      </c>
      <c r="K243"/>
      <c r="L243">
        <v>3353</v>
      </c>
      <c r="M243">
        <v>2.9129999999999998</v>
      </c>
      <c r="N243">
        <v>5.8869999999999996</v>
      </c>
      <c r="O243">
        <v>2.9740000000000002</v>
      </c>
      <c r="P243"/>
      <c r="Q243">
        <v>0.23499999999999999</v>
      </c>
      <c r="R243">
        <v>1</v>
      </c>
      <c r="S243">
        <v>0</v>
      </c>
      <c r="T243">
        <v>0</v>
      </c>
      <c r="U243"/>
      <c r="V243">
        <v>0</v>
      </c>
      <c r="W243"/>
      <c r="X243"/>
      <c r="Y243" s="1">
        <v>45321</v>
      </c>
      <c r="Z243" s="6">
        <v>0.76479166666666665</v>
      </c>
      <c r="AA243"/>
      <c r="AB243" s="19">
        <v>1</v>
      </c>
      <c r="AD243" s="3">
        <v>3.9337823159845757</v>
      </c>
      <c r="AE243" s="3">
        <v>7.4600574542678704</v>
      </c>
      <c r="AF243" s="3">
        <v>3.5262751382832946</v>
      </c>
      <c r="AG243" s="3">
        <v>0.36318105721631927</v>
      </c>
      <c r="BG243" s="20"/>
      <c r="BH243" s="20"/>
      <c r="BI243" s="20"/>
      <c r="BJ243" s="20"/>
      <c r="BL243" s="15"/>
      <c r="BQ243" s="2">
        <f t="shared" si="138"/>
        <v>2.9732408325074333</v>
      </c>
      <c r="BR243" s="2">
        <f t="shared" si="139"/>
        <v>5.9464816650148666</v>
      </c>
      <c r="BS243" s="2">
        <f t="shared" si="140"/>
        <v>2.9732408325074333</v>
      </c>
      <c r="BT243" s="2">
        <f t="shared" si="141"/>
        <v>0.29732408325074333</v>
      </c>
      <c r="BU243" s="48">
        <f t="shared" si="114"/>
        <v>2190.8753333333334</v>
      </c>
      <c r="BV243" s="48">
        <f t="shared" si="115"/>
        <v>2226.5266666666666</v>
      </c>
      <c r="BW243" s="48">
        <f t="shared" si="116"/>
        <v>2262.1779999999999</v>
      </c>
      <c r="BX243" s="48">
        <f t="shared" si="117"/>
        <v>22554.513333333332</v>
      </c>
      <c r="BY243" s="40">
        <f t="shared" si="118"/>
        <v>1.4866204162537167</v>
      </c>
      <c r="BZ243" s="46">
        <f t="shared" si="119"/>
        <v>2.9732408325074333</v>
      </c>
      <c r="CA243" s="46">
        <f t="shared" si="120"/>
        <v>1.4866204162537167</v>
      </c>
      <c r="CB243" s="46">
        <f t="shared" si="121"/>
        <v>0.14866204162537167</v>
      </c>
      <c r="CC243" s="46">
        <f t="shared" si="122"/>
        <v>1.9668911579922879</v>
      </c>
      <c r="CD243" s="46">
        <f t="shared" si="123"/>
        <v>3.7300287271339352</v>
      </c>
      <c r="CE243" s="46">
        <f t="shared" si="124"/>
        <v>1.7631375691416473</v>
      </c>
      <c r="CF243" s="46">
        <f t="shared" si="125"/>
        <v>0.18159052860815963</v>
      </c>
      <c r="CG243"/>
      <c r="CH243"/>
      <c r="CJ243"/>
    </row>
    <row r="244" spans="1:88" ht="15.6" customHeight="1" x14ac:dyDescent="0.3">
      <c r="A244">
        <v>29</v>
      </c>
      <c r="B244">
        <v>2</v>
      </c>
      <c r="C244" t="s">
        <v>68</v>
      </c>
      <c r="D244" t="s">
        <v>27</v>
      </c>
      <c r="E244"/>
      <c r="F244"/>
      <c r="G244">
        <v>0.5</v>
      </c>
      <c r="H244">
        <v>0.5</v>
      </c>
      <c r="I244">
        <v>4405</v>
      </c>
      <c r="J244">
        <v>7338</v>
      </c>
      <c r="K244"/>
      <c r="L244">
        <v>3529</v>
      </c>
      <c r="M244">
        <v>3.794</v>
      </c>
      <c r="N244">
        <v>6.4950000000000001</v>
      </c>
      <c r="O244">
        <v>2.7010000000000001</v>
      </c>
      <c r="P244"/>
      <c r="Q244">
        <v>0.253</v>
      </c>
      <c r="R244">
        <v>1</v>
      </c>
      <c r="S244">
        <v>0</v>
      </c>
      <c r="T244">
        <v>0</v>
      </c>
      <c r="U244"/>
      <c r="V244">
        <v>0</v>
      </c>
      <c r="W244"/>
      <c r="X244"/>
      <c r="Y244" s="1">
        <v>45322</v>
      </c>
      <c r="Z244" s="6">
        <v>0.84157407407407403</v>
      </c>
      <c r="AA244"/>
      <c r="AB244" s="19">
        <v>1</v>
      </c>
      <c r="AD244" s="3">
        <v>4.3260069817093916</v>
      </c>
      <c r="AE244" s="3">
        <v>7.5327185971008213</v>
      </c>
      <c r="AF244" s="3">
        <v>3.2067116153914297</v>
      </c>
      <c r="AG244" s="3">
        <v>0.39956277555921504</v>
      </c>
      <c r="BG244" s="20"/>
      <c r="BH244" s="20"/>
      <c r="BI244" s="20"/>
      <c r="BJ244" s="20"/>
      <c r="BL244" s="15"/>
      <c r="BQ244" s="2">
        <f t="shared" si="138"/>
        <v>2.9732408325074333</v>
      </c>
      <c r="BR244" s="2">
        <f t="shared" si="139"/>
        <v>5.9464816650148666</v>
      </c>
      <c r="BS244" s="2">
        <f t="shared" si="140"/>
        <v>2.9732408325074333</v>
      </c>
      <c r="BT244" s="2">
        <f t="shared" si="141"/>
        <v>0.29732408325074333</v>
      </c>
      <c r="BU244" s="48">
        <f t="shared" si="114"/>
        <v>2963.0966666666664</v>
      </c>
      <c r="BV244" s="48">
        <f t="shared" si="115"/>
        <v>2468.0139999999997</v>
      </c>
      <c r="BW244" s="48">
        <f t="shared" si="116"/>
        <v>1972.9313333333332</v>
      </c>
      <c r="BX244" s="48">
        <f t="shared" si="117"/>
        <v>23738.406666666666</v>
      </c>
      <c r="BY244" s="40">
        <f t="shared" si="118"/>
        <v>1.4866204162537167</v>
      </c>
      <c r="BZ244" s="46">
        <f t="shared" si="119"/>
        <v>2.9732408325074333</v>
      </c>
      <c r="CA244" s="46">
        <f t="shared" si="120"/>
        <v>1.4866204162537167</v>
      </c>
      <c r="CB244" s="46">
        <f t="shared" si="121"/>
        <v>0.14866204162537167</v>
      </c>
      <c r="CC244" s="46">
        <f t="shared" si="122"/>
        <v>2.1630034908546958</v>
      </c>
      <c r="CD244" s="46">
        <f t="shared" si="123"/>
        <v>3.7663592985504106</v>
      </c>
      <c r="CE244" s="46">
        <f t="shared" si="124"/>
        <v>1.6033558076957148</v>
      </c>
      <c r="CF244" s="46">
        <f t="shared" si="125"/>
        <v>0.19978138777960752</v>
      </c>
      <c r="CG244"/>
      <c r="CH244"/>
      <c r="CJ244"/>
    </row>
    <row r="245" spans="1:88" ht="15.6" customHeight="1" x14ac:dyDescent="0.3">
      <c r="A245">
        <v>30</v>
      </c>
      <c r="B245">
        <v>2</v>
      </c>
      <c r="C245" t="s">
        <v>68</v>
      </c>
      <c r="D245" t="s">
        <v>27</v>
      </c>
      <c r="E245"/>
      <c r="F245"/>
      <c r="G245">
        <v>0.5</v>
      </c>
      <c r="H245">
        <v>0.5</v>
      </c>
      <c r="I245">
        <v>3730</v>
      </c>
      <c r="J245">
        <v>7331</v>
      </c>
      <c r="K245"/>
      <c r="L245">
        <v>3542</v>
      </c>
      <c r="M245">
        <v>3.2759999999999998</v>
      </c>
      <c r="N245">
        <v>6.4889999999999999</v>
      </c>
      <c r="O245">
        <v>3.2130000000000001</v>
      </c>
      <c r="P245"/>
      <c r="Q245">
        <v>0.254</v>
      </c>
      <c r="R245">
        <v>1</v>
      </c>
      <c r="S245">
        <v>0</v>
      </c>
      <c r="T245">
        <v>0</v>
      </c>
      <c r="U245"/>
      <c r="V245">
        <v>0</v>
      </c>
      <c r="W245"/>
      <c r="X245"/>
      <c r="Y245" s="1">
        <v>45322</v>
      </c>
      <c r="Z245" s="6">
        <v>0.84902777777777771</v>
      </c>
      <c r="AA245"/>
      <c r="AB245" s="19">
        <v>1</v>
      </c>
      <c r="AD245" s="3">
        <v>3.6657409752082617</v>
      </c>
      <c r="AE245" s="3">
        <v>7.5256324411401705</v>
      </c>
      <c r="AF245" s="3">
        <v>3.8598914659319088</v>
      </c>
      <c r="AG245" s="3">
        <v>0.40097295925983473</v>
      </c>
      <c r="AK245" s="8">
        <v>1.5095167643899696</v>
      </c>
      <c r="AQ245" s="8">
        <v>0.18849803384515756</v>
      </c>
      <c r="AW245" s="8">
        <v>1.8282205253865931</v>
      </c>
      <c r="BC245" s="8">
        <v>3.6078888830336804</v>
      </c>
      <c r="BG245" s="20">
        <v>3.6936188732605313</v>
      </c>
      <c r="BH245" s="20">
        <v>7.5185462851795197</v>
      </c>
      <c r="BI245" s="20">
        <v>3.8249274119189884</v>
      </c>
      <c r="BJ245" s="20">
        <v>0.39386780292209705</v>
      </c>
      <c r="BL245" s="15">
        <v>70</v>
      </c>
      <c r="BQ245" s="2">
        <f t="shared" si="138"/>
        <v>2.9732408325074333</v>
      </c>
      <c r="BR245" s="2">
        <f t="shared" si="139"/>
        <v>5.9464816650148666</v>
      </c>
      <c r="BS245" s="2">
        <f t="shared" si="140"/>
        <v>2.9732408325074333</v>
      </c>
      <c r="BT245" s="2">
        <f t="shared" si="141"/>
        <v>0.29732408325074333</v>
      </c>
      <c r="BU245" s="48">
        <f t="shared" si="114"/>
        <v>2509.0466666666666</v>
      </c>
      <c r="BV245" s="48">
        <f t="shared" si="115"/>
        <v>2465.6596666666665</v>
      </c>
      <c r="BW245" s="48">
        <f t="shared" si="116"/>
        <v>2422.2726666666663</v>
      </c>
      <c r="BX245" s="48">
        <f t="shared" si="117"/>
        <v>23825.853333333333</v>
      </c>
      <c r="BY245" s="40">
        <f t="shared" si="118"/>
        <v>1.4866204162537167</v>
      </c>
      <c r="BZ245" s="46">
        <f t="shared" si="119"/>
        <v>2.9732408325074333</v>
      </c>
      <c r="CA245" s="46">
        <f t="shared" si="120"/>
        <v>1.4866204162537167</v>
      </c>
      <c r="CB245" s="46">
        <f t="shared" si="121"/>
        <v>0.14866204162537167</v>
      </c>
      <c r="CC245" s="46">
        <f t="shared" si="122"/>
        <v>1.8328704876041308</v>
      </c>
      <c r="CD245" s="46">
        <f t="shared" si="123"/>
        <v>3.7628162205700852</v>
      </c>
      <c r="CE245" s="46">
        <f t="shared" si="124"/>
        <v>1.9299457329659544</v>
      </c>
      <c r="CF245" s="46">
        <f t="shared" si="125"/>
        <v>0.20048647962991736</v>
      </c>
      <c r="CG245" s="3">
        <f t="shared" ref="CG245" si="162">AVERAGE(CC245:CC246)</f>
        <v>1.8468094366302656</v>
      </c>
      <c r="CH245" s="3">
        <f t="shared" ref="CH245" si="163">AVERAGE(CD245:CD246)</f>
        <v>3.7592731425897599</v>
      </c>
      <c r="CI245" s="3">
        <f t="shared" ref="CI245" si="164">AVERAGE(CE245:CE246)</f>
        <v>1.9124637059594942</v>
      </c>
      <c r="CJ245" s="3">
        <f t="shared" ref="CJ245" si="165">AVERAGE(CF245:CF246)</f>
        <v>0.19693390146104853</v>
      </c>
    </row>
    <row r="246" spans="1:88" ht="15.6" customHeight="1" x14ac:dyDescent="0.3">
      <c r="A246">
        <v>31</v>
      </c>
      <c r="B246">
        <v>2</v>
      </c>
      <c r="C246" t="s">
        <v>68</v>
      </c>
      <c r="D246" t="s">
        <v>27</v>
      </c>
      <c r="E246"/>
      <c r="F246"/>
      <c r="G246">
        <v>0.5</v>
      </c>
      <c r="H246">
        <v>0.5</v>
      </c>
      <c r="I246">
        <v>3787</v>
      </c>
      <c r="J246">
        <v>7317</v>
      </c>
      <c r="K246"/>
      <c r="L246">
        <v>3411</v>
      </c>
      <c r="M246">
        <v>3.32</v>
      </c>
      <c r="N246">
        <v>6.4770000000000003</v>
      </c>
      <c r="O246">
        <v>3.157</v>
      </c>
      <c r="P246"/>
      <c r="Q246">
        <v>0.24099999999999999</v>
      </c>
      <c r="R246">
        <v>1</v>
      </c>
      <c r="S246">
        <v>0</v>
      </c>
      <c r="T246">
        <v>0</v>
      </c>
      <c r="U246"/>
      <c r="V246">
        <v>0</v>
      </c>
      <c r="W246"/>
      <c r="X246"/>
      <c r="Y246" s="1">
        <v>45322</v>
      </c>
      <c r="Z246" s="6">
        <v>0.85689814814814813</v>
      </c>
      <c r="AA246"/>
      <c r="AB246" s="19">
        <v>1</v>
      </c>
      <c r="AD246" s="3">
        <v>3.7214967713128013</v>
      </c>
      <c r="AE246" s="3">
        <v>7.511460129218869</v>
      </c>
      <c r="AF246" s="3">
        <v>3.7899633579060676</v>
      </c>
      <c r="AG246" s="3">
        <v>0.38676264658435938</v>
      </c>
      <c r="BG246" s="20"/>
      <c r="BH246" s="20"/>
      <c r="BI246" s="20"/>
      <c r="BJ246" s="20"/>
      <c r="BL246" s="15"/>
      <c r="BQ246" s="2">
        <f t="shared" si="138"/>
        <v>2.9732408325074333</v>
      </c>
      <c r="BR246" s="2">
        <f t="shared" si="139"/>
        <v>5.9464816650148666</v>
      </c>
      <c r="BS246" s="2">
        <f t="shared" si="140"/>
        <v>2.9732408325074333</v>
      </c>
      <c r="BT246" s="2">
        <f t="shared" si="141"/>
        <v>0.29732408325074333</v>
      </c>
      <c r="BU246" s="48">
        <f t="shared" si="114"/>
        <v>2547.3886666666663</v>
      </c>
      <c r="BV246" s="48">
        <f t="shared" si="115"/>
        <v>2460.951</v>
      </c>
      <c r="BW246" s="48">
        <f t="shared" si="116"/>
        <v>2374.5133333333333</v>
      </c>
      <c r="BX246" s="48">
        <f t="shared" si="117"/>
        <v>22944.66</v>
      </c>
      <c r="BY246" s="40">
        <f t="shared" si="118"/>
        <v>1.4866204162537167</v>
      </c>
      <c r="BZ246" s="46">
        <f t="shared" si="119"/>
        <v>2.9732408325074333</v>
      </c>
      <c r="CA246" s="46">
        <f t="shared" si="120"/>
        <v>1.4866204162537167</v>
      </c>
      <c r="CB246" s="46">
        <f t="shared" si="121"/>
        <v>0.14866204162537167</v>
      </c>
      <c r="CC246" s="46">
        <f t="shared" si="122"/>
        <v>1.8607483856564007</v>
      </c>
      <c r="CD246" s="46">
        <f t="shared" si="123"/>
        <v>3.7557300646094345</v>
      </c>
      <c r="CE246" s="46">
        <f t="shared" si="124"/>
        <v>1.8949816789530338</v>
      </c>
      <c r="CF246" s="46">
        <f t="shared" si="125"/>
        <v>0.19338132329217969</v>
      </c>
      <c r="CG246"/>
      <c r="CH246"/>
      <c r="CJ246"/>
    </row>
    <row r="247" spans="1:88" customFormat="1" x14ac:dyDescent="0.3">
      <c r="A247">
        <v>29</v>
      </c>
      <c r="B247">
        <v>2</v>
      </c>
      <c r="C247" t="s">
        <v>68</v>
      </c>
      <c r="D247" t="s">
        <v>27</v>
      </c>
      <c r="G247">
        <v>0.5</v>
      </c>
      <c r="H247">
        <v>0.5</v>
      </c>
      <c r="I247">
        <v>4153</v>
      </c>
      <c r="J247">
        <v>7124</v>
      </c>
      <c r="L247">
        <v>3082</v>
      </c>
      <c r="M247">
        <v>3.601</v>
      </c>
      <c r="N247">
        <v>6.3140000000000001</v>
      </c>
      <c r="O247">
        <v>2.7130000000000001</v>
      </c>
      <c r="Q247">
        <v>0.20599999999999999</v>
      </c>
      <c r="R247">
        <v>1</v>
      </c>
      <c r="S247">
        <v>0</v>
      </c>
      <c r="T247">
        <v>0</v>
      </c>
      <c r="V247">
        <v>0</v>
      </c>
      <c r="Y247" s="1">
        <v>45323</v>
      </c>
      <c r="Z247" s="6">
        <v>0.89730324074074075</v>
      </c>
      <c r="AB247">
        <v>1</v>
      </c>
      <c r="AD247" s="3">
        <v>4.1809757157961114</v>
      </c>
      <c r="AE247" s="3">
        <v>7.3847862047855592</v>
      </c>
      <c r="AF247" s="3">
        <v>3.2038104889894479</v>
      </c>
      <c r="AG247" s="3">
        <v>0.34563552577588685</v>
      </c>
      <c r="AH247" s="3"/>
      <c r="BK247" s="8"/>
      <c r="BL247" s="15"/>
      <c r="BM247" s="19"/>
      <c r="BN247" s="19"/>
      <c r="BO247" s="19"/>
      <c r="BP247" s="19"/>
      <c r="BQ247" s="2">
        <f t="shared" si="138"/>
        <v>2.9732408325074333</v>
      </c>
      <c r="BR247" s="2">
        <f t="shared" si="139"/>
        <v>5.9464816650148666</v>
      </c>
      <c r="BS247" s="2">
        <f t="shared" si="140"/>
        <v>2.9732408325074333</v>
      </c>
      <c r="BT247" s="2">
        <f t="shared" si="141"/>
        <v>0.29732408325074333</v>
      </c>
      <c r="BU247" s="48">
        <f t="shared" si="114"/>
        <v>2793.5846666666666</v>
      </c>
      <c r="BV247" s="48">
        <f t="shared" si="115"/>
        <v>2396.0386666666664</v>
      </c>
      <c r="BW247" s="48">
        <f t="shared" si="116"/>
        <v>1998.4926666666665</v>
      </c>
      <c r="BX247" s="48">
        <f t="shared" si="117"/>
        <v>20731.586666666666</v>
      </c>
      <c r="BY247" s="40">
        <f t="shared" si="118"/>
        <v>1.4866204162537167</v>
      </c>
      <c r="BZ247" s="46">
        <f t="shared" si="119"/>
        <v>2.9732408325074333</v>
      </c>
      <c r="CA247" s="46">
        <f t="shared" si="120"/>
        <v>1.4866204162537167</v>
      </c>
      <c r="CB247" s="46">
        <f t="shared" si="121"/>
        <v>0.14866204162537167</v>
      </c>
      <c r="CC247" s="46">
        <f t="shared" si="122"/>
        <v>2.0904878578980557</v>
      </c>
      <c r="CD247" s="46">
        <f t="shared" si="123"/>
        <v>3.6923931023927796</v>
      </c>
      <c r="CE247" s="46">
        <f t="shared" si="124"/>
        <v>1.6019052444947239</v>
      </c>
      <c r="CF247" s="46">
        <f t="shared" si="125"/>
        <v>0.17281776288794343</v>
      </c>
    </row>
    <row r="248" spans="1:88" customFormat="1" x14ac:dyDescent="0.3">
      <c r="A248">
        <v>30</v>
      </c>
      <c r="B248">
        <v>2</v>
      </c>
      <c r="C248" t="s">
        <v>68</v>
      </c>
      <c r="D248" t="s">
        <v>27</v>
      </c>
      <c r="G248">
        <v>0.5</v>
      </c>
      <c r="H248">
        <v>0.5</v>
      </c>
      <c r="I248">
        <v>3584</v>
      </c>
      <c r="J248">
        <v>7051</v>
      </c>
      <c r="L248">
        <v>2940</v>
      </c>
      <c r="M248">
        <v>3.1640000000000001</v>
      </c>
      <c r="N248">
        <v>6.2519999999999998</v>
      </c>
      <c r="O248">
        <v>3.0880000000000001</v>
      </c>
      <c r="Q248">
        <v>0.191</v>
      </c>
      <c r="R248">
        <v>1</v>
      </c>
      <c r="S248">
        <v>0</v>
      </c>
      <c r="T248">
        <v>0</v>
      </c>
      <c r="V248">
        <v>0</v>
      </c>
      <c r="Y248" s="1">
        <v>45323</v>
      </c>
      <c r="Z248" s="6">
        <v>0.90483796296296293</v>
      </c>
      <c r="AB248">
        <v>1</v>
      </c>
      <c r="AD248" s="3">
        <v>3.5935001072844557</v>
      </c>
      <c r="AE248" s="3">
        <v>7.3097078046974735</v>
      </c>
      <c r="AF248" s="3">
        <v>3.7162076974130178</v>
      </c>
      <c r="AG248" s="3">
        <v>0.32958337473813709</v>
      </c>
      <c r="AH248" s="3"/>
      <c r="AK248">
        <v>1.9066658150485443</v>
      </c>
      <c r="AQ248">
        <v>1.8746397969634154</v>
      </c>
      <c r="AW248">
        <v>5.6709576853083936</v>
      </c>
      <c r="BC248">
        <v>0.89576425688460093</v>
      </c>
      <c r="BG248" s="3">
        <v>3.6280878627943682</v>
      </c>
      <c r="BH248" s="3">
        <v>7.24182870324797</v>
      </c>
      <c r="BI248" s="3">
        <v>3.6137408404536018</v>
      </c>
      <c r="BJ248" s="3">
        <v>0.32811381161496284</v>
      </c>
      <c r="BK248" s="8"/>
      <c r="BL248" s="15">
        <v>71</v>
      </c>
      <c r="BM248" s="19"/>
      <c r="BN248" s="19"/>
      <c r="BO248" s="19"/>
      <c r="BP248" s="19"/>
      <c r="BQ248" s="2">
        <f t="shared" si="138"/>
        <v>2.9732408325074333</v>
      </c>
      <c r="BR248" s="2">
        <f t="shared" si="139"/>
        <v>5.9464816650148666</v>
      </c>
      <c r="BS248" s="2">
        <f t="shared" si="140"/>
        <v>2.9732408325074333</v>
      </c>
      <c r="BT248" s="2">
        <f t="shared" si="141"/>
        <v>0.29732408325074333</v>
      </c>
      <c r="BU248" s="48">
        <f t="shared" si="114"/>
        <v>2410.8373333333329</v>
      </c>
      <c r="BV248" s="48">
        <f t="shared" si="115"/>
        <v>2371.4863333333333</v>
      </c>
      <c r="BW248" s="48">
        <f t="shared" si="116"/>
        <v>2332.1353333333332</v>
      </c>
      <c r="BX248" s="48">
        <f t="shared" si="117"/>
        <v>19776.399999999998</v>
      </c>
      <c r="BY248" s="40">
        <f t="shared" si="118"/>
        <v>1.4866204162537167</v>
      </c>
      <c r="BZ248" s="46">
        <f t="shared" si="119"/>
        <v>2.9732408325074333</v>
      </c>
      <c r="CA248" s="46">
        <f t="shared" si="120"/>
        <v>1.4866204162537167</v>
      </c>
      <c r="CB248" s="46">
        <f t="shared" si="121"/>
        <v>0.14866204162537167</v>
      </c>
      <c r="CC248" s="46">
        <f t="shared" si="122"/>
        <v>1.7967500536422278</v>
      </c>
      <c r="CD248" s="46">
        <f t="shared" si="123"/>
        <v>3.6548539023487367</v>
      </c>
      <c r="CE248" s="46">
        <f t="shared" si="124"/>
        <v>1.8581038487065089</v>
      </c>
      <c r="CF248" s="46">
        <f t="shared" si="125"/>
        <v>0.16479168736906855</v>
      </c>
      <c r="CG248" s="3">
        <f t="shared" ref="CG248" si="166">AVERAGE(CC248:CC249)</f>
        <v>1.8140439313971841</v>
      </c>
      <c r="CH248" s="3">
        <f t="shared" ref="CH248" si="167">AVERAGE(CD248:CD249)</f>
        <v>3.620914351623985</v>
      </c>
      <c r="CI248" s="3">
        <f t="shared" ref="CI248" si="168">AVERAGE(CE248:CE249)</f>
        <v>1.8068704202268009</v>
      </c>
      <c r="CJ248" s="3">
        <f t="shared" ref="CJ248" si="169">AVERAGE(CF248:CF249)</f>
        <v>0.16405690580748142</v>
      </c>
    </row>
    <row r="249" spans="1:88" customFormat="1" x14ac:dyDescent="0.3">
      <c r="A249">
        <v>31</v>
      </c>
      <c r="B249">
        <v>2</v>
      </c>
      <c r="C249" t="s">
        <v>68</v>
      </c>
      <c r="D249" t="s">
        <v>27</v>
      </c>
      <c r="G249">
        <v>0.5</v>
      </c>
      <c r="H249">
        <v>0.5</v>
      </c>
      <c r="I249">
        <v>3651</v>
      </c>
      <c r="J249">
        <v>6919</v>
      </c>
      <c r="L249">
        <v>2914</v>
      </c>
      <c r="M249">
        <v>3.2160000000000002</v>
      </c>
      <c r="N249">
        <v>6.141</v>
      </c>
      <c r="O249">
        <v>2.9249999999999998</v>
      </c>
      <c r="Q249">
        <v>0.189</v>
      </c>
      <c r="R249">
        <v>1</v>
      </c>
      <c r="S249">
        <v>0</v>
      </c>
      <c r="T249">
        <v>0</v>
      </c>
      <c r="V249">
        <v>0</v>
      </c>
      <c r="Y249" s="1">
        <v>45323</v>
      </c>
      <c r="Z249" s="6">
        <v>0.91252314814814817</v>
      </c>
      <c r="AB249">
        <v>1</v>
      </c>
      <c r="AD249" s="3">
        <v>3.6626756183042812</v>
      </c>
      <c r="AE249" s="3">
        <v>7.1739496017984674</v>
      </c>
      <c r="AF249" s="3">
        <v>3.5112739834941862</v>
      </c>
      <c r="AG249" s="3">
        <v>0.32664424849178858</v>
      </c>
      <c r="AH249" s="3"/>
      <c r="BG249" s="3"/>
      <c r="BH249" s="3"/>
      <c r="BI249" s="3"/>
      <c r="BJ249" s="3"/>
      <c r="BK249" s="8"/>
      <c r="BL249" s="15"/>
      <c r="BM249" s="19"/>
      <c r="BN249" s="19"/>
      <c r="BO249" s="19"/>
      <c r="BP249" s="19"/>
      <c r="BQ249" s="2">
        <f t="shared" si="138"/>
        <v>2.9732408325074333</v>
      </c>
      <c r="BR249" s="2">
        <f t="shared" si="139"/>
        <v>5.9464816650148666</v>
      </c>
      <c r="BS249" s="2">
        <f t="shared" si="140"/>
        <v>2.9732408325074333</v>
      </c>
      <c r="BT249" s="2">
        <f t="shared" si="141"/>
        <v>0.29732408325074333</v>
      </c>
      <c r="BU249" s="48">
        <f t="shared" si="114"/>
        <v>2455.9059999999999</v>
      </c>
      <c r="BV249" s="48">
        <f t="shared" si="115"/>
        <v>2327.0903333333331</v>
      </c>
      <c r="BW249" s="48">
        <f t="shared" si="116"/>
        <v>2198.2746666666667</v>
      </c>
      <c r="BX249" s="48">
        <f t="shared" si="117"/>
        <v>19601.506666666664</v>
      </c>
      <c r="BY249" s="40">
        <f t="shared" si="118"/>
        <v>1.4866204162537167</v>
      </c>
      <c r="BZ249" s="46">
        <f t="shared" si="119"/>
        <v>2.9732408325074333</v>
      </c>
      <c r="CA249" s="46">
        <f t="shared" si="120"/>
        <v>1.4866204162537167</v>
      </c>
      <c r="CB249" s="46">
        <f t="shared" si="121"/>
        <v>0.14866204162537167</v>
      </c>
      <c r="CC249" s="46">
        <f t="shared" si="122"/>
        <v>1.8313378091521406</v>
      </c>
      <c r="CD249" s="46">
        <f t="shared" si="123"/>
        <v>3.5869748008992337</v>
      </c>
      <c r="CE249" s="46">
        <f t="shared" si="124"/>
        <v>1.7556369917470931</v>
      </c>
      <c r="CF249" s="46">
        <f t="shared" si="125"/>
        <v>0.16332212424589429</v>
      </c>
    </row>
    <row r="250" spans="1:88" customFormat="1" x14ac:dyDescent="0.3">
      <c r="A250">
        <v>29</v>
      </c>
      <c r="B250">
        <v>2</v>
      </c>
      <c r="C250" t="s">
        <v>68</v>
      </c>
      <c r="D250" t="s">
        <v>27</v>
      </c>
      <c r="G250">
        <v>0.5</v>
      </c>
      <c r="H250">
        <v>0.5</v>
      </c>
      <c r="I250">
        <v>4610</v>
      </c>
      <c r="J250">
        <v>7212</v>
      </c>
      <c r="L250">
        <v>3092</v>
      </c>
      <c r="M250">
        <v>3.952</v>
      </c>
      <c r="N250">
        <v>6.3879999999999999</v>
      </c>
      <c r="O250">
        <v>2.4359999999999999</v>
      </c>
      <c r="Q250">
        <v>0.20699999999999999</v>
      </c>
      <c r="R250">
        <v>1</v>
      </c>
      <c r="S250">
        <v>0</v>
      </c>
      <c r="T250">
        <v>0</v>
      </c>
      <c r="V250">
        <v>0</v>
      </c>
      <c r="Y250" s="1">
        <v>45324</v>
      </c>
      <c r="Z250" s="6">
        <v>0.95975694444444448</v>
      </c>
      <c r="AB250">
        <v>1</v>
      </c>
      <c r="AD250" s="3">
        <v>4.2700507865221971</v>
      </c>
      <c r="AE250" s="3">
        <v>7.3313565062278041</v>
      </c>
      <c r="AF250" s="3">
        <v>3.0613057197056071</v>
      </c>
      <c r="AG250" s="3">
        <v>0.36245713386909617</v>
      </c>
      <c r="AH250" s="3"/>
      <c r="BK250" s="8"/>
      <c r="BL250" s="15"/>
      <c r="BM250" s="19"/>
      <c r="BN250" s="19"/>
      <c r="BO250" s="19"/>
      <c r="BP250" s="19"/>
      <c r="BQ250" s="2">
        <f t="shared" si="138"/>
        <v>2.9732408325074333</v>
      </c>
      <c r="BR250" s="2">
        <f t="shared" si="139"/>
        <v>5.9464816650148666</v>
      </c>
      <c r="BS250" s="2">
        <f t="shared" si="140"/>
        <v>2.9732408325074333</v>
      </c>
      <c r="BT250" s="2">
        <f t="shared" si="141"/>
        <v>0.29732408325074333</v>
      </c>
      <c r="BU250" s="48">
        <f t="shared" si="114"/>
        <v>3100.9933333333329</v>
      </c>
      <c r="BV250" s="48">
        <f t="shared" si="115"/>
        <v>2425.636</v>
      </c>
      <c r="BW250" s="48">
        <f t="shared" si="116"/>
        <v>1750.2786666666666</v>
      </c>
      <c r="BX250" s="48">
        <f t="shared" si="117"/>
        <v>20798.853333333333</v>
      </c>
      <c r="BY250" s="40">
        <f t="shared" si="118"/>
        <v>1.4866204162537167</v>
      </c>
      <c r="BZ250" s="46">
        <f t="shared" si="119"/>
        <v>2.9732408325074333</v>
      </c>
      <c r="CA250" s="46">
        <f t="shared" si="120"/>
        <v>1.4866204162537167</v>
      </c>
      <c r="CB250" s="46">
        <f t="shared" si="121"/>
        <v>0.14866204162537167</v>
      </c>
      <c r="CC250" s="46">
        <f t="shared" si="122"/>
        <v>2.1350253932610985</v>
      </c>
      <c r="CD250" s="46">
        <f t="shared" si="123"/>
        <v>3.6656782531139021</v>
      </c>
      <c r="CE250" s="46">
        <f t="shared" si="124"/>
        <v>1.5306528598528035</v>
      </c>
      <c r="CF250" s="46">
        <f t="shared" si="125"/>
        <v>0.18122856693454809</v>
      </c>
    </row>
    <row r="251" spans="1:88" customFormat="1" x14ac:dyDescent="0.3">
      <c r="A251">
        <v>30</v>
      </c>
      <c r="B251">
        <v>2</v>
      </c>
      <c r="C251" t="s">
        <v>68</v>
      </c>
      <c r="D251" t="s">
        <v>27</v>
      </c>
      <c r="G251">
        <v>0.5</v>
      </c>
      <c r="H251">
        <v>0.5</v>
      </c>
      <c r="I251">
        <v>3791</v>
      </c>
      <c r="J251">
        <v>6901</v>
      </c>
      <c r="L251">
        <v>2979</v>
      </c>
      <c r="M251">
        <v>3.323</v>
      </c>
      <c r="N251">
        <v>6.125</v>
      </c>
      <c r="O251">
        <v>2.802</v>
      </c>
      <c r="Q251">
        <v>0.19600000000000001</v>
      </c>
      <c r="R251">
        <v>1</v>
      </c>
      <c r="S251">
        <v>0</v>
      </c>
      <c r="T251">
        <v>0</v>
      </c>
      <c r="V251">
        <v>0</v>
      </c>
      <c r="Y251" s="1">
        <v>45324</v>
      </c>
      <c r="Z251" s="6">
        <v>0.96718749999999998</v>
      </c>
      <c r="AB251">
        <v>1</v>
      </c>
      <c r="AD251" s="3">
        <v>3.5014856314944653</v>
      </c>
      <c r="AE251" s="3">
        <v>7.0152138929122305</v>
      </c>
      <c r="AF251" s="3">
        <v>3.5137282614177652</v>
      </c>
      <c r="AG251" s="3">
        <v>0.34927224205942692</v>
      </c>
      <c r="AH251" s="3"/>
      <c r="AK251">
        <v>1.6479454719626854</v>
      </c>
      <c r="AQ251">
        <v>4.9141879218964339</v>
      </c>
      <c r="AW251">
        <v>11.900109550016513</v>
      </c>
      <c r="BC251">
        <v>5.4213407584905022</v>
      </c>
      <c r="BG251" s="3">
        <v>3.5305766202684086</v>
      </c>
      <c r="BH251" s="3">
        <v>6.846977228913107</v>
      </c>
      <c r="BI251" s="3">
        <v>3.3164006086446984</v>
      </c>
      <c r="BJ251" s="3">
        <v>0.34005448583850773</v>
      </c>
      <c r="BK251" s="8"/>
      <c r="BL251" s="15">
        <v>72</v>
      </c>
      <c r="BM251" s="19"/>
      <c r="BN251" s="19"/>
      <c r="BO251" s="19"/>
      <c r="BP251" s="19"/>
      <c r="BQ251" s="2">
        <f t="shared" si="138"/>
        <v>2.9732408325074333</v>
      </c>
      <c r="BR251" s="2">
        <f t="shared" si="139"/>
        <v>5.9464816650148666</v>
      </c>
      <c r="BS251" s="2">
        <f t="shared" si="140"/>
        <v>2.9732408325074333</v>
      </c>
      <c r="BT251" s="2">
        <f t="shared" si="141"/>
        <v>0.29732408325074333</v>
      </c>
      <c r="BU251" s="48">
        <f t="shared" si="114"/>
        <v>2550.0793333333331</v>
      </c>
      <c r="BV251" s="48">
        <f t="shared" si="115"/>
        <v>2321.036333333333</v>
      </c>
      <c r="BW251" s="48">
        <f t="shared" si="116"/>
        <v>2091.9933333333333</v>
      </c>
      <c r="BX251" s="48">
        <f t="shared" si="117"/>
        <v>20038.739999999998</v>
      </c>
      <c r="BY251" s="40">
        <f t="shared" si="118"/>
        <v>1.4866204162537167</v>
      </c>
      <c r="BZ251" s="46">
        <f t="shared" si="119"/>
        <v>2.9732408325074333</v>
      </c>
      <c r="CA251" s="46">
        <f t="shared" si="120"/>
        <v>1.4866204162537167</v>
      </c>
      <c r="CB251" s="46">
        <f t="shared" si="121"/>
        <v>0.14866204162537167</v>
      </c>
      <c r="CC251" s="46">
        <f t="shared" si="122"/>
        <v>1.7507428157472327</v>
      </c>
      <c r="CD251" s="46">
        <f t="shared" si="123"/>
        <v>3.5076069464561153</v>
      </c>
      <c r="CE251" s="46">
        <f t="shared" si="124"/>
        <v>1.7568641307088826</v>
      </c>
      <c r="CF251" s="46">
        <f t="shared" si="125"/>
        <v>0.17463612102971346</v>
      </c>
      <c r="CG251" s="3">
        <f t="shared" ref="CG251" si="170">AVERAGE(CC251:CC252)</f>
        <v>1.7652883101342043</v>
      </c>
      <c r="CH251" s="3">
        <f t="shared" ref="CH251" si="171">AVERAGE(CD251:CD252)</f>
        <v>3.4234886144565535</v>
      </c>
      <c r="CI251" s="3">
        <f t="shared" ref="CI251" si="172">AVERAGE(CE251:CE252)</f>
        <v>1.6582003043223492</v>
      </c>
      <c r="CJ251" s="3">
        <f t="shared" ref="CJ251" si="173">AVERAGE(CF251:CF252)</f>
        <v>0.17002724291925386</v>
      </c>
    </row>
    <row r="252" spans="1:88" customFormat="1" x14ac:dyDescent="0.3">
      <c r="A252">
        <v>31</v>
      </c>
      <c r="B252">
        <v>2</v>
      </c>
      <c r="C252" t="s">
        <v>68</v>
      </c>
      <c r="D252" t="s">
        <v>27</v>
      </c>
      <c r="G252">
        <v>0.5</v>
      </c>
      <c r="H252">
        <v>0.5</v>
      </c>
      <c r="I252">
        <v>3853</v>
      </c>
      <c r="J252">
        <v>6570</v>
      </c>
      <c r="L252">
        <v>2821</v>
      </c>
      <c r="M252">
        <v>3.371</v>
      </c>
      <c r="N252">
        <v>5.8440000000000003</v>
      </c>
      <c r="O252">
        <v>2.4729999999999999</v>
      </c>
      <c r="Q252">
        <v>0.17899999999999999</v>
      </c>
      <c r="R252">
        <v>1</v>
      </c>
      <c r="S252">
        <v>0</v>
      </c>
      <c r="T252">
        <v>0</v>
      </c>
      <c r="V252">
        <v>0</v>
      </c>
      <c r="Y252" s="1">
        <v>45324</v>
      </c>
      <c r="Z252" s="6">
        <v>0.9743518518518518</v>
      </c>
      <c r="AB252">
        <v>1</v>
      </c>
      <c r="AD252" s="3">
        <v>3.5596676090423518</v>
      </c>
      <c r="AE252" s="3">
        <v>6.6787405649139835</v>
      </c>
      <c r="AF252" s="3">
        <v>3.1190729558716317</v>
      </c>
      <c r="AG252" s="3">
        <v>0.33083672961758859</v>
      </c>
      <c r="AH252" s="3"/>
      <c r="BG252" s="3"/>
      <c r="BH252" s="3"/>
      <c r="BI252" s="3"/>
      <c r="BJ252" s="3"/>
      <c r="BK252" s="8"/>
      <c r="BL252" s="15"/>
      <c r="BM252" s="19"/>
      <c r="BN252" s="19"/>
      <c r="BO252" s="19"/>
      <c r="BP252" s="19"/>
      <c r="BQ252" s="2">
        <f t="shared" si="138"/>
        <v>2.9732408325074333</v>
      </c>
      <c r="BR252" s="2">
        <f t="shared" si="139"/>
        <v>5.9464816650148666</v>
      </c>
      <c r="BS252" s="2">
        <f t="shared" si="140"/>
        <v>2.9732408325074333</v>
      </c>
      <c r="BT252" s="2">
        <f t="shared" si="141"/>
        <v>0.29732408325074333</v>
      </c>
      <c r="BU252" s="48">
        <f t="shared" si="114"/>
        <v>2591.7846666666665</v>
      </c>
      <c r="BV252" s="48">
        <f t="shared" si="115"/>
        <v>2209.71</v>
      </c>
      <c r="BW252" s="48">
        <f t="shared" si="116"/>
        <v>1827.6353333333332</v>
      </c>
      <c r="BX252" s="48">
        <f t="shared" si="117"/>
        <v>18975.926666666666</v>
      </c>
      <c r="BY252" s="40">
        <f t="shared" si="118"/>
        <v>1.4866204162537167</v>
      </c>
      <c r="BZ252" s="46">
        <f t="shared" si="119"/>
        <v>2.9732408325074333</v>
      </c>
      <c r="CA252" s="46">
        <f t="shared" si="120"/>
        <v>1.4866204162537167</v>
      </c>
      <c r="CB252" s="46">
        <f t="shared" si="121"/>
        <v>0.14866204162537167</v>
      </c>
      <c r="CC252" s="46">
        <f t="shared" si="122"/>
        <v>1.7798338045211759</v>
      </c>
      <c r="CD252" s="46">
        <f t="shared" si="123"/>
        <v>3.3393702824569917</v>
      </c>
      <c r="CE252" s="46">
        <f t="shared" si="124"/>
        <v>1.5595364779358158</v>
      </c>
      <c r="CF252" s="46">
        <f t="shared" si="125"/>
        <v>0.16541836480879429</v>
      </c>
    </row>
    <row r="253" spans="1:88" ht="15.6" customHeight="1" x14ac:dyDescent="0.3">
      <c r="A253"/>
      <c r="B253"/>
      <c r="C253"/>
      <c r="D253"/>
      <c r="E253"/>
      <c r="F253"/>
      <c r="G253"/>
      <c r="H253"/>
      <c r="I253"/>
      <c r="J253"/>
      <c r="K253"/>
      <c r="L253"/>
      <c r="M253"/>
      <c r="N253"/>
      <c r="O253"/>
      <c r="P253"/>
      <c r="Q253"/>
      <c r="R253"/>
      <c r="S253"/>
      <c r="T253"/>
      <c r="U253"/>
      <c r="V253"/>
      <c r="W253"/>
      <c r="X253"/>
      <c r="Y253" s="1"/>
      <c r="Z253" s="6"/>
      <c r="AA253"/>
      <c r="AB253" s="19"/>
      <c r="AD253" s="3"/>
      <c r="AE253" s="3"/>
      <c r="AF253" s="3"/>
      <c r="AG253" s="3"/>
      <c r="BG253" s="20"/>
      <c r="BH253" s="20"/>
      <c r="BI253" s="20"/>
      <c r="BJ253" s="20"/>
      <c r="BL253" s="2"/>
      <c r="CI253" s="19"/>
    </row>
    <row r="254" spans="1:88" ht="15.6" customHeight="1" x14ac:dyDescent="0.3">
      <c r="A254"/>
      <c r="B254"/>
      <c r="C254"/>
      <c r="D254"/>
      <c r="E254"/>
      <c r="F254"/>
      <c r="G254"/>
      <c r="H254"/>
      <c r="I254"/>
      <c r="J254"/>
      <c r="K254"/>
      <c r="L254"/>
      <c r="M254"/>
      <c r="N254"/>
      <c r="O254"/>
      <c r="P254"/>
      <c r="Q254"/>
      <c r="R254"/>
      <c r="S254"/>
      <c r="T254"/>
      <c r="U254"/>
      <c r="V254"/>
      <c r="W254"/>
      <c r="X254"/>
      <c r="Y254" s="1"/>
      <c r="Z254" s="6"/>
      <c r="AA254"/>
      <c r="AB254" s="19"/>
      <c r="AD254" s="3"/>
      <c r="AE254" s="3"/>
      <c r="AF254" s="3"/>
      <c r="AG254" s="3"/>
      <c r="BG254" s="20"/>
      <c r="BH254" s="20"/>
      <c r="BI254" s="20"/>
      <c r="BJ254" s="20"/>
      <c r="BL254" s="2"/>
      <c r="CI254" s="19"/>
    </row>
    <row r="255" spans="1:88" x14ac:dyDescent="0.3">
      <c r="A255"/>
      <c r="B255"/>
      <c r="C255"/>
      <c r="D255"/>
      <c r="E255"/>
      <c r="F255"/>
      <c r="G255"/>
      <c r="H255"/>
      <c r="I255"/>
      <c r="J255"/>
      <c r="K255"/>
      <c r="L255"/>
      <c r="M255"/>
      <c r="N255"/>
      <c r="O255"/>
      <c r="P255"/>
      <c r="Q255"/>
      <c r="R255"/>
      <c r="S255"/>
      <c r="T255"/>
      <c r="U255"/>
      <c r="V255"/>
      <c r="W255"/>
      <c r="X255"/>
      <c r="Y255"/>
      <c r="Z255" s="10"/>
      <c r="AA255" s="21"/>
      <c r="AB255" s="19"/>
      <c r="AD255" s="3"/>
      <c r="AE255" s="3"/>
      <c r="AF255" s="3"/>
      <c r="AG255" s="3"/>
      <c r="BL255" s="2"/>
      <c r="CI255" s="19"/>
    </row>
    <row r="256" spans="1:88" s="2" customFormat="1" ht="172.8" x14ac:dyDescent="0.3">
      <c r="A256" s="2" t="s">
        <v>0</v>
      </c>
      <c r="B256" s="2" t="s">
        <v>1</v>
      </c>
      <c r="C256" s="2" t="s">
        <v>2</v>
      </c>
      <c r="D256" s="2" t="s">
        <v>3</v>
      </c>
      <c r="E256" s="2" t="s">
        <v>4</v>
      </c>
      <c r="F256" s="2" t="s">
        <v>5</v>
      </c>
      <c r="G256" s="2" t="s">
        <v>6</v>
      </c>
      <c r="H256" s="2" t="s">
        <v>7</v>
      </c>
      <c r="I256" s="2" t="s">
        <v>8</v>
      </c>
      <c r="J256" s="2" t="s">
        <v>9</v>
      </c>
      <c r="K256" s="2" t="s">
        <v>10</v>
      </c>
      <c r="L256" s="2" t="s">
        <v>11</v>
      </c>
      <c r="M256" s="2" t="s">
        <v>101</v>
      </c>
      <c r="N256" s="2" t="s">
        <v>102</v>
      </c>
      <c r="O256" s="2" t="s">
        <v>103</v>
      </c>
      <c r="P256" s="2" t="s">
        <v>104</v>
      </c>
      <c r="Q256" s="2" t="s">
        <v>105</v>
      </c>
      <c r="R256" s="2" t="s">
        <v>17</v>
      </c>
      <c r="S256" s="2" t="s">
        <v>18</v>
      </c>
      <c r="T256" s="2" t="s">
        <v>19</v>
      </c>
      <c r="U256" s="2" t="s">
        <v>20</v>
      </c>
      <c r="V256" s="2" t="s">
        <v>21</v>
      </c>
      <c r="W256" s="2" t="s">
        <v>22</v>
      </c>
      <c r="X256" s="2" t="s">
        <v>23</v>
      </c>
      <c r="Y256" s="2" t="s">
        <v>24</v>
      </c>
      <c r="Z256" s="2" t="s">
        <v>25</v>
      </c>
      <c r="AA256" s="2" t="s">
        <v>36</v>
      </c>
      <c r="AB256" s="2" t="s">
        <v>37</v>
      </c>
      <c r="AC256" s="2" t="s">
        <v>38</v>
      </c>
      <c r="AD256" s="2" t="s">
        <v>39</v>
      </c>
      <c r="AE256" s="2" t="s">
        <v>40</v>
      </c>
      <c r="AF256" s="2" t="s">
        <v>41</v>
      </c>
      <c r="AG256" s="2" t="s">
        <v>42</v>
      </c>
      <c r="AJ256" s="2" t="s">
        <v>106</v>
      </c>
      <c r="AK256" s="2" t="s">
        <v>43</v>
      </c>
      <c r="AL256" s="2" t="s">
        <v>44</v>
      </c>
      <c r="AM256" s="2" t="s">
        <v>45</v>
      </c>
      <c r="AP256" s="2" t="s">
        <v>107</v>
      </c>
      <c r="AQ256" s="2" t="s">
        <v>46</v>
      </c>
      <c r="AR256" s="2" t="s">
        <v>47</v>
      </c>
      <c r="AS256" s="2" t="s">
        <v>48</v>
      </c>
      <c r="AV256" s="2" t="s">
        <v>49</v>
      </c>
      <c r="AW256" s="2" t="s">
        <v>50</v>
      </c>
      <c r="AX256" s="2" t="s">
        <v>51</v>
      </c>
      <c r="AY256" s="2" t="s">
        <v>52</v>
      </c>
      <c r="BB256" s="2" t="s">
        <v>53</v>
      </c>
      <c r="BC256" s="2" t="s">
        <v>54</v>
      </c>
      <c r="BD256" s="2" t="s">
        <v>55</v>
      </c>
      <c r="BE256" s="2" t="s">
        <v>56</v>
      </c>
      <c r="BG256" s="2" t="s">
        <v>57</v>
      </c>
      <c r="BH256" s="2" t="s">
        <v>58</v>
      </c>
      <c r="BI256" s="2" t="s">
        <v>59</v>
      </c>
      <c r="BJ256" s="2" t="s">
        <v>60</v>
      </c>
      <c r="BL256" s="2" t="s">
        <v>88</v>
      </c>
    </row>
    <row r="257" spans="1:107" s="2" customFormat="1" ht="14.4" x14ac:dyDescent="0.3">
      <c r="AB257" s="2" t="s">
        <v>108</v>
      </c>
      <c r="BE257" s="22" t="s">
        <v>108</v>
      </c>
      <c r="BF257" s="22" t="s">
        <v>155</v>
      </c>
      <c r="BG257" s="2">
        <f>(300*1000)/100900</f>
        <v>2.9732408325074333</v>
      </c>
      <c r="BH257" s="2">
        <f>(600*1000)/100900</f>
        <v>5.9464816650148666</v>
      </c>
      <c r="BI257" s="2">
        <f>(300*1000)/100900</f>
        <v>2.9732408325074333</v>
      </c>
      <c r="BJ257" s="2">
        <f>(300*100)/100900</f>
        <v>0.29732408325074333</v>
      </c>
      <c r="CE257" s="22" t="s">
        <v>156</v>
      </c>
      <c r="CG257" s="40">
        <f>CW273</f>
        <v>1.5816204162537164</v>
      </c>
      <c r="CH257" s="40">
        <f>CW275</f>
        <v>3.153240832507433</v>
      </c>
      <c r="CI257" s="40">
        <f>CW272</f>
        <v>1.5716204162537164</v>
      </c>
      <c r="CJ257" s="40">
        <f>CW274</f>
        <v>0.15866204162537165</v>
      </c>
      <c r="CO257" t="s">
        <v>179</v>
      </c>
    </row>
    <row r="258" spans="1:107" s="27" customFormat="1" ht="14.4" x14ac:dyDescent="0.3">
      <c r="A258" s="23"/>
      <c r="B258" s="24"/>
      <c r="C258" s="23"/>
      <c r="D258" s="25"/>
      <c r="E258" s="26"/>
      <c r="F258" s="22" t="s">
        <v>109</v>
      </c>
      <c r="I258" s="28">
        <f>AVERAGE(I37:I255)</f>
        <v>3533.6650246305417</v>
      </c>
      <c r="J258" s="28">
        <f>AVERAGE(J37:J255)</f>
        <v>7093.0837438423641</v>
      </c>
      <c r="K258" s="28"/>
      <c r="L258" s="28">
        <f>AVERAGE(L37:L255)</f>
        <v>3310.9802955665023</v>
      </c>
      <c r="M258" s="29">
        <f>AVERAGE(M37:M255)</f>
        <v>3.1258817733990165</v>
      </c>
      <c r="N258" s="27">
        <f>AVERAGE(N37:N255)</f>
        <v>6.2877093596059099</v>
      </c>
      <c r="O258" s="27">
        <f>AVERAGE(O37:O255)</f>
        <v>3.1618374384236478</v>
      </c>
      <c r="Q258" s="27">
        <f>AVERAGE(Q37:Q255)</f>
        <v>0.23027093596059109</v>
      </c>
      <c r="V258" s="30"/>
      <c r="W258" s="30"/>
      <c r="X258" s="31"/>
      <c r="Y258" s="32"/>
      <c r="Z258" s="32"/>
      <c r="AA258" s="26"/>
      <c r="AB258" s="22" t="s">
        <v>109</v>
      </c>
      <c r="AD258" s="29">
        <f>AVERAGE(AD37:AD255)</f>
        <v>3.5827399450693553</v>
      </c>
      <c r="AE258" s="29">
        <f>AVERAGE(AE37:AE255)</f>
        <v>6.8182596467680519</v>
      </c>
      <c r="AF258" s="29">
        <f>AVERAGE(AF37:AF255)</f>
        <v>3.2355197016986943</v>
      </c>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6"/>
      <c r="BE258" s="22" t="s">
        <v>109</v>
      </c>
      <c r="BF258" s="22" t="s">
        <v>155</v>
      </c>
      <c r="BG258" s="29">
        <f>AVERAGE(BG37:BG255)</f>
        <v>3.3388911388431448</v>
      </c>
      <c r="BH258" s="29">
        <f>AVERAGE(BH37:BH255)</f>
        <v>6.7229210897594909</v>
      </c>
      <c r="BI258" s="29">
        <f>AVERAGE(BI37:BI255)</f>
        <v>3.3840299509163456</v>
      </c>
      <c r="BJ258" s="29">
        <f>AVERAGE(BJ37:BJ255)</f>
        <v>0.32558307650587814</v>
      </c>
      <c r="BK258" s="26" t="s">
        <v>110</v>
      </c>
      <c r="BL258" s="26">
        <f>MIN(BL37:BL255)</f>
        <v>1</v>
      </c>
      <c r="BZ258" s="22"/>
      <c r="CA258" s="22"/>
      <c r="CB258"/>
      <c r="CC258" s="29"/>
      <c r="CE258" s="22" t="s">
        <v>109</v>
      </c>
      <c r="CF258" s="29"/>
      <c r="CG258" s="29">
        <f>AVERAGE(CG37:CG255)</f>
        <v>1.6454784057631384</v>
      </c>
      <c r="CH258" s="29">
        <f>AVERAGE(CH19:CH162)</f>
        <v>3.1292579584810389</v>
      </c>
      <c r="CI258" s="29">
        <f>AVERAGE(CI19:CI162)</f>
        <v>1.5728799314861663</v>
      </c>
      <c r="CJ258" s="29">
        <f>AVERAGE(CJ19:CJ162)</f>
        <v>0.15131927314649482</v>
      </c>
      <c r="CO258" s="27" t="s">
        <v>180</v>
      </c>
    </row>
    <row r="259" spans="1:107" s="27" customFormat="1" ht="14.4" x14ac:dyDescent="0.3">
      <c r="A259" s="23"/>
      <c r="B259" s="24"/>
      <c r="C259" s="23"/>
      <c r="D259" s="25"/>
      <c r="E259" s="26"/>
      <c r="F259" s="22" t="s">
        <v>111</v>
      </c>
      <c r="I259" s="28">
        <f>STDEV(I37:I255)</f>
        <v>1153.9626888405078</v>
      </c>
      <c r="J259" s="28">
        <f>STDEV(J37:J255)</f>
        <v>577.15829793310854</v>
      </c>
      <c r="K259" s="28"/>
      <c r="L259" s="28">
        <f>STDEV(L37:L255)</f>
        <v>303.75835498579221</v>
      </c>
      <c r="M259" s="27">
        <f>STDEV(M37:M255)</f>
        <v>0.88531354618698188</v>
      </c>
      <c r="N259" s="27">
        <f>STDEV(N37:N255)</f>
        <v>0.48898595746210594</v>
      </c>
      <c r="O259" s="27">
        <f>STDEV(O37:O255)</f>
        <v>0.74788191884280808</v>
      </c>
      <c r="Q259" s="27">
        <f>STDEV(Q37:Q255)</f>
        <v>3.1732802976782062E-2</v>
      </c>
      <c r="V259" s="30"/>
      <c r="W259" s="30"/>
      <c r="X259" s="31"/>
      <c r="Y259" s="32"/>
      <c r="Z259" s="32"/>
      <c r="AA259" s="26"/>
      <c r="AB259" s="22" t="s">
        <v>111</v>
      </c>
      <c r="AD259" s="29">
        <f>STDEV(AD37:AD255)</f>
        <v>0.72216806586968241</v>
      </c>
      <c r="AE259" s="29">
        <f>STDEV(AE37:AE255)</f>
        <v>0.69970327456501835</v>
      </c>
      <c r="AF259" s="29">
        <f>STDEV(AF37:AF255)</f>
        <v>0.53780866923078152</v>
      </c>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6"/>
      <c r="BE259" s="22" t="s">
        <v>111</v>
      </c>
      <c r="BF259" s="29"/>
      <c r="BG259" s="29">
        <f>STDEV(BG37:BG255)</f>
        <v>0.40213138586777236</v>
      </c>
      <c r="BH259" s="29">
        <f>STDEV(BH37:BH255)</f>
        <v>0.71420370808412348</v>
      </c>
      <c r="BI259" s="29">
        <f>STDEV(BI37:BI255)</f>
        <v>0.4185514335286219</v>
      </c>
      <c r="BJ259" s="29">
        <f>STDEV(BJ37:BJ255)</f>
        <v>3.9046544899452501E-2</v>
      </c>
      <c r="BK259" s="26" t="s">
        <v>112</v>
      </c>
      <c r="BL259" s="26">
        <f>MAX(BL37:BL255)</f>
        <v>72</v>
      </c>
      <c r="BZ259" s="22"/>
      <c r="CA259" s="22"/>
      <c r="CB259"/>
      <c r="CC259" s="29"/>
      <c r="CE259" s="22" t="s">
        <v>111</v>
      </c>
      <c r="CF259" s="29"/>
      <c r="CG259" s="29">
        <f>STDEV(CG37:CG255)</f>
        <v>0.28139508816669845</v>
      </c>
      <c r="CH259" s="29">
        <f>STDEV(CH19:CH162)</f>
        <v>0.61828954269829017</v>
      </c>
      <c r="CI259" s="29">
        <f>STDEV(CI19:CI162)</f>
        <v>0.32010179445693138</v>
      </c>
      <c r="CJ259" s="29">
        <f>STDEV(CJ19:CJ162)</f>
        <v>3.1464291453656812E-2</v>
      </c>
      <c r="CO259" s="27" t="s">
        <v>181</v>
      </c>
      <c r="CU259" s="27" t="s">
        <v>190</v>
      </c>
    </row>
    <row r="260" spans="1:107" s="27" customFormat="1" ht="15" x14ac:dyDescent="0.3">
      <c r="A260" s="23"/>
      <c r="B260" s="24"/>
      <c r="C260" s="23"/>
      <c r="D260" s="25"/>
      <c r="E260" s="26"/>
      <c r="F260" s="22" t="s">
        <v>113</v>
      </c>
      <c r="I260" s="28">
        <f>100*I259/I258</f>
        <v>32.656255779681864</v>
      </c>
      <c r="J260" s="28">
        <f t="shared" ref="J260:Q260" si="174">100*J259/J258</f>
        <v>8.1369164495505952</v>
      </c>
      <c r="K260" s="28"/>
      <c r="L260" s="28">
        <f t="shared" si="174"/>
        <v>9.1742725075269504</v>
      </c>
      <c r="M260" s="28">
        <f t="shared" si="174"/>
        <v>28.322041918569141</v>
      </c>
      <c r="N260" s="28">
        <f t="shared" si="174"/>
        <v>7.7768536917990394</v>
      </c>
      <c r="O260" s="28">
        <f t="shared" si="174"/>
        <v>23.653395641227807</v>
      </c>
      <c r="P260" s="28"/>
      <c r="Q260" s="28">
        <f t="shared" si="174"/>
        <v>13.780637510507562</v>
      </c>
      <c r="V260" s="30"/>
      <c r="W260" s="30"/>
      <c r="X260" s="31"/>
      <c r="Y260" s="32"/>
      <c r="Z260" s="32"/>
      <c r="AA260" s="26"/>
      <c r="AB260" s="22" t="s">
        <v>113</v>
      </c>
      <c r="AD260" s="29">
        <f>100*AD259/AD258</f>
        <v>20.156865330500636</v>
      </c>
      <c r="AE260" s="29">
        <f t="shared" ref="AE260:AF260" si="175">100*AE259/AE258</f>
        <v>10.262197552078957</v>
      </c>
      <c r="AF260" s="29">
        <f t="shared" si="175"/>
        <v>16.622018062459155</v>
      </c>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6"/>
      <c r="BE260" s="22" t="s">
        <v>113</v>
      </c>
      <c r="BF260" s="29"/>
      <c r="BG260" s="29">
        <f t="shared" ref="BG260:BJ260" si="176">100*BG259/BG258</f>
        <v>12.043860346016023</v>
      </c>
      <c r="BH260" s="29">
        <f t="shared" si="176"/>
        <v>10.623413521423226</v>
      </c>
      <c r="BI260" s="29">
        <f t="shared" si="176"/>
        <v>12.368431710106004</v>
      </c>
      <c r="BJ260" s="29">
        <f t="shared" si="176"/>
        <v>11.992805436478989</v>
      </c>
      <c r="BK260" s="33"/>
      <c r="BL260" s="33"/>
      <c r="BZ260" s="22"/>
      <c r="CA260" s="22"/>
      <c r="CB260"/>
      <c r="CC260" s="29"/>
      <c r="CE260" s="22" t="s">
        <v>113</v>
      </c>
      <c r="CF260" s="29"/>
      <c r="CG260" s="29">
        <f t="shared" ref="CG260:CJ260" si="177">100*CG259/CG258</f>
        <v>17.101110970592977</v>
      </c>
      <c r="CH260" s="29">
        <f t="shared" si="177"/>
        <v>19.758343700064017</v>
      </c>
      <c r="CI260" s="29">
        <f t="shared" si="177"/>
        <v>20.351317862799416</v>
      </c>
      <c r="CJ260" s="29">
        <f t="shared" si="177"/>
        <v>20.793313898088634</v>
      </c>
      <c r="CO260" s="27" t="s">
        <v>191</v>
      </c>
      <c r="CU260" s="27">
        <v>0.17</v>
      </c>
    </row>
    <row r="261" spans="1:107" s="27" customFormat="1" ht="15" x14ac:dyDescent="0.3">
      <c r="A261" s="23"/>
      <c r="B261" s="24"/>
      <c r="C261" s="23"/>
      <c r="D261" s="25"/>
      <c r="E261" s="26"/>
      <c r="F261" s="22"/>
      <c r="I261" s="28"/>
      <c r="J261" s="28"/>
      <c r="K261" s="28"/>
      <c r="L261" s="28"/>
      <c r="M261" s="28"/>
      <c r="N261" s="28"/>
      <c r="O261" s="28"/>
      <c r="P261" s="28"/>
      <c r="Q261" s="28"/>
      <c r="V261" s="30"/>
      <c r="W261" s="30"/>
      <c r="X261" s="31"/>
      <c r="Y261" s="32"/>
      <c r="Z261" s="32"/>
      <c r="AA261" s="26"/>
      <c r="AB261" s="22"/>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6"/>
      <c r="BE261" s="22"/>
      <c r="BF261" s="29"/>
      <c r="BG261" s="29"/>
      <c r="BH261" s="29"/>
      <c r="BI261" s="29"/>
      <c r="BJ261" s="29"/>
      <c r="BK261" s="33"/>
      <c r="BL261" s="33"/>
      <c r="BZ261" s="22"/>
      <c r="CA261" s="22"/>
      <c r="CB261"/>
      <c r="CC261" s="29"/>
      <c r="CE261" s="22"/>
      <c r="CF261" s="29"/>
      <c r="CG261" s="29"/>
      <c r="CH261" s="29"/>
      <c r="CO261" s="27" t="s">
        <v>192</v>
      </c>
      <c r="CU261" s="27">
        <v>0.19</v>
      </c>
    </row>
    <row r="262" spans="1:107" s="27" customFormat="1" ht="15" x14ac:dyDescent="0.3">
      <c r="A262" s="23"/>
      <c r="B262" s="24"/>
      <c r="C262" s="23"/>
      <c r="D262" s="25"/>
      <c r="E262" s="26" t="s">
        <v>114</v>
      </c>
      <c r="F262" s="22" t="s">
        <v>115</v>
      </c>
      <c r="I262" s="28">
        <f t="shared" ref="I262:L262" si="178">I258+(2*I259)</f>
        <v>5841.5904023115572</v>
      </c>
      <c r="J262" s="28">
        <f t="shared" si="178"/>
        <v>8247.4003397085817</v>
      </c>
      <c r="K262" s="28"/>
      <c r="L262" s="28">
        <f t="shared" si="178"/>
        <v>3918.4970055380868</v>
      </c>
      <c r="M262" s="27">
        <f>M258+(2*M259)</f>
        <v>4.8965088657729803</v>
      </c>
      <c r="N262" s="27">
        <f>N258+(2*N259)</f>
        <v>7.265681274530122</v>
      </c>
      <c r="O262" s="27">
        <f>O258+(2*O259)</f>
        <v>4.657601276109264</v>
      </c>
      <c r="Q262" s="27">
        <f>Q258+(2*Q259)</f>
        <v>0.29373654191415521</v>
      </c>
      <c r="X262" s="31"/>
      <c r="Y262" s="32"/>
      <c r="Z262" s="32"/>
      <c r="AA262" s="26" t="s">
        <v>114</v>
      </c>
      <c r="AB262" s="22" t="s">
        <v>115</v>
      </c>
      <c r="AD262" s="29">
        <f t="shared" ref="AD262:AF262" si="179">AD258+(2*AD259)</f>
        <v>5.0270760768087204</v>
      </c>
      <c r="AE262" s="29">
        <f t="shared" si="179"/>
        <v>8.2176661958980883</v>
      </c>
      <c r="AF262" s="29">
        <f t="shared" si="179"/>
        <v>4.3111370401602578</v>
      </c>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6" t="s">
        <v>114</v>
      </c>
      <c r="BE262" s="22" t="s">
        <v>115</v>
      </c>
      <c r="BF262" s="29"/>
      <c r="BG262" s="29">
        <f t="shared" ref="BG262:BJ262" si="180">BG258+(2*BG259)</f>
        <v>4.1431539105786896</v>
      </c>
      <c r="BH262" s="29">
        <f t="shared" si="180"/>
        <v>8.1513285059277383</v>
      </c>
      <c r="BI262" s="29">
        <f t="shared" si="180"/>
        <v>4.2211328179735892</v>
      </c>
      <c r="BJ262" s="29">
        <f t="shared" si="180"/>
        <v>0.40367616630478315</v>
      </c>
      <c r="BK262" s="33"/>
      <c r="BL262" s="33"/>
      <c r="BZ262" s="22"/>
      <c r="CA262" s="22"/>
      <c r="CB262"/>
      <c r="CC262" s="29"/>
      <c r="CD262" s="26" t="s">
        <v>114</v>
      </c>
      <c r="CE262" s="22" t="s">
        <v>115</v>
      </c>
      <c r="CF262" s="29"/>
      <c r="CG262" s="29">
        <f t="shared" ref="CG262:CJ262" si="181">CG258+(2*CG259)</f>
        <v>2.2082685820965353</v>
      </c>
      <c r="CH262" s="29">
        <f t="shared" si="181"/>
        <v>4.3658370438776188</v>
      </c>
      <c r="CI262" s="29">
        <f t="shared" si="181"/>
        <v>2.213083520400029</v>
      </c>
      <c r="CJ262" s="29">
        <f t="shared" si="181"/>
        <v>0.21424785605380844</v>
      </c>
      <c r="CO262" s="27" t="s">
        <v>65</v>
      </c>
      <c r="CU262" s="27">
        <v>0.02</v>
      </c>
    </row>
    <row r="263" spans="1:107" s="27" customFormat="1" ht="15" x14ac:dyDescent="0.3">
      <c r="A263" s="23"/>
      <c r="B263" s="24"/>
      <c r="C263" s="23"/>
      <c r="D263" s="25"/>
      <c r="E263" s="26"/>
      <c r="F263" s="22" t="s">
        <v>116</v>
      </c>
      <c r="I263" s="28">
        <f t="shared" ref="I263:L263" si="182">I258-(2*I259)</f>
        <v>1225.7396469495261</v>
      </c>
      <c r="J263" s="28">
        <f t="shared" si="182"/>
        <v>5938.7671479761466</v>
      </c>
      <c r="K263" s="28"/>
      <c r="L263" s="28">
        <f t="shared" si="182"/>
        <v>2703.4635855949177</v>
      </c>
      <c r="M263" s="27">
        <f>M258-(2*M259)</f>
        <v>1.3552546810250528</v>
      </c>
      <c r="N263" s="27">
        <f>N258-(2*N259)</f>
        <v>5.3097374446816978</v>
      </c>
      <c r="O263" s="27">
        <f>O258-(2*O259)</f>
        <v>1.6660736007380317</v>
      </c>
      <c r="Q263" s="27">
        <f>Q258-(2*Q259)</f>
        <v>0.16680533000702696</v>
      </c>
      <c r="X263" s="31"/>
      <c r="Y263" s="32"/>
      <c r="Z263" s="32"/>
      <c r="AA263" s="26"/>
      <c r="AB263" s="22" t="s">
        <v>116</v>
      </c>
      <c r="AD263" s="29">
        <f t="shared" ref="AD263:AF263" si="183">AD258-(2*AD259)</f>
        <v>2.1384038133299903</v>
      </c>
      <c r="AE263" s="29">
        <f t="shared" si="183"/>
        <v>5.4188530976380154</v>
      </c>
      <c r="AF263" s="29">
        <f t="shared" si="183"/>
        <v>2.1599023632371313</v>
      </c>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6"/>
      <c r="BE263" s="22" t="s">
        <v>116</v>
      </c>
      <c r="BF263" s="29"/>
      <c r="BG263" s="29">
        <f t="shared" ref="BG263:BJ263" si="184">BG258-(2*BG259)</f>
        <v>2.5346283671076</v>
      </c>
      <c r="BH263" s="29">
        <f t="shared" si="184"/>
        <v>5.2945136735912435</v>
      </c>
      <c r="BI263" s="29">
        <f t="shared" si="184"/>
        <v>2.546927083859102</v>
      </c>
      <c r="BJ263" s="29">
        <f t="shared" si="184"/>
        <v>0.24748998670697314</v>
      </c>
      <c r="BK263" s="33"/>
      <c r="BL263" s="33"/>
      <c r="BZ263" s="22"/>
      <c r="CA263" s="22"/>
      <c r="CB263"/>
      <c r="CC263" s="29"/>
      <c r="CD263" s="26"/>
      <c r="CE263" s="22" t="s">
        <v>116</v>
      </c>
      <c r="CF263" s="29"/>
      <c r="CG263" s="29">
        <f t="shared" ref="CG263:CJ263" si="185">CG258-(2*CG259)</f>
        <v>1.0826882294297415</v>
      </c>
      <c r="CH263" s="29">
        <f t="shared" si="185"/>
        <v>1.8926788730844586</v>
      </c>
      <c r="CI263" s="29">
        <f t="shared" si="185"/>
        <v>0.93267634257230358</v>
      </c>
      <c r="CJ263" s="29">
        <f t="shared" si="185"/>
        <v>8.8390690239181197E-2</v>
      </c>
      <c r="CO263" s="27" t="s">
        <v>67</v>
      </c>
      <c r="CU263" s="27">
        <v>0.38</v>
      </c>
    </row>
    <row r="264" spans="1:107" s="27" customFormat="1" ht="15" x14ac:dyDescent="0.3">
      <c r="A264" s="23"/>
      <c r="B264" s="24"/>
      <c r="C264" s="23"/>
      <c r="D264" s="25"/>
      <c r="E264" s="26" t="s">
        <v>117</v>
      </c>
      <c r="F264" s="22" t="s">
        <v>118</v>
      </c>
      <c r="I264" s="28">
        <f t="shared" ref="I264:L264" si="186">I258+(3*I259)</f>
        <v>6995.5530911520655</v>
      </c>
      <c r="J264" s="28">
        <f t="shared" si="186"/>
        <v>8824.5586376416904</v>
      </c>
      <c r="K264" s="28"/>
      <c r="L264" s="28">
        <f t="shared" si="186"/>
        <v>4222.2553605238791</v>
      </c>
      <c r="M264" s="27">
        <f>M258+(3*M259)</f>
        <v>5.7818224119599622</v>
      </c>
      <c r="N264" s="27">
        <f>N258+(3*N259)</f>
        <v>7.7546672319922276</v>
      </c>
      <c r="O264" s="27">
        <f>O258+(3*O259)</f>
        <v>5.4054831949520725</v>
      </c>
      <c r="Q264" s="27">
        <f>Q258+(3*Q259)</f>
        <v>0.32546934489093726</v>
      </c>
      <c r="X264" s="31"/>
      <c r="Y264" s="32"/>
      <c r="Z264" s="32"/>
      <c r="AA264" s="26" t="s">
        <v>117</v>
      </c>
      <c r="AB264" s="22" t="s">
        <v>118</v>
      </c>
      <c r="AD264" s="29">
        <f t="shared" ref="AD264:AF264" si="187">AD258+(3*AD259)</f>
        <v>5.7492441426784024</v>
      </c>
      <c r="AE264" s="29">
        <f t="shared" si="187"/>
        <v>8.9173694704631075</v>
      </c>
      <c r="AF264" s="29">
        <f t="shared" si="187"/>
        <v>4.8489457093910389</v>
      </c>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6" t="s">
        <v>117</v>
      </c>
      <c r="BE264" s="22" t="s">
        <v>118</v>
      </c>
      <c r="BF264" s="29"/>
      <c r="BG264" s="29">
        <f t="shared" ref="BG264:BJ264" si="188">BG258+(3*BG259)</f>
        <v>4.5452852964464618</v>
      </c>
      <c r="BH264" s="29">
        <f t="shared" si="188"/>
        <v>8.8655322140118606</v>
      </c>
      <c r="BI264" s="29">
        <f t="shared" si="188"/>
        <v>4.6396842515022119</v>
      </c>
      <c r="BJ264" s="29">
        <f t="shared" si="188"/>
        <v>0.44272271120423567</v>
      </c>
      <c r="BK264" s="33"/>
      <c r="BL264" s="33"/>
      <c r="BZ264" s="22"/>
      <c r="CA264" s="22"/>
      <c r="CB264"/>
      <c r="CC264" s="29"/>
      <c r="CD264" s="26" t="s">
        <v>117</v>
      </c>
      <c r="CE264" s="22" t="s">
        <v>118</v>
      </c>
      <c r="CF264" s="29"/>
      <c r="CG264" s="29">
        <f t="shared" ref="CG264:CJ264" si="189">CG258+(3*CG259)</f>
        <v>2.4896636702632335</v>
      </c>
      <c r="CH264" s="29">
        <f t="shared" si="189"/>
        <v>4.9841265865759095</v>
      </c>
      <c r="CI264" s="29">
        <f t="shared" si="189"/>
        <v>2.5331853148569605</v>
      </c>
      <c r="CJ264" s="29">
        <f t="shared" si="189"/>
        <v>0.24571214750746526</v>
      </c>
      <c r="CO264" s="27" t="s">
        <v>182</v>
      </c>
    </row>
    <row r="265" spans="1:107" s="27" customFormat="1" ht="15" x14ac:dyDescent="0.3">
      <c r="A265" s="23"/>
      <c r="B265" s="24"/>
      <c r="C265" s="23"/>
      <c r="D265" s="25"/>
      <c r="E265" s="25"/>
      <c r="F265" s="22" t="s">
        <v>119</v>
      </c>
      <c r="G265" s="23"/>
      <c r="I265" s="28">
        <f t="shared" ref="I265:L265" si="190">I258-(3*I259)</f>
        <v>71.776958109018324</v>
      </c>
      <c r="J265" s="28">
        <f t="shared" si="190"/>
        <v>5361.6088500430387</v>
      </c>
      <c r="K265" s="28"/>
      <c r="L265" s="28">
        <f t="shared" si="190"/>
        <v>2399.7052306091255</v>
      </c>
      <c r="M265" s="27">
        <f>M258-(3*M259)</f>
        <v>0.46994113483807087</v>
      </c>
      <c r="N265" s="27">
        <f>N258-(3*N259)</f>
        <v>4.8207514872195922</v>
      </c>
      <c r="O265" s="27">
        <f>O258-(3*O259)</f>
        <v>0.9181916818952236</v>
      </c>
      <c r="Q265" s="27">
        <f>Q258-(3*Q259)</f>
        <v>0.13507252703024492</v>
      </c>
      <c r="X265" s="31"/>
      <c r="AA265" s="25"/>
      <c r="AB265" s="22" t="s">
        <v>119</v>
      </c>
      <c r="AC265" s="23"/>
      <c r="AD265" s="29">
        <f t="shared" ref="AD265:AF265" si="191">AD258-(3*AD259)</f>
        <v>1.4162357474603082</v>
      </c>
      <c r="AE265" s="29">
        <f t="shared" si="191"/>
        <v>4.7191498230729962</v>
      </c>
      <c r="AF265" s="29">
        <f t="shared" si="191"/>
        <v>1.6220936940063497</v>
      </c>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5"/>
      <c r="BE265" s="22" t="s">
        <v>119</v>
      </c>
      <c r="BF265" s="29"/>
      <c r="BG265" s="29">
        <f t="shared" ref="BG265:BJ265" si="192">BG258-(3*BG259)</f>
        <v>2.1324969812398278</v>
      </c>
      <c r="BH265" s="29">
        <f t="shared" si="192"/>
        <v>4.5803099655071202</v>
      </c>
      <c r="BI265" s="29">
        <f t="shared" si="192"/>
        <v>2.1283756503304798</v>
      </c>
      <c r="BJ265" s="29">
        <f t="shared" si="192"/>
        <v>0.20844344180752064</v>
      </c>
      <c r="BK265" s="33"/>
      <c r="BL265" s="33"/>
      <c r="BZ265" s="22"/>
      <c r="CA265" s="22"/>
      <c r="CB265"/>
      <c r="CC265" s="29"/>
      <c r="CD265" s="25"/>
      <c r="CE265" s="22" t="s">
        <v>119</v>
      </c>
      <c r="CF265" s="29"/>
      <c r="CG265" s="29">
        <f t="shared" ref="CG265:CJ265" si="193">CG258-(3*CG259)</f>
        <v>0.80129314126304307</v>
      </c>
      <c r="CH265" s="29">
        <f t="shared" si="193"/>
        <v>1.2743893303861684</v>
      </c>
      <c r="CI265" s="29">
        <f t="shared" si="193"/>
        <v>0.61257454811537215</v>
      </c>
      <c r="CJ265" s="29">
        <f t="shared" si="193"/>
        <v>5.6926398785524385E-2</v>
      </c>
      <c r="CP265" s="27" t="s">
        <v>187</v>
      </c>
      <c r="CQ265" s="27" t="s">
        <v>184</v>
      </c>
      <c r="CR265" s="27" t="s">
        <v>185</v>
      </c>
      <c r="CS265" s="27" t="s">
        <v>186</v>
      </c>
      <c r="CU265" s="27" t="s">
        <v>189</v>
      </c>
    </row>
    <row r="266" spans="1:107" s="27" customFormat="1" ht="15" x14ac:dyDescent="0.3">
      <c r="A266" s="23"/>
      <c r="B266" s="24"/>
      <c r="C266" s="23"/>
      <c r="D266" s="25"/>
      <c r="E266" s="26"/>
      <c r="F266" s="22"/>
      <c r="G266" s="23"/>
      <c r="I266" s="23"/>
      <c r="J266" s="23"/>
      <c r="L266" s="25"/>
      <c r="U266" s="30"/>
      <c r="V266" s="30"/>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F266" s="33"/>
      <c r="BG266" s="33"/>
      <c r="BH266" s="33"/>
      <c r="BI266" s="33"/>
      <c r="BJ266" s="33"/>
      <c r="BK266" s="33"/>
      <c r="BL266" s="33"/>
      <c r="BY266" s="33"/>
      <c r="BZ266" s="33"/>
      <c r="CA266" s="33"/>
      <c r="CB266"/>
      <c r="CO266" s="27" t="s">
        <v>183</v>
      </c>
      <c r="CP266" s="27">
        <v>0.3</v>
      </c>
      <c r="CQ266" s="27">
        <v>1000</v>
      </c>
      <c r="CR266" s="27">
        <v>100</v>
      </c>
      <c r="CS266" s="27">
        <f>100+(0.3+0.3+0.3)</f>
        <v>100.9</v>
      </c>
      <c r="CU266" s="27">
        <f>(CP266*CQ266)/CS266</f>
        <v>2.9732408325074329</v>
      </c>
    </row>
    <row r="267" spans="1:107" s="27" customFormat="1" ht="15" x14ac:dyDescent="0.3">
      <c r="A267" s="23"/>
      <c r="B267" s="24"/>
      <c r="C267" s="23"/>
      <c r="D267" s="25"/>
      <c r="E267" s="25"/>
      <c r="F267" s="22"/>
      <c r="G267" s="23"/>
      <c r="I267" s="23"/>
      <c r="J267" s="23"/>
      <c r="L267" s="25"/>
      <c r="U267" s="30"/>
      <c r="V267" s="30"/>
      <c r="AA267" s="27" t="s">
        <v>120</v>
      </c>
      <c r="AB267" s="22" t="s">
        <v>115</v>
      </c>
      <c r="AC267" s="33"/>
      <c r="AD267" s="29">
        <f t="shared" ref="AD267:AF267" si="194">100*AD262/AD258</f>
        <v>140.31373066100127</v>
      </c>
      <c r="AE267" s="29">
        <f t="shared" si="194"/>
        <v>120.5243951041579</v>
      </c>
      <c r="AF267" s="29">
        <f t="shared" si="194"/>
        <v>133.24403612491832</v>
      </c>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E267" s="22"/>
      <c r="BF267" s="29"/>
      <c r="BG267" s="29"/>
      <c r="BH267" s="29"/>
      <c r="BI267" s="29"/>
      <c r="BJ267" s="29"/>
      <c r="BK267" s="33"/>
      <c r="BL267" s="33"/>
      <c r="CA267" s="22"/>
      <c r="CB267"/>
      <c r="CC267" s="29"/>
      <c r="CD267" s="27" t="s">
        <v>157</v>
      </c>
      <c r="CE267" s="22"/>
      <c r="CF267" s="29"/>
      <c r="CG267" s="29">
        <f>COUNT(CG37:CG255)</f>
        <v>72</v>
      </c>
      <c r="CH267" s="29">
        <f>COUNT(CH37:CH255)</f>
        <v>72</v>
      </c>
      <c r="CI267" s="29">
        <f>COUNT(CI37:CI255)</f>
        <v>72</v>
      </c>
      <c r="CJ267" s="29">
        <f>COUNT(CJ37:CJ255)</f>
        <v>72</v>
      </c>
      <c r="CO267" s="27" t="s">
        <v>188</v>
      </c>
      <c r="CP267" s="27">
        <v>0.3</v>
      </c>
      <c r="CQ267" s="27">
        <v>1000</v>
      </c>
      <c r="CR267" s="27">
        <v>100</v>
      </c>
      <c r="CS267" s="27">
        <f t="shared" ref="CS267:CS268" si="195">100+(0.3+0.3+0.3)</f>
        <v>100.9</v>
      </c>
      <c r="CU267" s="27">
        <f t="shared" ref="CU267:CU268" si="196">(CP267*CQ267)/CS267</f>
        <v>2.9732408325074329</v>
      </c>
    </row>
    <row r="268" spans="1:107" s="27" customFormat="1" ht="15" x14ac:dyDescent="0.3">
      <c r="A268" s="23"/>
      <c r="B268" s="24"/>
      <c r="C268" s="23"/>
      <c r="D268" s="25"/>
      <c r="E268" s="25"/>
      <c r="F268" s="22"/>
      <c r="G268" s="23"/>
      <c r="I268" s="23"/>
      <c r="J268" s="23"/>
      <c r="L268" s="25"/>
      <c r="U268" s="30"/>
      <c r="V268" s="30"/>
      <c r="AB268" s="22" t="s">
        <v>116</v>
      </c>
      <c r="AC268" s="33"/>
      <c r="AD268" s="29">
        <f t="shared" ref="AD268:AF268" si="197">100*AD263/AD258</f>
        <v>59.68626933899872</v>
      </c>
      <c r="AE268" s="29">
        <f t="shared" si="197"/>
        <v>79.475604895842082</v>
      </c>
      <c r="AF268" s="29">
        <f t="shared" si="197"/>
        <v>66.75596387508169</v>
      </c>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E268" s="22"/>
      <c r="BF268" s="29"/>
      <c r="BG268" s="29"/>
      <c r="BH268" s="29"/>
      <c r="BI268" s="29"/>
      <c r="BJ268" s="29"/>
      <c r="BK268" s="33"/>
      <c r="BL268" s="33"/>
      <c r="CA268" s="22"/>
      <c r="CB268"/>
      <c r="CC268" s="29"/>
      <c r="CD268" s="27" t="s">
        <v>158</v>
      </c>
      <c r="CE268" s="22"/>
      <c r="CF268" s="29"/>
      <c r="CG268" s="29">
        <f t="shared" ref="CG268:CJ268" si="198">TINV(0.02, (CG267-1))</f>
        <v>2.38002368644488</v>
      </c>
      <c r="CH268" s="29">
        <f t="shared" si="198"/>
        <v>2.38002368644488</v>
      </c>
      <c r="CI268" s="29">
        <f t="shared" si="198"/>
        <v>2.38002368644488</v>
      </c>
      <c r="CJ268" s="29">
        <f t="shared" si="198"/>
        <v>2.38002368644488</v>
      </c>
      <c r="CO268" s="27" t="s">
        <v>65</v>
      </c>
      <c r="CP268" s="27">
        <v>0.3</v>
      </c>
      <c r="CQ268" s="27">
        <v>100</v>
      </c>
      <c r="CR268" s="27">
        <v>100</v>
      </c>
      <c r="CS268" s="27">
        <f t="shared" si="195"/>
        <v>100.9</v>
      </c>
      <c r="CU268" s="27">
        <f t="shared" si="196"/>
        <v>0.29732408325074328</v>
      </c>
    </row>
    <row r="269" spans="1:107" x14ac:dyDescent="0.3">
      <c r="A269" s="34"/>
      <c r="B269" s="21"/>
      <c r="C269" s="34"/>
      <c r="D269" s="35"/>
      <c r="E269" s="35"/>
      <c r="F269" s="34"/>
      <c r="G269" s="34"/>
      <c r="H269" s="34"/>
      <c r="I269" s="34"/>
      <c r="J269" s="34"/>
      <c r="K269" s="34"/>
      <c r="L269" s="35"/>
      <c r="M269" s="35"/>
      <c r="O269" s="36"/>
      <c r="P269" s="22"/>
      <c r="U269" s="37"/>
      <c r="V269" s="37"/>
      <c r="AA269" s="19" t="s">
        <v>121</v>
      </c>
      <c r="AB269" s="22" t="s">
        <v>118</v>
      </c>
      <c r="AD269" s="29">
        <f t="shared" ref="AD269:AF269" si="199">100*AD264/AD258</f>
        <v>160.47059599150191</v>
      </c>
      <c r="AE269" s="29">
        <f t="shared" si="199"/>
        <v>130.78659265623688</v>
      </c>
      <c r="AF269" s="29">
        <f t="shared" si="199"/>
        <v>149.86605418737747</v>
      </c>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19"/>
      <c r="BE269" s="22"/>
      <c r="BF269" s="29"/>
      <c r="BG269" s="29"/>
      <c r="BH269" s="29"/>
      <c r="BI269" s="29"/>
      <c r="BJ269" s="29"/>
      <c r="CA269" s="22"/>
      <c r="CB269"/>
      <c r="CC269" s="29"/>
      <c r="CD269" s="19" t="s">
        <v>127</v>
      </c>
      <c r="CE269" s="22" t="s">
        <v>159</v>
      </c>
      <c r="CF269" s="29"/>
      <c r="CG269" s="29">
        <f>CG268*CG259</f>
        <v>0.66972697508598766</v>
      </c>
      <c r="CH269" s="29">
        <f t="shared" ref="CH269:CJ269" si="200">CH268*CH259</f>
        <v>1.4715437567031036</v>
      </c>
      <c r="CI269" s="29">
        <f t="shared" si="200"/>
        <v>0.76184985288100704</v>
      </c>
      <c r="CJ269" s="29">
        <f t="shared" si="200"/>
        <v>7.4885758936908423E-2</v>
      </c>
      <c r="CO269" s="27" t="s">
        <v>67</v>
      </c>
      <c r="CP269" s="27"/>
      <c r="CQ269" s="27"/>
      <c r="CR269" s="27"/>
      <c r="CS269" s="27"/>
      <c r="CT269" s="27"/>
      <c r="CU269" s="27">
        <f>SUM(CU266:CU267)</f>
        <v>5.9464816650148657</v>
      </c>
      <c r="CV269" s="27"/>
      <c r="CW269" s="27"/>
      <c r="CX269" s="27"/>
      <c r="CY269" s="27"/>
      <c r="CZ269" s="27"/>
      <c r="DA269" s="27"/>
      <c r="DB269" s="27"/>
      <c r="DC269" s="27"/>
    </row>
    <row r="270" spans="1:107" x14ac:dyDescent="0.3">
      <c r="C270" s="34"/>
      <c r="D270" s="35"/>
      <c r="E270" s="35"/>
      <c r="F270" s="34"/>
      <c r="G270" s="34"/>
      <c r="H270" s="34"/>
      <c r="I270" s="34"/>
      <c r="J270" s="34"/>
      <c r="K270" s="34"/>
      <c r="L270" s="35"/>
      <c r="M270" s="35"/>
      <c r="O270" s="36"/>
      <c r="P270" s="36"/>
      <c r="U270" s="37"/>
      <c r="V270" s="37"/>
      <c r="AB270" s="22" t="s">
        <v>119</v>
      </c>
      <c r="AD270" s="29">
        <f t="shared" ref="AD270:AF270" si="201">100*AD265/AD258</f>
        <v>39.529404008498091</v>
      </c>
      <c r="AE270" s="29">
        <f t="shared" si="201"/>
        <v>69.213407343763123</v>
      </c>
      <c r="AF270" s="29">
        <f t="shared" si="201"/>
        <v>50.133945812622542</v>
      </c>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19"/>
      <c r="BE270" s="22"/>
      <c r="BF270" s="29"/>
      <c r="BG270" s="29"/>
      <c r="BH270" s="29"/>
      <c r="BI270" s="29"/>
      <c r="BJ270" s="29"/>
      <c r="CA270" s="22"/>
      <c r="CB270"/>
      <c r="CC270" s="29"/>
      <c r="CE270" s="22" t="s">
        <v>160</v>
      </c>
      <c r="CF270" s="29"/>
      <c r="CG270" s="49">
        <f t="shared" ref="CG270:CJ270" si="202">(CG269*1)/1</f>
        <v>0.66972697508598766</v>
      </c>
      <c r="CH270" s="49">
        <f t="shared" si="202"/>
        <v>1.4715437567031036</v>
      </c>
      <c r="CI270" s="49">
        <f t="shared" si="202"/>
        <v>0.76184985288100704</v>
      </c>
      <c r="CJ270" s="49">
        <f t="shared" si="202"/>
        <v>7.4885758936908423E-2</v>
      </c>
      <c r="CO270" s="27"/>
      <c r="CP270" s="27"/>
      <c r="CQ270" s="27"/>
      <c r="CR270" s="27"/>
      <c r="CS270" s="27"/>
      <c r="CT270" s="27"/>
      <c r="CU270" s="27"/>
      <c r="CV270" s="27"/>
      <c r="CW270" s="27"/>
      <c r="CX270" s="27"/>
      <c r="CY270" s="27"/>
      <c r="CZ270" s="27"/>
    </row>
    <row r="271" spans="1:107" x14ac:dyDescent="0.3">
      <c r="C271" s="34"/>
      <c r="D271" s="35"/>
      <c r="E271" s="35"/>
      <c r="F271" s="34"/>
      <c r="G271" s="34"/>
      <c r="H271" s="34"/>
      <c r="I271" s="34"/>
      <c r="J271" s="34"/>
      <c r="K271" s="34"/>
      <c r="L271" s="35"/>
      <c r="M271" s="35"/>
      <c r="O271" s="36"/>
      <c r="P271" s="36"/>
      <c r="U271" s="37"/>
      <c r="V271" s="37"/>
      <c r="AB271" s="22"/>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19"/>
      <c r="BE271" s="22"/>
      <c r="BF271" s="29"/>
      <c r="BG271" s="29"/>
      <c r="BH271" s="29"/>
      <c r="BI271" s="29"/>
      <c r="BJ271" s="29"/>
      <c r="CA271" s="22"/>
      <c r="CB271"/>
      <c r="CC271" s="29"/>
      <c r="CD271" s="22"/>
      <c r="CE271" s="22" t="s">
        <v>161</v>
      </c>
      <c r="CF271" s="29"/>
      <c r="CG271" s="49">
        <f>((CG269*1000)/1000)/0.5</f>
        <v>1.3394539501719753</v>
      </c>
      <c r="CH271" s="49">
        <f t="shared" ref="CH271:CJ271" si="203">((CH269*1000)/1000)/0.5</f>
        <v>2.9430875134062071</v>
      </c>
      <c r="CI271" s="49">
        <f t="shared" si="203"/>
        <v>1.5236997057620141</v>
      </c>
      <c r="CJ271" s="49">
        <f t="shared" si="203"/>
        <v>0.14977151787381685</v>
      </c>
      <c r="CO271" s="27" t="s">
        <v>193</v>
      </c>
      <c r="CP271" s="27"/>
      <c r="CQ271" s="27"/>
      <c r="CR271" s="27"/>
      <c r="CS271" s="27"/>
      <c r="CT271" s="27"/>
      <c r="CU271" s="27"/>
      <c r="CV271" s="27"/>
      <c r="CW271" s="19" t="s">
        <v>194</v>
      </c>
    </row>
    <row r="272" spans="1:107" x14ac:dyDescent="0.3">
      <c r="C272" s="34"/>
      <c r="D272" s="35"/>
      <c r="E272" s="35"/>
      <c r="F272" s="34"/>
      <c r="G272" s="34"/>
      <c r="H272" s="34"/>
      <c r="I272" s="34"/>
      <c r="J272" s="34"/>
      <c r="K272" s="34"/>
      <c r="L272" s="35"/>
      <c r="M272" s="35"/>
      <c r="O272" s="36"/>
      <c r="P272" s="36"/>
      <c r="U272" s="37"/>
      <c r="V272" s="37"/>
      <c r="AA272" s="38" t="s">
        <v>122</v>
      </c>
      <c r="AB272" s="19"/>
      <c r="AD272" s="29">
        <f t="shared" ref="AD272:AF272" si="204">100*AD259/AD258</f>
        <v>20.156865330500636</v>
      </c>
      <c r="AE272" s="29">
        <f t="shared" si="204"/>
        <v>10.262197552078957</v>
      </c>
      <c r="AF272" s="29">
        <f t="shared" si="204"/>
        <v>16.622018062459155</v>
      </c>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38"/>
      <c r="BE272" s="19"/>
      <c r="BF272" s="29"/>
      <c r="BG272" s="29"/>
      <c r="BH272" s="29"/>
      <c r="BI272" s="29"/>
      <c r="BJ272" s="29"/>
      <c r="CA272" s="22"/>
      <c r="CB272"/>
      <c r="CC272" s="29"/>
      <c r="CD272" s="8"/>
      <c r="CE272" s="22" t="s">
        <v>162</v>
      </c>
      <c r="CF272" s="29"/>
      <c r="CG272" s="49">
        <f>(CG269*1)/0.3</f>
        <v>2.2324232502866255</v>
      </c>
      <c r="CH272" s="49">
        <f t="shared" ref="CH272:CJ272" si="205">(CH269*1)/0.3</f>
        <v>4.905145855677012</v>
      </c>
      <c r="CI272" s="49">
        <f t="shared" si="205"/>
        <v>2.539499509603357</v>
      </c>
      <c r="CJ272" s="49">
        <f t="shared" si="205"/>
        <v>0.24961919645636141</v>
      </c>
      <c r="CO272" s="27" t="s">
        <v>191</v>
      </c>
      <c r="CP272" s="27"/>
      <c r="CQ272" s="27"/>
      <c r="CR272" s="27"/>
      <c r="CS272" s="27"/>
      <c r="CT272" s="27"/>
      <c r="CU272" s="27">
        <f>CU260+CU266</f>
        <v>3.1432408325074328</v>
      </c>
      <c r="CV272" s="27"/>
      <c r="CW272" s="19">
        <f>1000*(CU272*0.5)/1000</f>
        <v>1.5716204162537164</v>
      </c>
    </row>
    <row r="273" spans="1:101" x14ac:dyDescent="0.3">
      <c r="A273" s="34"/>
      <c r="B273" s="39"/>
      <c r="C273" s="34"/>
      <c r="D273" s="35"/>
      <c r="E273" s="35"/>
      <c r="F273" s="34"/>
      <c r="G273" s="34"/>
      <c r="H273" s="34"/>
      <c r="I273" s="34"/>
      <c r="J273" s="34"/>
      <c r="K273" s="34"/>
      <c r="L273" s="35"/>
      <c r="M273" s="35"/>
      <c r="O273" s="36"/>
      <c r="P273" s="36"/>
      <c r="U273" s="37"/>
      <c r="V273" s="37"/>
      <c r="AA273" s="38" t="s">
        <v>123</v>
      </c>
      <c r="AB273" s="19"/>
      <c r="AD273" s="29">
        <f t="shared" ref="AD273:AF273" si="206">3*AD272</f>
        <v>60.470595991501909</v>
      </c>
      <c r="AE273" s="29">
        <f t="shared" si="206"/>
        <v>30.78659265623687</v>
      </c>
      <c r="AF273" s="29">
        <f t="shared" si="206"/>
        <v>49.866054187377465</v>
      </c>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38"/>
      <c r="BE273" s="19"/>
      <c r="BF273" s="29"/>
      <c r="BG273" s="29"/>
      <c r="BH273" s="29"/>
      <c r="BI273" s="29"/>
      <c r="BJ273" s="29"/>
      <c r="CA273" s="8"/>
      <c r="CB273"/>
      <c r="CC273" s="29"/>
      <c r="CD273" s="26" t="s">
        <v>163</v>
      </c>
      <c r="CE273" s="8"/>
      <c r="CF273" s="29"/>
      <c r="CG273" s="29">
        <f>CG258/CG269</f>
        <v>2.4569391214261183</v>
      </c>
      <c r="CH273" s="29">
        <f t="shared" ref="CH273:CJ273" si="207">CH258/CH269</f>
        <v>2.1265136997977785</v>
      </c>
      <c r="CI273" s="29">
        <f t="shared" si="207"/>
        <v>2.0645536985249424</v>
      </c>
      <c r="CJ273" s="29">
        <f t="shared" si="207"/>
        <v>2.0206682190933254</v>
      </c>
      <c r="CO273" s="19" t="s">
        <v>192</v>
      </c>
      <c r="CU273" s="19">
        <f>CU261+CU267</f>
        <v>3.1632408325074328</v>
      </c>
      <c r="CW273" s="19">
        <f>1000*(CU273*0.5)/1000</f>
        <v>1.5816204162537164</v>
      </c>
    </row>
    <row r="274" spans="1:101" x14ac:dyDescent="0.3">
      <c r="A274" s="34"/>
      <c r="B274" s="39"/>
      <c r="C274" s="34"/>
      <c r="D274" s="35"/>
      <c r="E274" s="35"/>
      <c r="F274" s="34"/>
      <c r="G274" s="34"/>
      <c r="H274" s="34"/>
      <c r="I274" s="34"/>
      <c r="J274" s="34"/>
      <c r="K274" s="34"/>
      <c r="L274" s="35"/>
      <c r="M274" s="35"/>
      <c r="O274" s="36"/>
      <c r="P274" s="36"/>
      <c r="U274" s="37"/>
      <c r="V274" s="37"/>
      <c r="AB274" s="19"/>
      <c r="CA274" s="22"/>
      <c r="CB274"/>
      <c r="CC274" s="29"/>
      <c r="CD274" s="26" t="s">
        <v>164</v>
      </c>
      <c r="CE274" s="22" t="s">
        <v>165</v>
      </c>
      <c r="CF274" s="29"/>
      <c r="CG274" s="29">
        <f>10*CG259</f>
        <v>2.8139508816669845</v>
      </c>
      <c r="CH274" s="29">
        <f t="shared" ref="CH274:CJ274" si="208">10*CH259</f>
        <v>6.1828954269829017</v>
      </c>
      <c r="CI274" s="29">
        <f t="shared" si="208"/>
        <v>3.2010179445693137</v>
      </c>
      <c r="CJ274" s="29">
        <f t="shared" si="208"/>
        <v>0.31464291453656812</v>
      </c>
      <c r="CO274" s="19" t="s">
        <v>65</v>
      </c>
      <c r="CU274" s="19">
        <f>CU262+CU268</f>
        <v>0.31732408325074329</v>
      </c>
      <c r="CW274" s="19">
        <f>1000*(CU274*0.5)/1000</f>
        <v>0.15866204162537165</v>
      </c>
    </row>
    <row r="275" spans="1:101" x14ac:dyDescent="0.3">
      <c r="A275" s="34"/>
      <c r="B275" s="39"/>
      <c r="C275" s="34"/>
      <c r="D275" s="35"/>
      <c r="E275" s="35"/>
      <c r="F275" s="34"/>
      <c r="G275" s="34"/>
      <c r="H275" s="34"/>
      <c r="I275" s="34"/>
      <c r="J275" s="34"/>
      <c r="K275" s="34"/>
      <c r="L275" s="35"/>
      <c r="M275" s="35"/>
      <c r="O275" s="36"/>
      <c r="P275" s="36"/>
      <c r="U275" s="37"/>
      <c r="V275" s="37"/>
      <c r="AB275" s="19"/>
      <c r="BD275" t="s">
        <v>124</v>
      </c>
      <c r="BE275" s="19"/>
      <c r="BF275"/>
      <c r="BG275">
        <f>COUNT(BG37:BG255)</f>
        <v>72</v>
      </c>
      <c r="BH275">
        <f>COUNT(BH37:BH255)</f>
        <v>72</v>
      </c>
      <c r="BI275">
        <f>COUNT(BI37:BI255)</f>
        <v>72</v>
      </c>
      <c r="BJ275">
        <f>COUNT(BJ37:BJ255)</f>
        <v>72</v>
      </c>
      <c r="CA275" s="22"/>
      <c r="CB275"/>
      <c r="CC275" s="29"/>
      <c r="CD275" s="8"/>
      <c r="CE275" s="22" t="s">
        <v>166</v>
      </c>
      <c r="CF275" s="29"/>
      <c r="CG275" s="49">
        <f t="shared" ref="CG275:CJ275" si="209">(CG274*1)/0.5</f>
        <v>5.627901763333969</v>
      </c>
      <c r="CH275" s="49">
        <f t="shared" si="209"/>
        <v>12.365790853965803</v>
      </c>
      <c r="CI275" s="49">
        <f t="shared" si="209"/>
        <v>6.4020358891386273</v>
      </c>
      <c r="CJ275" s="49">
        <f t="shared" si="209"/>
        <v>0.62928582907313624</v>
      </c>
      <c r="CO275" s="19" t="s">
        <v>67</v>
      </c>
      <c r="CU275" s="19">
        <f>SUM(CU272:CU273)</f>
        <v>6.3064816650148661</v>
      </c>
      <c r="CW275" s="19">
        <f>SUM(CW272:CW273)</f>
        <v>3.153240832507433</v>
      </c>
    </row>
    <row r="276" spans="1:101" x14ac:dyDescent="0.3">
      <c r="A276" s="34"/>
      <c r="B276" s="39"/>
      <c r="C276" s="34"/>
      <c r="D276" s="35"/>
      <c r="E276" s="35"/>
      <c r="F276" s="34"/>
      <c r="G276" s="34"/>
      <c r="H276" s="34"/>
      <c r="I276" s="34"/>
      <c r="J276" s="34"/>
      <c r="K276" s="34"/>
      <c r="L276" s="35"/>
      <c r="M276" s="35"/>
      <c r="O276" s="36"/>
      <c r="P276" s="36"/>
      <c r="U276" s="37"/>
      <c r="V276" s="37"/>
      <c r="AB276" s="19"/>
      <c r="BD276" s="26" t="s">
        <v>125</v>
      </c>
      <c r="BE276" s="38"/>
      <c r="BF276" s="19"/>
      <c r="BG276" s="3">
        <f>_xlfn.PERCENTILE.INC(BG37:BG255,0.99)</f>
        <v>4.0716860018089118</v>
      </c>
      <c r="BH276" s="3">
        <f>_xlfn.PERCENTILE.INC(BH37:BH255,0.99)</f>
        <v>7.7965226294720722</v>
      </c>
      <c r="BI276" s="3">
        <f>_xlfn.PERCENTILE.INC(BI37:BI255,0.99)</f>
        <v>4.2896495860501798</v>
      </c>
      <c r="BJ276" s="3">
        <f>_xlfn.PERCENTILE.INC(BJ37:BJ255,0.99)</f>
        <v>0.40335688796494845</v>
      </c>
      <c r="CA276" s="22"/>
      <c r="CB276"/>
      <c r="CC276" s="29"/>
      <c r="CD276" s="8"/>
      <c r="CE276" s="22" t="s">
        <v>167</v>
      </c>
      <c r="CF276" s="29"/>
      <c r="CG276" s="49">
        <f>(CG274*1)/0.3</f>
        <v>9.3798362722232813</v>
      </c>
      <c r="CH276" s="49">
        <f t="shared" ref="CH276:CJ276" si="210">(CH274*1)/0.3</f>
        <v>20.60965142327634</v>
      </c>
      <c r="CI276" s="49">
        <f t="shared" si="210"/>
        <v>10.670059815231046</v>
      </c>
      <c r="CJ276" s="49">
        <f t="shared" si="210"/>
        <v>1.0488097151218938</v>
      </c>
    </row>
    <row r="277" spans="1:101" x14ac:dyDescent="0.3">
      <c r="A277" s="34"/>
      <c r="B277" s="39"/>
      <c r="C277" s="34"/>
      <c r="D277" s="35"/>
      <c r="E277" s="35"/>
      <c r="F277" s="34"/>
      <c r="G277" s="34"/>
      <c r="H277" s="34"/>
      <c r="I277" s="34"/>
      <c r="J277" s="34"/>
      <c r="K277" s="34"/>
      <c r="L277" s="35"/>
      <c r="M277" s="35"/>
      <c r="O277" s="36"/>
      <c r="P277" s="36"/>
      <c r="U277" s="37"/>
      <c r="V277" s="37"/>
      <c r="AB277" s="19"/>
      <c r="BD277" s="26" t="s">
        <v>126</v>
      </c>
      <c r="BE277" s="38"/>
      <c r="BF277" s="19"/>
      <c r="BG277" s="3">
        <f>MAX(BG37:BG255)</f>
        <v>4.2350407064701052</v>
      </c>
      <c r="BH277" s="3">
        <f>MAX(BH37:BH255)</f>
        <v>7.852708385873413</v>
      </c>
      <c r="BI277" s="3">
        <f>MAX(BI37:BI255)</f>
        <v>4.4564101104712091</v>
      </c>
      <c r="BJ277" s="3">
        <f>MAX(BJ37:BJ255)</f>
        <v>0.42658878582848048</v>
      </c>
      <c r="BY277"/>
      <c r="BZ277"/>
      <c r="CA277"/>
      <c r="CB277"/>
      <c r="CC277"/>
      <c r="CD277"/>
      <c r="CE277"/>
      <c r="CF277"/>
      <c r="CG277"/>
      <c r="CH277"/>
      <c r="CI277" s="19"/>
    </row>
    <row r="278" spans="1:101" x14ac:dyDescent="0.3">
      <c r="A278" s="34"/>
      <c r="B278" s="39"/>
      <c r="C278" s="34"/>
      <c r="D278" s="35"/>
      <c r="E278" s="35"/>
      <c r="F278" s="34"/>
      <c r="G278" s="34"/>
      <c r="H278" s="34"/>
      <c r="I278" s="34"/>
      <c r="J278" s="34"/>
      <c r="K278" s="34"/>
      <c r="L278" s="35"/>
      <c r="M278" s="35"/>
      <c r="O278" s="36"/>
      <c r="P278" s="36"/>
      <c r="U278" s="37"/>
      <c r="V278" s="37"/>
      <c r="AB278" s="19"/>
      <c r="BD278" s="26" t="s">
        <v>108</v>
      </c>
      <c r="BE278" s="19"/>
      <c r="BF278" s="19"/>
      <c r="BG278" s="40">
        <f>BG257</f>
        <v>2.9732408325074333</v>
      </c>
      <c r="BH278" s="40">
        <f t="shared" ref="BH278:BJ278" si="211">BH257</f>
        <v>5.9464816650148666</v>
      </c>
      <c r="BI278" s="40">
        <f t="shared" si="211"/>
        <v>2.9732408325074333</v>
      </c>
      <c r="BJ278" s="40">
        <f t="shared" si="211"/>
        <v>0.29732408325074333</v>
      </c>
      <c r="BY278"/>
      <c r="BZ278"/>
      <c r="CA278"/>
      <c r="CB278"/>
      <c r="CC278"/>
      <c r="CD278"/>
      <c r="CE278"/>
      <c r="CF278"/>
      <c r="CG278"/>
      <c r="CH278"/>
      <c r="CI278" s="19"/>
    </row>
    <row r="279" spans="1:101" x14ac:dyDescent="0.3">
      <c r="A279" s="34"/>
      <c r="B279" s="39"/>
      <c r="C279" s="34"/>
      <c r="D279" s="35"/>
      <c r="E279" s="35"/>
      <c r="F279" s="34"/>
      <c r="G279" s="34"/>
      <c r="H279" s="34"/>
      <c r="I279" s="34"/>
      <c r="J279" s="34"/>
      <c r="K279" s="34"/>
      <c r="L279" s="35"/>
      <c r="M279" s="35"/>
      <c r="O279" s="36"/>
      <c r="P279" s="36"/>
      <c r="U279" s="37"/>
      <c r="V279" s="37"/>
      <c r="AB279" s="19"/>
      <c r="BD279" s="19" t="s">
        <v>127</v>
      </c>
      <c r="BE279" s="19"/>
      <c r="BF279" s="19"/>
      <c r="BG279" s="41">
        <f>BG259*TINV(0.02,(BG275-1))</f>
        <v>0.95708222342820415</v>
      </c>
      <c r="BH279" s="41">
        <f t="shared" ref="BH279:BJ279" si="212">BH259*TINV(0.02,(BH275-1))</f>
        <v>1.6998217421869786</v>
      </c>
      <c r="BI279" s="41">
        <f t="shared" si="212"/>
        <v>0.99616232579357988</v>
      </c>
      <c r="BJ279" s="41">
        <f t="shared" si="212"/>
        <v>9.293170173453047E-2</v>
      </c>
      <c r="BY279"/>
      <c r="BZ279"/>
      <c r="CA279"/>
      <c r="CB279"/>
      <c r="CC279"/>
      <c r="CD279"/>
      <c r="CE279"/>
      <c r="CF279"/>
      <c r="CG279"/>
      <c r="CH279"/>
      <c r="CI279" s="19"/>
    </row>
    <row r="280" spans="1:101" ht="15" x14ac:dyDescent="0.25">
      <c r="A280" s="34"/>
      <c r="B280" s="39"/>
      <c r="C280" s="34"/>
      <c r="D280" s="35"/>
      <c r="E280" s="35"/>
      <c r="F280" s="34"/>
      <c r="G280" s="34"/>
      <c r="H280" s="34"/>
      <c r="I280" s="34"/>
      <c r="J280" s="34"/>
      <c r="K280" s="34"/>
      <c r="L280" s="35"/>
      <c r="M280" s="35"/>
      <c r="O280" s="36"/>
      <c r="P280" s="36"/>
      <c r="U280" s="37"/>
      <c r="V280" s="37"/>
      <c r="AB280" s="19"/>
      <c r="BD280" s="19" t="s">
        <v>128</v>
      </c>
      <c r="BE280" s="19"/>
      <c r="BF280" s="19"/>
      <c r="BG280" s="42">
        <f>BG259*10</f>
        <v>4.0213138586777237</v>
      </c>
      <c r="BH280" s="42">
        <f t="shared" ref="BH280:BJ280" si="213">BH259*10</f>
        <v>7.1420370808412343</v>
      </c>
      <c r="BI280" s="42">
        <f t="shared" si="213"/>
        <v>4.1855143352862187</v>
      </c>
      <c r="BJ280" s="42">
        <f t="shared" si="213"/>
        <v>0.39046544899452501</v>
      </c>
      <c r="CI280" s="19"/>
    </row>
    <row r="281" spans="1:101" ht="15" x14ac:dyDescent="0.25">
      <c r="A281" s="34"/>
      <c r="B281" s="39"/>
      <c r="C281" s="34"/>
      <c r="D281" s="35"/>
      <c r="E281" s="35"/>
      <c r="F281" s="34"/>
      <c r="G281" s="34"/>
      <c r="H281" s="34"/>
      <c r="I281" s="34"/>
      <c r="J281" s="34"/>
      <c r="K281" s="34"/>
      <c r="L281" s="35"/>
      <c r="M281" s="35"/>
      <c r="O281" s="36"/>
      <c r="P281" s="36"/>
      <c r="U281" s="37"/>
      <c r="V281" s="37"/>
      <c r="AB281" s="19"/>
      <c r="BD281" s="19" t="s">
        <v>129</v>
      </c>
      <c r="BE281" s="19"/>
      <c r="BF281" s="19"/>
      <c r="BG281" s="40">
        <f>BG258/BG279</f>
        <v>3.4886147262075995</v>
      </c>
      <c r="BH281" s="40">
        <f t="shared" ref="BH281:BJ281" si="214">BH258/BH279</f>
        <v>3.9550741839022652</v>
      </c>
      <c r="BI281" s="40">
        <f t="shared" si="214"/>
        <v>3.3970667865003845</v>
      </c>
      <c r="BJ281" s="40">
        <f t="shared" si="214"/>
        <v>3.5034662061385862</v>
      </c>
      <c r="CI281" s="19"/>
    </row>
    <row r="282" spans="1:101" ht="15" x14ac:dyDescent="0.25">
      <c r="A282" s="34"/>
      <c r="B282" s="39"/>
      <c r="C282" s="34"/>
      <c r="D282" s="35"/>
      <c r="E282" s="35"/>
      <c r="F282" s="34"/>
      <c r="G282" s="34"/>
      <c r="H282" s="34"/>
      <c r="I282" s="34"/>
      <c r="J282" s="34"/>
      <c r="K282" s="34"/>
      <c r="L282" s="35"/>
      <c r="M282" s="35"/>
      <c r="O282" s="36"/>
      <c r="P282" s="36"/>
      <c r="U282" s="37"/>
      <c r="V282" s="37"/>
      <c r="AB282" s="19"/>
      <c r="BD282" s="19"/>
      <c r="BE282" s="19"/>
      <c r="BF282" s="19"/>
      <c r="BG282" s="38"/>
      <c r="BH282" s="19"/>
      <c r="CI282" s="19"/>
    </row>
    <row r="283" spans="1:101" ht="15" x14ac:dyDescent="0.25">
      <c r="A283" s="34"/>
      <c r="B283" s="39"/>
      <c r="C283" s="34"/>
      <c r="D283" s="35"/>
      <c r="E283" s="35"/>
      <c r="F283" s="34"/>
      <c r="G283" s="34"/>
      <c r="H283" s="34"/>
      <c r="I283" s="34"/>
      <c r="J283" s="34"/>
      <c r="K283" s="34"/>
      <c r="L283" s="35"/>
      <c r="M283" s="35"/>
      <c r="O283" s="36"/>
      <c r="P283" s="36"/>
      <c r="U283" s="37"/>
      <c r="V283" s="37"/>
      <c r="AB283" s="19"/>
      <c r="CI283" s="19"/>
    </row>
    <row r="284" spans="1:101" ht="15" x14ac:dyDescent="0.25">
      <c r="A284" s="34"/>
      <c r="B284" s="39"/>
      <c r="C284" s="34"/>
      <c r="D284" s="35"/>
      <c r="E284" s="35"/>
      <c r="F284" s="34"/>
      <c r="G284" s="34"/>
      <c r="H284" s="34"/>
      <c r="I284" s="34"/>
      <c r="J284" s="34"/>
      <c r="K284" s="34"/>
      <c r="L284" s="35"/>
      <c r="M284" s="35"/>
      <c r="O284" s="36"/>
      <c r="P284" s="36"/>
      <c r="U284" s="37"/>
      <c r="V284" s="37"/>
      <c r="AB284" s="19"/>
      <c r="BD284" s="8" t="s">
        <v>130</v>
      </c>
      <c r="BH284" s="8" t="s">
        <v>131</v>
      </c>
      <c r="BM284" s="19" t="s">
        <v>168</v>
      </c>
      <c r="CD284" s="8" t="s">
        <v>130</v>
      </c>
      <c r="CE284" s="8"/>
      <c r="CF284" s="8"/>
      <c r="CG284" s="8"/>
      <c r="CH284" s="8" t="s">
        <v>131</v>
      </c>
      <c r="CI284" s="19"/>
    </row>
    <row r="285" spans="1:101" x14ac:dyDescent="0.3">
      <c r="A285" s="34"/>
      <c r="B285" s="39"/>
      <c r="C285" s="34"/>
      <c r="D285" s="35"/>
      <c r="E285" s="35"/>
      <c r="F285" s="34"/>
      <c r="G285" s="34"/>
      <c r="H285" s="34"/>
      <c r="I285" s="34"/>
      <c r="J285" s="34"/>
      <c r="K285" s="34"/>
      <c r="L285" s="35"/>
      <c r="M285" s="35"/>
      <c r="O285" s="36"/>
      <c r="P285" s="36"/>
      <c r="U285" s="37"/>
      <c r="V285" s="37"/>
      <c r="AB285" s="19"/>
      <c r="BD285" t="s">
        <v>132</v>
      </c>
      <c r="BE285" s="19"/>
      <c r="BF285" s="19"/>
      <c r="BG285">
        <f>BM285+(300*1000)/100900</f>
        <v>3.1840158092212225</v>
      </c>
      <c r="BH285">
        <f>BN285+(600*1000)/100900</f>
        <v>6.3630310457178485</v>
      </c>
      <c r="BI285">
        <f>BO285+(300*1000)/100900</f>
        <v>3.1790152364966264</v>
      </c>
      <c r="BJ285">
        <f>BP285+(30*1000)/100900</f>
        <v>0.32597491347438518</v>
      </c>
      <c r="BK285"/>
      <c r="BM285" s="19">
        <v>0.21077497671378922</v>
      </c>
      <c r="BN285" s="19">
        <v>0.41654938070298231</v>
      </c>
      <c r="BO285" s="19">
        <v>0.205774403989193</v>
      </c>
      <c r="BP285" s="19">
        <v>2.8650830223641819E-2</v>
      </c>
      <c r="CD285" t="s">
        <v>132</v>
      </c>
      <c r="CE285" s="22" t="s">
        <v>156</v>
      </c>
      <c r="CF285" s="2"/>
      <c r="CG285" s="40">
        <f>CW273</f>
        <v>1.5816204162537164</v>
      </c>
      <c r="CH285" s="40">
        <f>CW275</f>
        <v>3.153240832507433</v>
      </c>
      <c r="CI285" s="40">
        <f>CW272</f>
        <v>1.5716204162537164</v>
      </c>
      <c r="CJ285" s="40">
        <f>CW274</f>
        <v>0.15866204162537165</v>
      </c>
    </row>
    <row r="286" spans="1:101" x14ac:dyDescent="0.3">
      <c r="A286" s="34"/>
      <c r="B286" s="39"/>
      <c r="C286" s="34"/>
      <c r="D286" s="35"/>
      <c r="E286" s="35"/>
      <c r="F286" s="34"/>
      <c r="G286" s="34"/>
      <c r="H286" s="34"/>
      <c r="I286" s="34"/>
      <c r="J286" s="34"/>
      <c r="K286" s="34"/>
      <c r="L286" s="35"/>
      <c r="M286" s="35"/>
      <c r="O286" s="36"/>
      <c r="P286" s="36"/>
      <c r="U286" s="37"/>
      <c r="V286" s="37"/>
      <c r="AB286" s="19"/>
      <c r="BD286" t="s">
        <v>124</v>
      </c>
      <c r="BE286" s="19"/>
      <c r="BF286" s="19"/>
      <c r="BG286">
        <f>COUNT(BG116:BG255)</f>
        <v>46</v>
      </c>
      <c r="BH286">
        <f>COUNT(BH116:BH255)</f>
        <v>46</v>
      </c>
      <c r="BI286">
        <f>COUNT(BI116:BI255)</f>
        <v>46</v>
      </c>
      <c r="BJ286">
        <f>COUNT(BJ116:BJ255)</f>
        <v>46</v>
      </c>
      <c r="BK286"/>
      <c r="BL286"/>
      <c r="BM286"/>
      <c r="BN286"/>
      <c r="BO286"/>
      <c r="BP286"/>
      <c r="BQ286"/>
      <c r="BR286"/>
      <c r="BS286"/>
      <c r="BT286"/>
      <c r="BU286"/>
      <c r="BV286"/>
      <c r="BW286"/>
      <c r="BX286"/>
      <c r="BY286"/>
      <c r="BZ286"/>
      <c r="CA286"/>
      <c r="CB286"/>
      <c r="CC286"/>
      <c r="CD286" t="s">
        <v>124</v>
      </c>
      <c r="CE286"/>
      <c r="CF286"/>
      <c r="CG286">
        <f>COUNT(CG116:CG255)</f>
        <v>46</v>
      </c>
      <c r="CH286">
        <f>COUNT(CH116:CH255)</f>
        <v>46</v>
      </c>
      <c r="CI286">
        <f>COUNT(CI116:CI255)</f>
        <v>46</v>
      </c>
      <c r="CJ286">
        <f>COUNT(CJ116:CJ255)</f>
        <v>46</v>
      </c>
    </row>
    <row r="287" spans="1:101" x14ac:dyDescent="0.3">
      <c r="A287" s="34"/>
      <c r="B287" s="39"/>
      <c r="C287" s="34"/>
      <c r="D287" s="35"/>
      <c r="E287" s="35"/>
      <c r="F287" s="34"/>
      <c r="G287" s="34"/>
      <c r="H287" s="34"/>
      <c r="I287" s="34"/>
      <c r="J287" s="34"/>
      <c r="K287" s="34"/>
      <c r="L287" s="35"/>
      <c r="M287" s="35"/>
      <c r="O287" s="36"/>
      <c r="P287" s="36"/>
      <c r="U287" s="37"/>
      <c r="V287" s="37"/>
      <c r="AB287" s="19"/>
      <c r="BD287" t="s">
        <v>109</v>
      </c>
      <c r="BE287" s="19"/>
      <c r="BF287" s="19"/>
      <c r="BG287" s="43">
        <f>AVERAGE(BG116:BG255)</f>
        <v>3.5661490738202084</v>
      </c>
      <c r="BH287" s="43">
        <f>AVERAGE(BH116:BH255)</f>
        <v>7.1884056056801109</v>
      </c>
      <c r="BI287" s="43">
        <f>AVERAGE(BI116:BI255)</f>
        <v>3.622256531859902</v>
      </c>
      <c r="BJ287" s="43">
        <f>AVERAGE(BJ116:BJ255)</f>
        <v>0.34647627040729906</v>
      </c>
      <c r="BK287" s="43"/>
      <c r="BL287" s="43"/>
      <c r="BM287" s="43"/>
      <c r="BN287" s="43"/>
      <c r="BO287" s="43"/>
      <c r="BP287" s="43"/>
      <c r="BQ287" s="43"/>
      <c r="BR287" s="43"/>
      <c r="BS287" s="43"/>
      <c r="BT287" s="43"/>
      <c r="BU287" s="43"/>
      <c r="BV287" s="43"/>
      <c r="BW287" s="43"/>
      <c r="BX287" s="43"/>
      <c r="BY287" s="43"/>
      <c r="BZ287" s="43"/>
      <c r="CA287" s="43"/>
      <c r="CB287" s="43"/>
      <c r="CC287" s="43"/>
      <c r="CD287" t="s">
        <v>109</v>
      </c>
      <c r="CE287" s="43"/>
      <c r="CF287" s="43"/>
      <c r="CG287" s="43">
        <f>AVERAGE(CG116:CG255)</f>
        <v>1.7830745369101042</v>
      </c>
      <c r="CH287" s="43">
        <f>AVERAGE(CH116:CH255)</f>
        <v>3.5942028028400554</v>
      </c>
      <c r="CI287" s="43">
        <f>AVERAGE(CI116:CI255)</f>
        <v>1.811128265929951</v>
      </c>
      <c r="CJ287" s="43">
        <f>AVERAGE(CJ116:CJ255)</f>
        <v>0.17323813520364953</v>
      </c>
    </row>
    <row r="288" spans="1:101" x14ac:dyDescent="0.3">
      <c r="BD288" t="s">
        <v>133</v>
      </c>
      <c r="BG288" s="43">
        <f>STDEV(BG116:BG255)</f>
        <v>0.22586455234793404</v>
      </c>
      <c r="BH288" s="43">
        <f>STDEV(BH116:BH255)</f>
        <v>0.34417573564804599</v>
      </c>
      <c r="BI288" s="43">
        <f>STDEV(BI116:BI255)</f>
        <v>0.28677235251344307</v>
      </c>
      <c r="BJ288" s="43">
        <f>STDEV(BJ116:BJ255)</f>
        <v>2.1717806207123085E-2</v>
      </c>
      <c r="BK288" s="43"/>
      <c r="BL288" s="43"/>
      <c r="BM288" s="43"/>
      <c r="BN288" s="43"/>
      <c r="BO288" s="43"/>
      <c r="BP288" s="43"/>
      <c r="BQ288" s="43"/>
      <c r="BR288" s="43"/>
      <c r="BS288" s="43"/>
      <c r="BT288" s="43"/>
      <c r="BU288" s="43"/>
      <c r="BV288" s="43"/>
      <c r="BW288" s="43"/>
      <c r="BX288" s="43"/>
      <c r="BY288" s="43"/>
      <c r="BZ288" s="43"/>
      <c r="CA288" s="43"/>
      <c r="CB288" s="43"/>
      <c r="CC288" s="43"/>
      <c r="CD288" t="s">
        <v>133</v>
      </c>
      <c r="CE288" s="43"/>
      <c r="CF288" s="43"/>
      <c r="CG288" s="43">
        <f>STDEV(CG116:CG255)</f>
        <v>0.11293227617396702</v>
      </c>
      <c r="CH288" s="43">
        <f>STDEV(CH116:CH255)</f>
        <v>0.17208786782402299</v>
      </c>
      <c r="CI288" s="43">
        <f>STDEV(CI116:CI255)</f>
        <v>0.14338617625672154</v>
      </c>
      <c r="CJ288" s="43">
        <f>STDEV(CJ116:CJ255)</f>
        <v>1.0858903103561543E-2</v>
      </c>
    </row>
    <row r="289" spans="56:88" x14ac:dyDescent="0.3">
      <c r="BD289" t="s">
        <v>134</v>
      </c>
      <c r="BG289" s="43">
        <f t="shared" ref="BG289:BJ289" si="215">100*BG288/BG287</f>
        <v>6.3335701248736207</v>
      </c>
      <c r="BH289" s="43">
        <f t="shared" si="215"/>
        <v>4.7879287080863433</v>
      </c>
      <c r="BI289" s="43">
        <f t="shared" si="215"/>
        <v>7.9169531476059065</v>
      </c>
      <c r="BJ289" s="43">
        <f t="shared" si="215"/>
        <v>6.2681944081171244</v>
      </c>
      <c r="BK289" s="43"/>
      <c r="BL289" s="43"/>
      <c r="BM289" s="43"/>
      <c r="BN289" s="43"/>
      <c r="BO289" s="43"/>
      <c r="BP289" s="43"/>
      <c r="BQ289" s="43"/>
      <c r="BR289" s="43"/>
      <c r="BS289" s="43"/>
      <c r="BT289" s="43"/>
      <c r="BU289" s="43"/>
      <c r="BV289" s="43"/>
      <c r="BW289" s="43"/>
      <c r="BX289" s="43"/>
      <c r="BY289" s="43"/>
      <c r="BZ289" s="43"/>
      <c r="CA289" s="43"/>
      <c r="CB289" s="43"/>
      <c r="CC289" s="43"/>
      <c r="CD289" t="s">
        <v>134</v>
      </c>
      <c r="CE289" s="43"/>
      <c r="CF289" s="43"/>
      <c r="CG289" s="43">
        <f t="shared" ref="CG289:CJ289" si="216">100*CG288/CG287</f>
        <v>6.3335701248736207</v>
      </c>
      <c r="CH289" s="43">
        <f t="shared" si="216"/>
        <v>4.7879287080863433</v>
      </c>
      <c r="CI289" s="43">
        <f t="shared" si="216"/>
        <v>7.9169531476059065</v>
      </c>
      <c r="CJ289" s="43">
        <f t="shared" si="216"/>
        <v>6.2681944081171244</v>
      </c>
    </row>
    <row r="290" spans="56:88" x14ac:dyDescent="0.3">
      <c r="BD290" t="s">
        <v>135</v>
      </c>
      <c r="BG290" s="43">
        <f t="shared" ref="BG290:BJ290" si="217">TINV(0.02,(BG286-1))</f>
        <v>2.4121158757033583</v>
      </c>
      <c r="BH290" s="43">
        <f t="shared" si="217"/>
        <v>2.4121158757033583</v>
      </c>
      <c r="BI290" s="43">
        <f t="shared" si="217"/>
        <v>2.4121158757033583</v>
      </c>
      <c r="BJ290" s="43">
        <f t="shared" si="217"/>
        <v>2.4121158757033583</v>
      </c>
      <c r="BK290" s="43"/>
      <c r="BL290" s="43"/>
      <c r="BM290" s="43"/>
      <c r="BN290" s="43"/>
      <c r="BO290" s="43"/>
      <c r="BP290" s="43"/>
      <c r="BQ290" s="43"/>
      <c r="BR290" s="43"/>
      <c r="BS290" s="43"/>
      <c r="BT290" s="43"/>
      <c r="BU290" s="43"/>
      <c r="BV290" s="43"/>
      <c r="BW290" s="43"/>
      <c r="BX290" s="43"/>
      <c r="BY290" s="43"/>
      <c r="BZ290" s="43"/>
      <c r="CA290" s="43"/>
      <c r="CB290" s="43"/>
      <c r="CC290" s="43"/>
      <c r="CD290" t="s">
        <v>135</v>
      </c>
      <c r="CE290" s="43"/>
      <c r="CF290" s="43"/>
      <c r="CG290" s="43">
        <f t="shared" ref="CG290:CJ290" si="218">TINV(0.02,(CG286-1))</f>
        <v>2.4121158757033583</v>
      </c>
      <c r="CH290" s="43">
        <f t="shared" si="218"/>
        <v>2.4121158757033583</v>
      </c>
      <c r="CI290" s="43">
        <f t="shared" si="218"/>
        <v>2.4121158757033583</v>
      </c>
      <c r="CJ290" s="43">
        <f t="shared" si="218"/>
        <v>2.4121158757033583</v>
      </c>
    </row>
    <row r="291" spans="56:88" x14ac:dyDescent="0.3">
      <c r="BD291" t="s">
        <v>127</v>
      </c>
      <c r="BE291" s="22" t="s">
        <v>155</v>
      </c>
      <c r="BG291" s="45">
        <f t="shared" ref="BG291:BJ291" si="219">BG288*BG290</f>
        <v>0.54481147247708395</v>
      </c>
      <c r="BH291" s="45">
        <f t="shared" si="219"/>
        <v>0.83019175598853401</v>
      </c>
      <c r="BI291" s="45">
        <f t="shared" si="219"/>
        <v>0.6917281442104759</v>
      </c>
      <c r="BJ291" s="45">
        <f t="shared" si="219"/>
        <v>5.2385865137650534E-2</v>
      </c>
      <c r="BK291" s="43"/>
      <c r="BL291" s="43"/>
      <c r="BM291" s="43"/>
      <c r="BN291" s="43"/>
      <c r="BO291" s="43"/>
      <c r="BP291" s="43"/>
      <c r="BQ291" s="43"/>
      <c r="BR291" s="43"/>
      <c r="BS291" s="43"/>
      <c r="BT291" s="43"/>
      <c r="BU291" s="43"/>
      <c r="BV291" s="43"/>
      <c r="BW291" s="43"/>
      <c r="BX291" s="43"/>
      <c r="BY291" s="43"/>
      <c r="BZ291" s="43"/>
      <c r="CA291" s="43"/>
      <c r="CB291" s="43"/>
      <c r="CC291" s="43"/>
      <c r="CD291" t="s">
        <v>127</v>
      </c>
      <c r="CE291" s="22" t="s">
        <v>169</v>
      </c>
      <c r="CF291" s="43"/>
      <c r="CG291" s="50">
        <f t="shared" ref="CG291:CJ291" si="220">CG288*CG290</f>
        <v>0.27240573623854197</v>
      </c>
      <c r="CH291" s="50">
        <f t="shared" si="220"/>
        <v>0.415095877994267</v>
      </c>
      <c r="CI291" s="50">
        <f t="shared" si="220"/>
        <v>0.34586407210523795</v>
      </c>
      <c r="CJ291" s="50">
        <f t="shared" si="220"/>
        <v>2.6192932568825267E-2</v>
      </c>
    </row>
    <row r="292" spans="56:88" x14ac:dyDescent="0.3">
      <c r="BD292" t="s">
        <v>128</v>
      </c>
      <c r="BE292" s="22" t="s">
        <v>155</v>
      </c>
      <c r="BG292" s="45">
        <f t="shared" ref="BG292:BJ292" si="221">10*BG288</f>
        <v>2.2586455234793403</v>
      </c>
      <c r="BH292" s="45">
        <f t="shared" si="221"/>
        <v>3.4417573564804598</v>
      </c>
      <c r="BI292" s="45">
        <f t="shared" si="221"/>
        <v>2.8677235251344309</v>
      </c>
      <c r="BJ292" s="45">
        <f t="shared" si="221"/>
        <v>0.21717806207123086</v>
      </c>
      <c r="BK292" s="43"/>
      <c r="BL292" s="43"/>
      <c r="BM292" s="43"/>
      <c r="BN292" s="43"/>
      <c r="BO292" s="43"/>
      <c r="BP292" s="43"/>
      <c r="BQ292" s="43"/>
      <c r="BR292" s="43"/>
      <c r="BS292" s="43"/>
      <c r="BT292" s="43"/>
      <c r="BU292" s="43"/>
      <c r="BV292" s="43"/>
      <c r="BW292" s="43"/>
      <c r="BX292" s="43"/>
      <c r="BY292" s="43"/>
      <c r="BZ292" s="43"/>
      <c r="CA292" s="43"/>
      <c r="CB292" s="43"/>
      <c r="CC292" s="43"/>
      <c r="CD292" t="s">
        <v>128</v>
      </c>
      <c r="CE292" s="22" t="s">
        <v>169</v>
      </c>
      <c r="CF292" s="43"/>
      <c r="CG292" s="50">
        <f t="shared" ref="CG292:CJ292" si="222">10*CG288</f>
        <v>1.1293227617396702</v>
      </c>
      <c r="CH292" s="50">
        <f t="shared" si="222"/>
        <v>1.7208786782402299</v>
      </c>
      <c r="CI292" s="50">
        <f t="shared" si="222"/>
        <v>1.4338617625672154</v>
      </c>
      <c r="CJ292" s="50">
        <f t="shared" si="222"/>
        <v>0.10858903103561543</v>
      </c>
    </row>
    <row r="293" spans="56:88" x14ac:dyDescent="0.3">
      <c r="BD293" t="s">
        <v>136</v>
      </c>
      <c r="BG293" s="43">
        <f t="shared" ref="BG293:BJ293" si="223">100*(BG287-BG285)/BG285</f>
        <v>12.001613292631601</v>
      </c>
      <c r="BH293" s="43">
        <f t="shared" si="223"/>
        <v>12.971405514636261</v>
      </c>
      <c r="BI293" s="43">
        <f t="shared" si="223"/>
        <v>13.942723214241065</v>
      </c>
      <c r="BJ293" s="43">
        <f t="shared" si="223"/>
        <v>6.2892437686082436</v>
      </c>
      <c r="BK293" s="43"/>
      <c r="BL293" s="43"/>
      <c r="BM293" s="43"/>
      <c r="BN293" s="43"/>
      <c r="BO293" s="43"/>
      <c r="BP293" s="43"/>
      <c r="BQ293" s="43"/>
      <c r="BR293" s="43"/>
      <c r="BS293" s="43"/>
      <c r="BT293" s="43"/>
      <c r="BU293" s="43"/>
      <c r="BV293" s="43"/>
      <c r="BW293" s="43"/>
      <c r="BX293" s="43"/>
      <c r="BY293" s="43"/>
      <c r="BZ293" s="43"/>
      <c r="CA293" s="43"/>
      <c r="CB293" s="43"/>
      <c r="CC293" s="43"/>
      <c r="CD293" t="s">
        <v>136</v>
      </c>
      <c r="CE293" s="43"/>
      <c r="CF293" s="43"/>
      <c r="CG293" s="43">
        <f t="shared" ref="CG293:CJ293" si="224">100*(CG287-CG285)/CG285</f>
        <v>12.737197786910171</v>
      </c>
      <c r="CH293" s="43">
        <f t="shared" si="224"/>
        <v>13.984405053576983</v>
      </c>
      <c r="CI293" s="43">
        <f t="shared" si="224"/>
        <v>15.239548124931549</v>
      </c>
      <c r="CJ293" s="43">
        <f t="shared" si="224"/>
        <v>9.1868813920184795</v>
      </c>
    </row>
    <row r="294" spans="56:88" x14ac:dyDescent="0.3">
      <c r="BD294" t="s">
        <v>137</v>
      </c>
      <c r="BG294" s="43">
        <f t="shared" ref="BG294:BJ294" si="225">BG285/BG291</f>
        <v>5.8442524984734963</v>
      </c>
      <c r="BH294" s="43">
        <f t="shared" si="225"/>
        <v>7.6645317179055796</v>
      </c>
      <c r="BI294" s="43">
        <f t="shared" si="225"/>
        <v>4.5957581213138123</v>
      </c>
      <c r="BJ294" s="43">
        <f t="shared" si="225"/>
        <v>6.2225738301323181</v>
      </c>
      <c r="BK294" s="43"/>
      <c r="BL294" s="43"/>
      <c r="BM294" s="43"/>
      <c r="BN294" s="43"/>
      <c r="BO294" s="43"/>
      <c r="BP294" s="43"/>
      <c r="BQ294" s="43"/>
      <c r="BR294" s="43"/>
      <c r="BS294" s="43"/>
      <c r="BT294" s="43"/>
      <c r="BU294" s="43"/>
      <c r="BV294" s="43"/>
      <c r="BW294" s="43"/>
      <c r="BX294" s="43"/>
      <c r="BY294" s="43"/>
      <c r="BZ294" s="43"/>
      <c r="CA294" s="43"/>
      <c r="CB294" s="43"/>
      <c r="CC294" s="43"/>
      <c r="CD294" t="s">
        <v>137</v>
      </c>
      <c r="CE294" s="43"/>
      <c r="CF294" s="43"/>
      <c r="CG294" s="43">
        <f t="shared" ref="CG294:CJ294" si="226">CG285/CG291</f>
        <v>5.8061200843021643</v>
      </c>
      <c r="CH294" s="43">
        <f t="shared" si="226"/>
        <v>7.5964156708657642</v>
      </c>
      <c r="CI294" s="43">
        <f t="shared" si="226"/>
        <v>4.5440406882606492</v>
      </c>
      <c r="CJ294" s="43">
        <f t="shared" si="226"/>
        <v>6.0574371047788151</v>
      </c>
    </row>
    <row r="295" spans="56:88" x14ac:dyDescent="0.3">
      <c r="BD295" t="s">
        <v>138</v>
      </c>
      <c r="BG295" s="43">
        <f t="shared" ref="BG295:BJ295" si="227">100*BG287/BG285</f>
        <v>112.00161329263159</v>
      </c>
      <c r="BH295" s="43">
        <f t="shared" si="227"/>
        <v>112.97140551463627</v>
      </c>
      <c r="BI295" s="43">
        <f t="shared" si="227"/>
        <v>113.94272321424107</v>
      </c>
      <c r="BJ295" s="43">
        <f t="shared" si="227"/>
        <v>106.28924376860824</v>
      </c>
      <c r="BK295" s="43"/>
      <c r="BL295" s="43"/>
      <c r="BM295" s="43"/>
      <c r="BN295" s="43"/>
      <c r="BO295" s="43"/>
      <c r="BP295" s="43"/>
      <c r="BQ295" s="43"/>
      <c r="BR295" s="43"/>
      <c r="BS295" s="43"/>
      <c r="BT295" s="43"/>
      <c r="BU295" s="43"/>
      <c r="BV295" s="43"/>
      <c r="BW295" s="43"/>
      <c r="BX295" s="43"/>
      <c r="BY295" s="43"/>
      <c r="BZ295" s="43"/>
      <c r="CA295" s="43"/>
      <c r="CB295" s="43"/>
      <c r="CC295" s="43"/>
      <c r="CD295" t="s">
        <v>138</v>
      </c>
      <c r="CE295" s="43"/>
      <c r="CF295" s="43"/>
      <c r="CG295" s="43">
        <f t="shared" ref="CG295:CJ295" si="228">100*CG287/CG285</f>
        <v>112.73719778691016</v>
      </c>
      <c r="CH295" s="43">
        <f t="shared" si="228"/>
        <v>113.98440505357699</v>
      </c>
      <c r="CI295" s="43">
        <f t="shared" si="228"/>
        <v>115.23954812493155</v>
      </c>
      <c r="CJ295" s="43">
        <f t="shared" si="228"/>
        <v>109.18688139201849</v>
      </c>
    </row>
    <row r="296" spans="56:88" x14ac:dyDescent="0.3">
      <c r="BD296" t="s">
        <v>139</v>
      </c>
      <c r="BG296" s="43">
        <f t="shared" ref="BG296:BJ296" si="229">BG287/BG288</f>
        <v>15.788883367261271</v>
      </c>
      <c r="BH296" s="43">
        <f t="shared" si="229"/>
        <v>20.885858185630415</v>
      </c>
      <c r="BI296" s="43">
        <f t="shared" si="229"/>
        <v>12.631121864127753</v>
      </c>
      <c r="BJ296" s="43">
        <f t="shared" si="229"/>
        <v>15.9535575141867</v>
      </c>
      <c r="BK296" s="43"/>
      <c r="BL296" s="43"/>
      <c r="BM296" s="43"/>
      <c r="BN296" s="43"/>
      <c r="BO296" s="43"/>
      <c r="BP296" s="43"/>
      <c r="BQ296" s="43"/>
      <c r="BR296" s="43"/>
      <c r="BS296" s="43"/>
      <c r="BT296" s="43"/>
      <c r="BU296" s="43"/>
      <c r="BV296" s="43"/>
      <c r="BW296" s="43"/>
      <c r="BX296" s="43"/>
      <c r="BY296" s="43"/>
      <c r="BZ296" s="43"/>
      <c r="CA296" s="43"/>
      <c r="CB296" s="43"/>
      <c r="CC296" s="43"/>
      <c r="CD296" t="s">
        <v>139</v>
      </c>
      <c r="CE296" s="43"/>
      <c r="CF296" s="43"/>
      <c r="CG296" s="43">
        <f t="shared" ref="CG296:CJ296" si="230">CG287/CG288</f>
        <v>15.788883367261271</v>
      </c>
      <c r="CH296" s="43">
        <f t="shared" si="230"/>
        <v>20.885858185630415</v>
      </c>
      <c r="CI296" s="43">
        <f t="shared" si="230"/>
        <v>12.631121864127753</v>
      </c>
      <c r="CJ296" s="43">
        <f t="shared" si="230"/>
        <v>15.9535575141867</v>
      </c>
    </row>
    <row r="297" spans="56:88" x14ac:dyDescent="0.3">
      <c r="CE297" s="22" t="s">
        <v>159</v>
      </c>
      <c r="CG297" s="38">
        <f>CG291</f>
        <v>0.27240573623854197</v>
      </c>
      <c r="CH297" s="38">
        <f t="shared" ref="CH297:CJ297" si="231">CH291</f>
        <v>0.415095877994267</v>
      </c>
      <c r="CI297" s="38">
        <f t="shared" si="231"/>
        <v>0.34586407210523795</v>
      </c>
      <c r="CJ297" s="38">
        <f t="shared" si="231"/>
        <v>2.6192932568825267E-2</v>
      </c>
    </row>
    <row r="298" spans="56:88" x14ac:dyDescent="0.3">
      <c r="CE298" s="22" t="s">
        <v>160</v>
      </c>
      <c r="CG298" s="49">
        <f>(CG297*1)/1</f>
        <v>0.27240573623854197</v>
      </c>
      <c r="CH298" s="49">
        <f t="shared" ref="CH298:CJ298" si="232">(CH297*1)/1</f>
        <v>0.415095877994267</v>
      </c>
      <c r="CI298" s="49">
        <f t="shared" si="232"/>
        <v>0.34586407210523795</v>
      </c>
      <c r="CJ298" s="49">
        <f t="shared" si="232"/>
        <v>2.6192932568825267E-2</v>
      </c>
    </row>
    <row r="299" spans="56:88" x14ac:dyDescent="0.3">
      <c r="CE299" s="22" t="s">
        <v>161</v>
      </c>
      <c r="CG299" s="49">
        <f>((CG297*1000)/1000)/0.5</f>
        <v>0.54481147247708395</v>
      </c>
      <c r="CH299" s="49">
        <f t="shared" ref="CH299:CJ299" si="233">((CH297*1000)/1000)/0.5</f>
        <v>0.83019175598853401</v>
      </c>
      <c r="CI299" s="49">
        <f t="shared" si="233"/>
        <v>0.6917281442104759</v>
      </c>
      <c r="CJ299" s="49">
        <f t="shared" si="233"/>
        <v>5.2385865137650534E-2</v>
      </c>
    </row>
    <row r="300" spans="56:88" x14ac:dyDescent="0.3">
      <c r="CE300" s="22" t="s">
        <v>162</v>
      </c>
      <c r="CG300" s="49">
        <f>(CG297*1)/0.3</f>
        <v>0.90801912079513991</v>
      </c>
      <c r="CH300" s="49">
        <f t="shared" ref="CH300:CJ300" si="234">(CH297*1)/0.3</f>
        <v>1.3836529266475568</v>
      </c>
      <c r="CI300" s="49">
        <f t="shared" si="234"/>
        <v>1.1528802403507932</v>
      </c>
      <c r="CJ300" s="49">
        <f t="shared" si="234"/>
        <v>8.7309775229417561E-2</v>
      </c>
    </row>
    <row r="301" spans="56:88" x14ac:dyDescent="0.3">
      <c r="CE301" s="8"/>
      <c r="CF301" s="29"/>
    </row>
    <row r="302" spans="56:88" x14ac:dyDescent="0.3">
      <c r="CE302" s="22" t="s">
        <v>165</v>
      </c>
      <c r="CF302" s="29"/>
      <c r="CG302" s="29">
        <f>10*CG288</f>
        <v>1.1293227617396702</v>
      </c>
      <c r="CH302" s="29">
        <f t="shared" ref="CH302:CJ302" si="235">10*CH288</f>
        <v>1.7208786782402299</v>
      </c>
      <c r="CI302" s="29">
        <f t="shared" si="235"/>
        <v>1.4338617625672154</v>
      </c>
      <c r="CJ302" s="29">
        <f t="shared" si="235"/>
        <v>0.10858903103561543</v>
      </c>
    </row>
    <row r="303" spans="56:88" x14ac:dyDescent="0.3">
      <c r="CE303" s="22" t="s">
        <v>172</v>
      </c>
      <c r="CF303" s="29"/>
      <c r="CG303" s="49">
        <f>(CG302*1)/1</f>
        <v>1.1293227617396702</v>
      </c>
      <c r="CH303" s="49">
        <f t="shared" ref="CH303:CJ303" si="236">(CH302*1)/1</f>
        <v>1.7208786782402299</v>
      </c>
      <c r="CI303" s="49">
        <f t="shared" si="236"/>
        <v>1.4338617625672154</v>
      </c>
      <c r="CJ303" s="49">
        <f t="shared" si="236"/>
        <v>0.10858903103561543</v>
      </c>
    </row>
    <row r="304" spans="56:88" x14ac:dyDescent="0.3">
      <c r="CE304" s="22" t="s">
        <v>166</v>
      </c>
      <c r="CF304" s="29"/>
      <c r="CG304" s="49">
        <f>(CG302*1)/0.5</f>
        <v>2.2586455234793403</v>
      </c>
      <c r="CH304" s="49">
        <f t="shared" ref="CH304:CJ304" si="237">(CH302*1)/0.5</f>
        <v>3.4417573564804598</v>
      </c>
      <c r="CI304" s="49">
        <f t="shared" si="237"/>
        <v>2.8677235251344309</v>
      </c>
      <c r="CJ304" s="49">
        <f t="shared" si="237"/>
        <v>0.21717806207123086</v>
      </c>
    </row>
    <row r="305" spans="83:88" x14ac:dyDescent="0.3">
      <c r="CE305" s="22" t="s">
        <v>167</v>
      </c>
      <c r="CG305" s="49">
        <f>(CG302*1)/0.3</f>
        <v>3.7644092057989007</v>
      </c>
      <c r="CH305" s="49">
        <f t="shared" ref="CH305:CJ305" si="238">(CH302*1)/0.3</f>
        <v>5.7362622608007667</v>
      </c>
      <c r="CI305" s="49">
        <f t="shared" si="238"/>
        <v>4.7795392085573853</v>
      </c>
      <c r="CJ305" s="49">
        <f t="shared" si="238"/>
        <v>0.36196343678538478</v>
      </c>
    </row>
  </sheetData>
  <conditionalFormatting sqref="AK37:AK39">
    <cfRule type="cellIs" dxfId="100" priority="155" operator="greaterThan">
      <formula>20</formula>
    </cfRule>
  </conditionalFormatting>
  <conditionalFormatting sqref="AK41">
    <cfRule type="cellIs" dxfId="99" priority="151" operator="greaterThan">
      <formula>20</formula>
    </cfRule>
  </conditionalFormatting>
  <conditionalFormatting sqref="AK44">
    <cfRule type="cellIs" dxfId="98" priority="147" operator="greaterThan">
      <formula>20</formula>
    </cfRule>
  </conditionalFormatting>
  <conditionalFormatting sqref="AK46:AK48">
    <cfRule type="cellIs" dxfId="97" priority="129" operator="greaterThan">
      <formula>20</formula>
    </cfRule>
  </conditionalFormatting>
  <conditionalFormatting sqref="AK50">
    <cfRule type="cellIs" dxfId="96" priority="125" operator="greaterThan">
      <formula>20</formula>
    </cfRule>
  </conditionalFormatting>
  <conditionalFormatting sqref="AK53">
    <cfRule type="cellIs" dxfId="95" priority="121" operator="greaterThan">
      <formula>20</formula>
    </cfRule>
  </conditionalFormatting>
  <conditionalFormatting sqref="AK55:AK57">
    <cfRule type="cellIs" dxfId="94" priority="103" operator="greaterThan">
      <formula>20</formula>
    </cfRule>
  </conditionalFormatting>
  <conditionalFormatting sqref="AK59">
    <cfRule type="cellIs" dxfId="93" priority="99" operator="greaterThan">
      <formula>20</formula>
    </cfRule>
  </conditionalFormatting>
  <conditionalFormatting sqref="AK62">
    <cfRule type="cellIs" dxfId="92" priority="95" operator="greaterThan">
      <formula>20</formula>
    </cfRule>
  </conditionalFormatting>
  <conditionalFormatting sqref="AK64:AK66">
    <cfRule type="cellIs" dxfId="91" priority="77" operator="greaterThan">
      <formula>20</formula>
    </cfRule>
  </conditionalFormatting>
  <conditionalFormatting sqref="AK68">
    <cfRule type="cellIs" dxfId="90" priority="73" operator="greaterThan">
      <formula>20</formula>
    </cfRule>
  </conditionalFormatting>
  <conditionalFormatting sqref="AK71">
    <cfRule type="cellIs" dxfId="89" priority="69" operator="greaterThan">
      <formula>20</formula>
    </cfRule>
  </conditionalFormatting>
  <conditionalFormatting sqref="AK73:AK75">
    <cfRule type="cellIs" dxfId="88" priority="51" operator="greaterThan">
      <formula>20</formula>
    </cfRule>
  </conditionalFormatting>
  <conditionalFormatting sqref="AK77">
    <cfRule type="cellIs" dxfId="87" priority="47" operator="greaterThan">
      <formula>20</formula>
    </cfRule>
  </conditionalFormatting>
  <conditionalFormatting sqref="AK80">
    <cfRule type="cellIs" dxfId="86" priority="43" operator="greaterThan">
      <formula>20</formula>
    </cfRule>
  </conditionalFormatting>
  <conditionalFormatting sqref="AK136:AK137">
    <cfRule type="cellIs" dxfId="85" priority="30" operator="greaterThan">
      <formula>20</formula>
    </cfRule>
  </conditionalFormatting>
  <conditionalFormatting sqref="AK247:AK248">
    <cfRule type="cellIs" dxfId="84" priority="4" operator="greaterThan">
      <formula>20</formula>
    </cfRule>
  </conditionalFormatting>
  <conditionalFormatting sqref="AK250:AK251">
    <cfRule type="cellIs" dxfId="83" priority="17" operator="greaterThan">
      <formula>20</formula>
    </cfRule>
  </conditionalFormatting>
  <conditionalFormatting sqref="AK39:AL39 AW39:AX39 BC39:BD39">
    <cfRule type="cellIs" dxfId="82" priority="167" operator="greaterThan">
      <formula>20</formula>
    </cfRule>
  </conditionalFormatting>
  <conditionalFormatting sqref="AK48:AL48 AW48:AX48 BC48:BD48">
    <cfRule type="cellIs" dxfId="81" priority="141" operator="greaterThan">
      <formula>20</formula>
    </cfRule>
  </conditionalFormatting>
  <conditionalFormatting sqref="AK57:AL57 AW57:AX57 BC57:BD57">
    <cfRule type="cellIs" dxfId="80" priority="115" operator="greaterThan">
      <formula>20</formula>
    </cfRule>
  </conditionalFormatting>
  <conditionalFormatting sqref="AK66:AL66 AW66:AX66 BC66:BD66">
    <cfRule type="cellIs" dxfId="79" priority="89" operator="greaterThan">
      <formula>20</formula>
    </cfRule>
  </conditionalFormatting>
  <conditionalFormatting sqref="AK75:AL75 AW75:AX75 BC75:BD75">
    <cfRule type="cellIs" dxfId="78" priority="63" operator="greaterThan">
      <formula>20</formula>
    </cfRule>
  </conditionalFormatting>
  <conditionalFormatting sqref="AK136:AL136 AW136:AX136 BC136:BD136">
    <cfRule type="cellIs" dxfId="77" priority="38" operator="greaterThan">
      <formula>20</formula>
    </cfRule>
  </conditionalFormatting>
  <conditionalFormatting sqref="AK247:AL247 AW247:AX247 BC247:BD247">
    <cfRule type="cellIs" dxfId="76" priority="12" operator="greaterThan">
      <formula>20</formula>
    </cfRule>
  </conditionalFormatting>
  <conditionalFormatting sqref="AK250:AL250 AW250:AX250 BC250:BD250">
    <cfRule type="cellIs" dxfId="75" priority="25" operator="greaterThan">
      <formula>20</formula>
    </cfRule>
  </conditionalFormatting>
  <conditionalFormatting sqref="AM136:AN136 AS136:AT136 AY136:AZ136 BE136">
    <cfRule type="cellIs" dxfId="74" priority="39" operator="between">
      <formula>80</formula>
      <formula>120</formula>
    </cfRule>
  </conditionalFormatting>
  <conditionalFormatting sqref="AM247:AN247 AS247:AT247 AY247:AZ247 BE247">
    <cfRule type="cellIs" dxfId="73" priority="13" operator="between">
      <formula>80</formula>
      <formula>120</formula>
    </cfRule>
  </conditionalFormatting>
  <conditionalFormatting sqref="AM250:AN250 AS250:AT250 AY250:AZ250 BE250">
    <cfRule type="cellIs" dxfId="72" priority="26" operator="between">
      <formula>80</formula>
      <formula>120</formula>
    </cfRule>
  </conditionalFormatting>
  <conditionalFormatting sqref="AM39:AO39 AS39:AT39 AY39:AZ39 BE39">
    <cfRule type="cellIs" dxfId="71" priority="168" operator="between">
      <formula>80</formula>
      <formula>120</formula>
    </cfRule>
  </conditionalFormatting>
  <conditionalFormatting sqref="AM48:AO48 AS48:AT48 AY48:AZ48 BE48">
    <cfRule type="cellIs" dxfId="70" priority="142" operator="between">
      <formula>80</formula>
      <formula>120</formula>
    </cfRule>
  </conditionalFormatting>
  <conditionalFormatting sqref="AM57:AO57 AS57:AT57 AY57:AZ57 BE57">
    <cfRule type="cellIs" dxfId="69" priority="116" operator="between">
      <formula>80</formula>
      <formula>120</formula>
    </cfRule>
  </conditionalFormatting>
  <conditionalFormatting sqref="AM66:AO66 AS66:AT66 AY66:AZ66 BE66">
    <cfRule type="cellIs" dxfId="68" priority="90" operator="between">
      <formula>80</formula>
      <formula>120</formula>
    </cfRule>
  </conditionalFormatting>
  <conditionalFormatting sqref="AM75:AO75 AS75:AT75 AY75:AZ75 BE75">
    <cfRule type="cellIs" dxfId="67" priority="64" operator="between">
      <formula>80</formula>
      <formula>120</formula>
    </cfRule>
  </conditionalFormatting>
  <conditionalFormatting sqref="AQ37:AQ39">
    <cfRule type="cellIs" dxfId="66" priority="154" operator="greaterThan">
      <formula>20</formula>
    </cfRule>
  </conditionalFormatting>
  <conditionalFormatting sqref="AQ41">
    <cfRule type="cellIs" dxfId="65" priority="150" operator="greaterThan">
      <formula>20</formula>
    </cfRule>
  </conditionalFormatting>
  <conditionalFormatting sqref="AQ44">
    <cfRule type="cellIs" dxfId="64" priority="146" operator="greaterThan">
      <formula>20</formula>
    </cfRule>
  </conditionalFormatting>
  <conditionalFormatting sqref="AQ46:AQ48">
    <cfRule type="cellIs" dxfId="63" priority="128" operator="greaterThan">
      <formula>20</formula>
    </cfRule>
  </conditionalFormatting>
  <conditionalFormatting sqref="AQ50">
    <cfRule type="cellIs" dxfId="62" priority="124" operator="greaterThan">
      <formula>20</formula>
    </cfRule>
  </conditionalFormatting>
  <conditionalFormatting sqref="AQ53">
    <cfRule type="cellIs" dxfId="61" priority="120" operator="greaterThan">
      <formula>20</formula>
    </cfRule>
  </conditionalFormatting>
  <conditionalFormatting sqref="AQ55:AQ57">
    <cfRule type="cellIs" dxfId="60" priority="102" operator="greaterThan">
      <formula>20</formula>
    </cfRule>
  </conditionalFormatting>
  <conditionalFormatting sqref="AQ59">
    <cfRule type="cellIs" dxfId="59" priority="98" operator="greaterThan">
      <formula>20</formula>
    </cfRule>
  </conditionalFormatting>
  <conditionalFormatting sqref="AQ62">
    <cfRule type="cellIs" dxfId="58" priority="94" operator="greaterThan">
      <formula>20</formula>
    </cfRule>
  </conditionalFormatting>
  <conditionalFormatting sqref="AQ64:AQ66">
    <cfRule type="cellIs" dxfId="57" priority="76" operator="greaterThan">
      <formula>20</formula>
    </cfRule>
  </conditionalFormatting>
  <conditionalFormatting sqref="AQ68">
    <cfRule type="cellIs" dxfId="56" priority="72" operator="greaterThan">
      <formula>20</formula>
    </cfRule>
  </conditionalFormatting>
  <conditionalFormatting sqref="AQ71">
    <cfRule type="cellIs" dxfId="55" priority="68" operator="greaterThan">
      <formula>20</formula>
    </cfRule>
  </conditionalFormatting>
  <conditionalFormatting sqref="AQ73:AQ75">
    <cfRule type="cellIs" dxfId="54" priority="50" operator="greaterThan">
      <formula>20</formula>
    </cfRule>
  </conditionalFormatting>
  <conditionalFormatting sqref="AQ77">
    <cfRule type="cellIs" dxfId="53" priority="46" operator="greaterThan">
      <formula>20</formula>
    </cfRule>
  </conditionalFormatting>
  <conditionalFormatting sqref="AQ80">
    <cfRule type="cellIs" dxfId="52" priority="42" operator="greaterThan">
      <formula>20</formula>
    </cfRule>
  </conditionalFormatting>
  <conditionalFormatting sqref="AQ136:AQ137">
    <cfRule type="cellIs" dxfId="51" priority="29" operator="greaterThan">
      <formula>20</formula>
    </cfRule>
  </conditionalFormatting>
  <conditionalFormatting sqref="AQ247:AQ248">
    <cfRule type="cellIs" dxfId="50" priority="3" operator="greaterThan">
      <formula>20</formula>
    </cfRule>
  </conditionalFormatting>
  <conditionalFormatting sqref="AQ250:AQ251">
    <cfRule type="cellIs" dxfId="49" priority="16" operator="greaterThan">
      <formula>20</formula>
    </cfRule>
  </conditionalFormatting>
  <conditionalFormatting sqref="AQ39:AR39">
    <cfRule type="cellIs" dxfId="48" priority="166" operator="greaterThan">
      <formula>20</formula>
    </cfRule>
  </conditionalFormatting>
  <conditionalFormatting sqref="AQ48:AR48">
    <cfRule type="cellIs" dxfId="47" priority="140" operator="greaterThan">
      <formula>20</formula>
    </cfRule>
  </conditionalFormatting>
  <conditionalFormatting sqref="AQ57:AR57">
    <cfRule type="cellIs" dxfId="46" priority="114" operator="greaterThan">
      <formula>20</formula>
    </cfRule>
  </conditionalFormatting>
  <conditionalFormatting sqref="AQ66:AR66">
    <cfRule type="cellIs" dxfId="45" priority="88" operator="greaterThan">
      <formula>20</formula>
    </cfRule>
  </conditionalFormatting>
  <conditionalFormatting sqref="AQ75:AR75">
    <cfRule type="cellIs" dxfId="44" priority="62" operator="greaterThan">
      <formula>20</formula>
    </cfRule>
  </conditionalFormatting>
  <conditionalFormatting sqref="AQ136:AR136">
    <cfRule type="cellIs" dxfId="43" priority="37" operator="greaterThan">
      <formula>20</formula>
    </cfRule>
  </conditionalFormatting>
  <conditionalFormatting sqref="AQ247:AR247">
    <cfRule type="cellIs" dxfId="42" priority="11" operator="greaterThan">
      <formula>20</formula>
    </cfRule>
  </conditionalFormatting>
  <conditionalFormatting sqref="AQ250:AR250">
    <cfRule type="cellIs" dxfId="41" priority="24" operator="greaterThan">
      <formula>20</formula>
    </cfRule>
  </conditionalFormatting>
  <conditionalFormatting sqref="AU39 BA39">
    <cfRule type="cellIs" dxfId="40" priority="169" operator="greaterThan">
      <formula>20</formula>
    </cfRule>
  </conditionalFormatting>
  <conditionalFormatting sqref="AU48 BA48">
    <cfRule type="cellIs" dxfId="39" priority="143" operator="greaterThan">
      <formula>20</formula>
    </cfRule>
  </conditionalFormatting>
  <conditionalFormatting sqref="AU57 BA57">
    <cfRule type="cellIs" dxfId="38" priority="117" operator="greaterThan">
      <formula>20</formula>
    </cfRule>
  </conditionalFormatting>
  <conditionalFormatting sqref="AU66 BA66">
    <cfRule type="cellIs" dxfId="37" priority="91" operator="greaterThan">
      <formula>20</formula>
    </cfRule>
  </conditionalFormatting>
  <conditionalFormatting sqref="AU75 BA75">
    <cfRule type="cellIs" dxfId="36" priority="65" operator="greaterThan">
      <formula>20</formula>
    </cfRule>
  </conditionalFormatting>
  <conditionalFormatting sqref="AW37:AW39">
    <cfRule type="cellIs" dxfId="35" priority="153" operator="greaterThan">
      <formula>20</formula>
    </cfRule>
  </conditionalFormatting>
  <conditionalFormatting sqref="AW41">
    <cfRule type="cellIs" dxfId="34" priority="149" operator="greaterThan">
      <formula>20</formula>
    </cfRule>
  </conditionalFormatting>
  <conditionalFormatting sqref="AW44">
    <cfRule type="cellIs" dxfId="33" priority="145" operator="greaterThan">
      <formula>20</formula>
    </cfRule>
  </conditionalFormatting>
  <conditionalFormatting sqref="AW46:AW48">
    <cfRule type="cellIs" dxfId="32" priority="127" operator="greaterThan">
      <formula>20</formula>
    </cfRule>
  </conditionalFormatting>
  <conditionalFormatting sqref="AW50">
    <cfRule type="cellIs" dxfId="31" priority="123" operator="greaterThan">
      <formula>20</formula>
    </cfRule>
  </conditionalFormatting>
  <conditionalFormatting sqref="AW53">
    <cfRule type="cellIs" dxfId="30" priority="119" operator="greaterThan">
      <formula>20</formula>
    </cfRule>
  </conditionalFormatting>
  <conditionalFormatting sqref="AW55:AW57">
    <cfRule type="cellIs" dxfId="29" priority="101" operator="greaterThan">
      <formula>20</formula>
    </cfRule>
  </conditionalFormatting>
  <conditionalFormatting sqref="AW59">
    <cfRule type="cellIs" dxfId="28" priority="97" operator="greaterThan">
      <formula>20</formula>
    </cfRule>
  </conditionalFormatting>
  <conditionalFormatting sqref="AW62">
    <cfRule type="cellIs" dxfId="27" priority="93" operator="greaterThan">
      <formula>20</formula>
    </cfRule>
  </conditionalFormatting>
  <conditionalFormatting sqref="AW64:AW66">
    <cfRule type="cellIs" dxfId="26" priority="75" operator="greaterThan">
      <formula>20</formula>
    </cfRule>
  </conditionalFormatting>
  <conditionalFormatting sqref="AW68">
    <cfRule type="cellIs" dxfId="25" priority="71" operator="greaterThan">
      <formula>20</formula>
    </cfRule>
  </conditionalFormatting>
  <conditionalFormatting sqref="AW71">
    <cfRule type="cellIs" dxfId="24" priority="67" operator="greaterThan">
      <formula>20</formula>
    </cfRule>
  </conditionalFormatting>
  <conditionalFormatting sqref="AW73:AW75">
    <cfRule type="cellIs" dxfId="23" priority="49" operator="greaterThan">
      <formula>20</formula>
    </cfRule>
  </conditionalFormatting>
  <conditionalFormatting sqref="AW77">
    <cfRule type="cellIs" dxfId="22" priority="45" operator="greaterThan">
      <formula>20</formula>
    </cfRule>
  </conditionalFormatting>
  <conditionalFormatting sqref="AW80">
    <cfRule type="cellIs" dxfId="21" priority="41" operator="greaterThan">
      <formula>20</formula>
    </cfRule>
  </conditionalFormatting>
  <conditionalFormatting sqref="AW136:AW137">
    <cfRule type="cellIs" dxfId="20" priority="28" operator="greaterThan">
      <formula>20</formula>
    </cfRule>
  </conditionalFormatting>
  <conditionalFormatting sqref="AW247:AW248">
    <cfRule type="cellIs" dxfId="19" priority="2" operator="greaterThan">
      <formula>20</formula>
    </cfRule>
  </conditionalFormatting>
  <conditionalFormatting sqref="AW250:AW251">
    <cfRule type="cellIs" dxfId="18" priority="15" operator="greaterThan">
      <formula>20</formula>
    </cfRule>
  </conditionalFormatting>
  <conditionalFormatting sqref="BC37:BC39">
    <cfRule type="cellIs" dxfId="17" priority="152" operator="greaterThan">
      <formula>20</formula>
    </cfRule>
  </conditionalFormatting>
  <conditionalFormatting sqref="BC41">
    <cfRule type="cellIs" dxfId="16" priority="148" operator="greaterThan">
      <formula>20</formula>
    </cfRule>
  </conditionalFormatting>
  <conditionalFormatting sqref="BC44">
    <cfRule type="cellIs" dxfId="15" priority="144" operator="greaterThan">
      <formula>20</formula>
    </cfRule>
  </conditionalFormatting>
  <conditionalFormatting sqref="BC46:BC48">
    <cfRule type="cellIs" dxfId="14" priority="126" operator="greaterThan">
      <formula>20</formula>
    </cfRule>
  </conditionalFormatting>
  <conditionalFormatting sqref="BC50">
    <cfRule type="cellIs" dxfId="13" priority="122" operator="greaterThan">
      <formula>20</formula>
    </cfRule>
  </conditionalFormatting>
  <conditionalFormatting sqref="BC53">
    <cfRule type="cellIs" dxfId="12" priority="118" operator="greaterThan">
      <formula>20</formula>
    </cfRule>
  </conditionalFormatting>
  <conditionalFormatting sqref="BC55:BC57">
    <cfRule type="cellIs" dxfId="11" priority="100" operator="greaterThan">
      <formula>20</formula>
    </cfRule>
  </conditionalFormatting>
  <conditionalFormatting sqref="BC59">
    <cfRule type="cellIs" dxfId="10" priority="96" operator="greaterThan">
      <formula>20</formula>
    </cfRule>
  </conditionalFormatting>
  <conditionalFormatting sqref="BC62">
    <cfRule type="cellIs" dxfId="9" priority="92" operator="greaterThan">
      <formula>20</formula>
    </cfRule>
  </conditionalFormatting>
  <conditionalFormatting sqref="BC64:BC66">
    <cfRule type="cellIs" dxfId="8" priority="74" operator="greaterThan">
      <formula>20</formula>
    </cfRule>
  </conditionalFormatting>
  <conditionalFormatting sqref="BC68">
    <cfRule type="cellIs" dxfId="7" priority="70" operator="greaterThan">
      <formula>20</formula>
    </cfRule>
  </conditionalFormatting>
  <conditionalFormatting sqref="BC71">
    <cfRule type="cellIs" dxfId="6" priority="66" operator="greaterThan">
      <formula>20</formula>
    </cfRule>
  </conditionalFormatting>
  <conditionalFormatting sqref="BC73:BC75">
    <cfRule type="cellIs" dxfId="5" priority="48" operator="greaterThan">
      <formula>20</formula>
    </cfRule>
  </conditionalFormatting>
  <conditionalFormatting sqref="BC77">
    <cfRule type="cellIs" dxfId="4" priority="44" operator="greaterThan">
      <formula>20</formula>
    </cfRule>
  </conditionalFormatting>
  <conditionalFormatting sqref="BC80">
    <cfRule type="cellIs" dxfId="3" priority="40" operator="greaterThan">
      <formula>20</formula>
    </cfRule>
  </conditionalFormatting>
  <conditionalFormatting sqref="BC136:BC137">
    <cfRule type="cellIs" dxfId="2" priority="27" operator="greaterThan">
      <formula>20</formula>
    </cfRule>
  </conditionalFormatting>
  <conditionalFormatting sqref="BC247:BC248">
    <cfRule type="cellIs" dxfId="1" priority="1" operator="greaterThan">
      <formula>20</formula>
    </cfRule>
  </conditionalFormatting>
  <conditionalFormatting sqref="BC250:BC251">
    <cfRule type="cellIs" dxfId="0" priority="14" operator="greaterThan">
      <formula>20</formula>
    </cfRule>
  </conditionalFormatting>
  <printOptions gridLines="1"/>
  <pageMargins left="0.7" right="0.7" top="0.75" bottom="0.75" header="0.3" footer="0.3"/>
  <pageSetup scale="3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for export</vt:lpstr>
      <vt:lpstr>26jan24</vt:lpstr>
      <vt:lpstr>27jan24</vt:lpstr>
      <vt:lpstr>29jan24</vt:lpstr>
      <vt:lpstr>30jan24</vt:lpstr>
      <vt:lpstr>31jan24</vt:lpstr>
      <vt:lpstr>1feb24</vt:lpstr>
      <vt:lpstr>2feb24</vt:lpstr>
      <vt:lpstr>rolling spiked blank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Niederlehner, Barbara</dc:creator>
  <cp:lastModifiedBy>Dexter Howard</cp:lastModifiedBy>
  <cp:lastPrinted>2022-11-21T15:38:26Z</cp:lastPrinted>
  <dcterms:created xsi:type="dcterms:W3CDTF">2020-03-18T14:50:00Z</dcterms:created>
  <dcterms:modified xsi:type="dcterms:W3CDTF">2024-02-26T16:50:12Z</dcterms:modified>
</cp:coreProperties>
</file>