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1\CBB Website Content\Draft Content\3.0 Rates &amp; Statistics\New Sitefinity 3.0 Rates and Statistics\3.9 Economic Indicators\"/>
    </mc:Choice>
  </mc:AlternateContent>
  <xr:revisionPtr revIDLastSave="0" documentId="13_ncr:1_{31F5D1F7-95BE-497D-A9B3-44C9254F26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1" l="1"/>
  <c r="W11" i="1" l="1"/>
  <c r="W15" i="1" l="1"/>
  <c r="X15" i="1"/>
  <c r="V8" i="1" l="1"/>
  <c r="V11" i="1" s="1"/>
  <c r="V15" i="1" s="1"/>
  <c r="U8" i="1" l="1"/>
  <c r="P10" i="1" l="1"/>
  <c r="P9" i="1"/>
  <c r="P8" i="1"/>
  <c r="P7" i="1"/>
  <c r="O10" i="1"/>
  <c r="O9" i="1"/>
  <c r="O8" i="1"/>
  <c r="O7" i="1"/>
  <c r="N10" i="1" l="1"/>
  <c r="N9" i="1"/>
  <c r="N8" i="1"/>
  <c r="N7" i="1"/>
  <c r="M10" i="1" l="1"/>
  <c r="M9" i="1"/>
  <c r="M8" i="1"/>
  <c r="M7" i="1"/>
  <c r="T11" i="1" l="1"/>
  <c r="T15" i="1" l="1"/>
  <c r="S10" i="1" l="1"/>
  <c r="S9" i="1"/>
  <c r="S8" i="1"/>
  <c r="S7" i="1"/>
  <c r="R9" i="1"/>
  <c r="R8" i="1"/>
  <c r="R7" i="1"/>
  <c r="R10" i="1" l="1"/>
  <c r="Q10" i="1" l="1"/>
  <c r="Q9" i="1"/>
  <c r="Q8" i="1"/>
  <c r="Q7" i="1"/>
  <c r="P11" i="1" l="1"/>
  <c r="N11" i="1"/>
  <c r="O11" i="1"/>
  <c r="Q11" i="1"/>
  <c r="R11" i="1"/>
  <c r="S11" i="1"/>
  <c r="P15" i="1" l="1"/>
  <c r="N15" i="1"/>
  <c r="M11" i="1" l="1"/>
  <c r="O15" i="1"/>
  <c r="Q15" i="1"/>
  <c r="R15" i="1"/>
  <c r="S15" i="1"/>
  <c r="M15" i="1" l="1"/>
  <c r="U11" i="1" l="1"/>
  <c r="U15" i="1" s="1"/>
</calcChain>
</file>

<file path=xl/sharedStrings.xml><?xml version="1.0" encoding="utf-8"?>
<sst xmlns="http://schemas.openxmlformats.org/spreadsheetml/2006/main" count="19" uniqueCount="16">
  <si>
    <t>Stay Over Visitor Arrivals</t>
  </si>
  <si>
    <t>United States</t>
  </si>
  <si>
    <t>EU</t>
  </si>
  <si>
    <t>Mexico</t>
  </si>
  <si>
    <t>Guatemala</t>
  </si>
  <si>
    <t>Total</t>
  </si>
  <si>
    <t>Total Arrivals</t>
  </si>
  <si>
    <t>Number of Port Calls</t>
  </si>
  <si>
    <t>Hotel Occupancy Rate %</t>
  </si>
  <si>
    <t>Length of Stay (days)</t>
  </si>
  <si>
    <t xml:space="preserve"> </t>
  </si>
  <si>
    <t>Cruise Ship Disembarkations</t>
  </si>
  <si>
    <t>All Other Nations</t>
  </si>
  <si>
    <t>Sources: Central Bank of Belize and Belize Tourism Board</t>
  </si>
  <si>
    <t>n.a.</t>
  </si>
  <si>
    <t>Key Tourism Indicators (2001-2024)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</si>
</sst>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General\ "/>
    <numFmt numFmtId="167" formatCode="0.0\ "/>
    <numFmt numFmtId="168" formatCode="#,##0.0"/>
    <numFmt numFmtId="169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164" fontId="3" fillId="0" borderId="0" xfId="3" applyNumberFormat="1"/>
    <xf numFmtId="164" fontId="3" fillId="0" borderId="0" xfId="4" applyNumberFormat="1"/>
    <xf numFmtId="164" fontId="3" fillId="0" borderId="0" xfId="5" applyNumberFormat="1"/>
    <xf numFmtId="164" fontId="0" fillId="0" borderId="0" xfId="0" applyNumberFormat="1"/>
    <xf numFmtId="0" fontId="0" fillId="2" borderId="0" xfId="0" applyFill="1"/>
    <xf numFmtId="164" fontId="1" fillId="2" borderId="0" xfId="1" applyNumberFormat="1" applyFont="1" applyFill="1" applyBorder="1" applyAlignment="1"/>
    <xf numFmtId="164" fontId="4" fillId="2" borderId="0" xfId="1" applyNumberFormat="1" applyFont="1" applyFill="1" applyBorder="1" applyAlignment="1"/>
    <xf numFmtId="164" fontId="2" fillId="2" borderId="0" xfId="0" applyNumberFormat="1" applyFont="1" applyFill="1"/>
    <xf numFmtId="164" fontId="0" fillId="2" borderId="0" xfId="1" applyNumberFormat="1" applyFont="1" applyFill="1" applyBorder="1" applyAlignme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4" fontId="2" fillId="2" borderId="0" xfId="1" applyNumberFormat="1" applyFont="1" applyFill="1" applyBorder="1" applyAlignment="1"/>
    <xf numFmtId="0" fontId="6" fillId="2" borderId="0" xfId="0" applyFont="1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 indent="1"/>
    </xf>
    <xf numFmtId="3" fontId="0" fillId="0" borderId="0" xfId="0" applyNumberFormat="1"/>
    <xf numFmtId="1" fontId="0" fillId="0" borderId="0" xfId="0" applyNumberFormat="1"/>
    <xf numFmtId="43" fontId="0" fillId="0" borderId="0" xfId="0" applyNumberFormat="1"/>
    <xf numFmtId="169" fontId="0" fillId="0" borderId="0" xfId="0" applyNumberFormat="1"/>
    <xf numFmtId="164" fontId="4" fillId="2" borderId="0" xfId="1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164" fontId="1" fillId="2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right"/>
    </xf>
    <xf numFmtId="3" fontId="0" fillId="2" borderId="0" xfId="1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1" fillId="2" borderId="0" xfId="1" applyNumberFormat="1" applyFon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3" fontId="0" fillId="2" borderId="0" xfId="0" applyNumberFormat="1" applyFill="1"/>
    <xf numFmtId="3" fontId="2" fillId="2" borderId="0" xfId="0" applyNumberFormat="1" applyFont="1" applyFill="1"/>
    <xf numFmtId="166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67" fontId="0" fillId="2" borderId="2" xfId="0" applyNumberFormat="1" applyFill="1" applyBorder="1" applyAlignment="1">
      <alignment horizontal="right"/>
    </xf>
    <xf numFmtId="168" fontId="0" fillId="2" borderId="3" xfId="0" applyNumberFormat="1" applyFill="1" applyBorder="1" applyAlignment="1">
      <alignment horizontal="right"/>
    </xf>
    <xf numFmtId="164" fontId="0" fillId="0" borderId="0" xfId="1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3" fontId="2" fillId="0" borderId="0" xfId="0" applyNumberFormat="1" applyFont="1"/>
    <xf numFmtId="0" fontId="0" fillId="0" borderId="0" xfId="0" applyAlignment="1">
      <alignment horizontal="center"/>
    </xf>
    <xf numFmtId="164" fontId="2" fillId="0" borderId="0" xfId="1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8" fontId="0" fillId="0" borderId="3" xfId="0" applyNumberFormat="1" applyBorder="1" applyAlignment="1">
      <alignment horizontal="right"/>
    </xf>
    <xf numFmtId="168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0" fontId="5" fillId="2" borderId="0" xfId="0" applyFont="1" applyFill="1" applyAlignment="1">
      <alignment horizontal="center" vertical="center"/>
    </xf>
  </cellXfs>
  <cellStyles count="8">
    <cellStyle name="Comma" xfId="1" builtinId="3"/>
    <cellStyle name="Comma 13" xfId="2" xr:uid="{00000000-0005-0000-0000-000001000000}"/>
    <cellStyle name="Comma 14" xfId="3" xr:uid="{00000000-0005-0000-0000-000002000000}"/>
    <cellStyle name="Comma 15" xfId="4" xr:uid="{00000000-0005-0000-0000-000003000000}"/>
    <cellStyle name="Comma 16" xfId="5" xr:uid="{00000000-0005-0000-0000-000004000000}"/>
    <cellStyle name="Comma 2" xfId="7" xr:uid="{00000000-0005-0000-0000-000005000000}"/>
    <cellStyle name="Normal" xfId="0" builtinId="0"/>
    <cellStyle name="Normal 2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6"/>
  <sheetViews>
    <sheetView showGridLines="0" tabSelected="1" zoomScaleNormal="100" workbookViewId="0">
      <pane xSplit="1" ySplit="3" topLeftCell="C4" activePane="bottomRight" state="frozen"/>
      <selection pane="topRight" activeCell="C1" sqref="C1"/>
      <selection pane="bottomLeft" activeCell="A5" sqref="A5"/>
      <selection pane="bottomRight" activeCell="R27" sqref="R27"/>
    </sheetView>
  </sheetViews>
  <sheetFormatPr defaultRowHeight="15" x14ac:dyDescent="0.25"/>
  <cols>
    <col min="1" max="1" width="28" customWidth="1"/>
    <col min="2" max="11" width="9.7109375" customWidth="1"/>
    <col min="12" max="12" width="10.42578125" customWidth="1"/>
    <col min="13" max="14" width="10.28515625" customWidth="1"/>
    <col min="15" max="15" width="11.140625" customWidth="1"/>
    <col min="16" max="16" width="11.42578125" customWidth="1"/>
    <col min="17" max="18" width="11" customWidth="1"/>
    <col min="19" max="21" width="10.7109375" customWidth="1"/>
    <col min="22" max="22" width="10.28515625" customWidth="1"/>
    <col min="24" max="24" width="10.28515625" customWidth="1"/>
    <col min="25" max="25" width="10.5703125" bestFit="1" customWidth="1"/>
  </cols>
  <sheetData>
    <row r="1" spans="1:25" ht="23.25" x14ac:dyDescent="0.25">
      <c r="A1" s="50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25" x14ac:dyDescent="0.25">
      <c r="A3" s="16"/>
      <c r="B3" s="17">
        <v>2001</v>
      </c>
      <c r="C3" s="17">
        <v>2002</v>
      </c>
      <c r="D3" s="17">
        <v>2003</v>
      </c>
      <c r="E3" s="17">
        <v>2004</v>
      </c>
      <c r="F3" s="17">
        <v>2005</v>
      </c>
      <c r="G3" s="17">
        <v>2006</v>
      </c>
      <c r="H3" s="17">
        <v>2007</v>
      </c>
      <c r="I3" s="17">
        <v>2008</v>
      </c>
      <c r="J3" s="17">
        <v>2009</v>
      </c>
      <c r="K3" s="17">
        <v>2010</v>
      </c>
      <c r="L3" s="17">
        <v>2011</v>
      </c>
      <c r="M3" s="17">
        <v>2012</v>
      </c>
      <c r="N3" s="17">
        <v>2013</v>
      </c>
      <c r="O3" s="17">
        <v>2014</v>
      </c>
      <c r="P3" s="17">
        <v>2015</v>
      </c>
      <c r="Q3" s="17">
        <v>2016</v>
      </c>
      <c r="R3" s="17">
        <v>2017</v>
      </c>
      <c r="S3" s="17">
        <v>2018</v>
      </c>
      <c r="T3" s="17">
        <v>2019</v>
      </c>
      <c r="U3" s="17">
        <v>2020</v>
      </c>
      <c r="V3" s="17">
        <v>2021</v>
      </c>
      <c r="W3" s="17">
        <v>2022</v>
      </c>
      <c r="X3" s="17">
        <v>2023</v>
      </c>
      <c r="Y3" s="17">
        <v>2024</v>
      </c>
    </row>
    <row r="4" spans="1:25" x14ac:dyDescent="0.25">
      <c r="A4" s="14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5" ht="6.75" customHeight="1" x14ac:dyDescent="0.2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5" x14ac:dyDescent="0.25">
      <c r="A6" s="15" t="s">
        <v>1</v>
      </c>
      <c r="B6" s="6">
        <v>107662</v>
      </c>
      <c r="C6" s="6">
        <v>105048</v>
      </c>
      <c r="D6" s="6">
        <v>128254</v>
      </c>
      <c r="E6" s="7">
        <v>138204.80369</v>
      </c>
      <c r="F6" s="7">
        <v>147122.86487999998</v>
      </c>
      <c r="G6" s="7">
        <v>152223</v>
      </c>
      <c r="H6" s="23">
        <v>154174.47362999999</v>
      </c>
      <c r="I6" s="27">
        <v>149082.65193999998</v>
      </c>
      <c r="J6" s="27">
        <v>141369.92862000002</v>
      </c>
      <c r="K6" s="27">
        <v>146301.41068</v>
      </c>
      <c r="L6" s="27">
        <v>154502</v>
      </c>
      <c r="M6" s="27">
        <v>172248.00172600005</v>
      </c>
      <c r="N6" s="27">
        <v>178442.89370013331</v>
      </c>
      <c r="O6" s="27">
        <v>200993.61034249997</v>
      </c>
      <c r="P6" s="28">
        <v>215892.63939803635</v>
      </c>
      <c r="Q6" s="28">
        <v>254023.01201499996</v>
      </c>
      <c r="R6" s="28">
        <v>273311.82431000005</v>
      </c>
      <c r="S6" s="28">
        <v>306845.99133333325</v>
      </c>
      <c r="T6" s="40">
        <v>312968.33300000004</v>
      </c>
      <c r="U6" s="40">
        <v>87897.150000000009</v>
      </c>
      <c r="V6" s="40">
        <v>172983.16999999998</v>
      </c>
      <c r="W6" s="40">
        <v>263579.34000000003</v>
      </c>
      <c r="X6" s="40">
        <v>296343.67999999999</v>
      </c>
      <c r="Y6" s="40">
        <v>373862.55</v>
      </c>
    </row>
    <row r="7" spans="1:25" x14ac:dyDescent="0.25">
      <c r="A7" s="15" t="s">
        <v>2</v>
      </c>
      <c r="B7" s="6">
        <v>24356</v>
      </c>
      <c r="C7" s="6">
        <v>24475</v>
      </c>
      <c r="D7" s="6">
        <v>31959</v>
      </c>
      <c r="E7" s="7">
        <v>31135.679424999998</v>
      </c>
      <c r="F7" s="7">
        <v>31586.830062499997</v>
      </c>
      <c r="G7" s="7">
        <v>33269.536455000001</v>
      </c>
      <c r="H7" s="23">
        <v>32637.821332500003</v>
      </c>
      <c r="I7" s="27">
        <v>32487.218919999999</v>
      </c>
      <c r="J7" s="27">
        <v>28377.703292500002</v>
      </c>
      <c r="K7" s="27">
        <v>28439.3887125</v>
      </c>
      <c r="L7" s="27">
        <v>26202</v>
      </c>
      <c r="M7" s="27">
        <f>22595.8139575+4427</f>
        <v>27022.813957499999</v>
      </c>
      <c r="N7" s="27">
        <f>24457.2411175+3844</f>
        <v>28301.241117500002</v>
      </c>
      <c r="O7" s="27">
        <f>32036+5650</f>
        <v>37686</v>
      </c>
      <c r="P7" s="29">
        <f>34114.8611364167+5391</f>
        <v>39505.861136416701</v>
      </c>
      <c r="Q7" s="29">
        <f>35502.5383775+5420</f>
        <v>40922.538377500001</v>
      </c>
      <c r="R7" s="29">
        <f>42053.9725625+5764</f>
        <v>47817.972562499999</v>
      </c>
      <c r="S7" s="29">
        <f>45335.45+6350</f>
        <v>51685.45</v>
      </c>
      <c r="T7" s="40">
        <v>51906.39</v>
      </c>
      <c r="U7" s="40">
        <v>13373.920000000002</v>
      </c>
      <c r="V7" s="40">
        <v>6027.7049999999999</v>
      </c>
      <c r="W7" s="40">
        <v>30636.075000000001</v>
      </c>
      <c r="X7" s="40">
        <v>43713.214999999997</v>
      </c>
      <c r="Y7" s="40">
        <v>43551.625</v>
      </c>
    </row>
    <row r="8" spans="1:25" x14ac:dyDescent="0.25">
      <c r="A8" s="15" t="s">
        <v>12</v>
      </c>
      <c r="B8" s="6">
        <v>28697</v>
      </c>
      <c r="C8" s="6">
        <v>30485</v>
      </c>
      <c r="D8" s="6">
        <v>33278</v>
      </c>
      <c r="E8" s="7">
        <v>35655</v>
      </c>
      <c r="F8" s="7">
        <v>34594.820800000001</v>
      </c>
      <c r="G8" s="7">
        <v>37727</v>
      </c>
      <c r="H8" s="23">
        <v>40276</v>
      </c>
      <c r="I8" s="27">
        <v>42021.62116000001</v>
      </c>
      <c r="J8" s="27">
        <v>42358.284662500002</v>
      </c>
      <c r="K8" s="27">
        <v>45729.96312</v>
      </c>
      <c r="L8" s="27">
        <v>46779</v>
      </c>
      <c r="M8" s="27">
        <f>59067.5695645+4107</f>
        <v>63174.569564500001</v>
      </c>
      <c r="N8" s="27">
        <f>64537.7935925+3897</f>
        <v>68434.793592500006</v>
      </c>
      <c r="O8" s="27">
        <f>59176+4155</f>
        <v>63331</v>
      </c>
      <c r="P8" s="29">
        <f>59120.292754447+4260</f>
        <v>63380.292754447</v>
      </c>
      <c r="Q8" s="29">
        <f>61072.68897585+4375</f>
        <v>65447.688975849996</v>
      </c>
      <c r="R8" s="29">
        <f>67228.0018412083+4062</f>
        <v>71290.001841208301</v>
      </c>
      <c r="S8" s="29">
        <f>79622.568+4507</f>
        <v>84129.567999999999</v>
      </c>
      <c r="T8" s="40">
        <v>82389.189999999988</v>
      </c>
      <c r="U8" s="41">
        <f>133695-(U6+U7+U9+U10)</f>
        <v>25319.64999999998</v>
      </c>
      <c r="V8" s="41">
        <f>212568-(V6+V7+V9+V10)</f>
        <v>21750.449000000022</v>
      </c>
      <c r="W8" s="41">
        <v>44388.656999999999</v>
      </c>
      <c r="X8" s="40">
        <v>78880.169999999984</v>
      </c>
      <c r="Y8" s="40">
        <v>85512.907000000007</v>
      </c>
    </row>
    <row r="9" spans="1:25" x14ac:dyDescent="0.25">
      <c r="A9" s="15" t="s">
        <v>3</v>
      </c>
      <c r="B9" s="6">
        <v>7507</v>
      </c>
      <c r="C9" s="6">
        <v>7928</v>
      </c>
      <c r="D9" s="6">
        <v>8640</v>
      </c>
      <c r="E9" s="7">
        <v>8671</v>
      </c>
      <c r="F9" s="7">
        <v>7603</v>
      </c>
      <c r="G9" s="7">
        <v>8041</v>
      </c>
      <c r="H9" s="23">
        <v>7465</v>
      </c>
      <c r="I9" s="30">
        <v>7018.8399999999992</v>
      </c>
      <c r="J9" s="30">
        <v>5189.53</v>
      </c>
      <c r="K9" s="30">
        <v>4110.5599999999995</v>
      </c>
      <c r="L9" s="30">
        <v>4764</v>
      </c>
      <c r="M9" s="30">
        <f>5047.96+3738</f>
        <v>8785.9599999999991</v>
      </c>
      <c r="N9" s="30">
        <f>5352.06+1517</f>
        <v>6869.06</v>
      </c>
      <c r="O9" s="30">
        <f>6109+1491</f>
        <v>7600</v>
      </c>
      <c r="P9" s="29">
        <f>6091+1357</f>
        <v>7448</v>
      </c>
      <c r="Q9" s="29">
        <f>5540.5+1329</f>
        <v>6869.5</v>
      </c>
      <c r="R9" s="29">
        <f>5831.2+1211</f>
        <v>7042.2</v>
      </c>
      <c r="S9" s="29">
        <f>5692.94+1601</f>
        <v>7293.94</v>
      </c>
      <c r="T9" s="40">
        <v>8692.52</v>
      </c>
      <c r="U9" s="40">
        <v>1476.3200000000002</v>
      </c>
      <c r="V9" s="40">
        <v>1733.01</v>
      </c>
      <c r="W9" s="40">
        <v>3843.57</v>
      </c>
      <c r="X9" s="40">
        <v>6328.16</v>
      </c>
      <c r="Y9" s="40">
        <v>6995.329999999999</v>
      </c>
    </row>
    <row r="10" spans="1:25" x14ac:dyDescent="0.25">
      <c r="A10" s="15" t="s">
        <v>4</v>
      </c>
      <c r="B10" s="6">
        <v>7811</v>
      </c>
      <c r="C10" s="6">
        <v>9184</v>
      </c>
      <c r="D10" s="6">
        <v>7048</v>
      </c>
      <c r="E10" s="7">
        <v>6692</v>
      </c>
      <c r="F10" s="7">
        <v>6128</v>
      </c>
      <c r="G10" s="7">
        <v>6581</v>
      </c>
      <c r="H10" s="23">
        <v>7024</v>
      </c>
      <c r="I10" s="30">
        <v>4096.53</v>
      </c>
      <c r="J10" s="30">
        <v>4357.71</v>
      </c>
      <c r="K10" s="30">
        <v>2048.81</v>
      </c>
      <c r="L10" s="30">
        <v>1010</v>
      </c>
      <c r="M10" s="30">
        <f>958.214+111</f>
        <v>1069.2139999999999</v>
      </c>
      <c r="N10" s="30">
        <f>1221.186+67</f>
        <v>1288.1859999999999</v>
      </c>
      <c r="O10" s="30">
        <f>1068+367</f>
        <v>1435</v>
      </c>
      <c r="P10" s="29">
        <f>1376+485</f>
        <v>1861</v>
      </c>
      <c r="Q10" s="29">
        <f>2000.946+711</f>
        <v>2711.9459999999999</v>
      </c>
      <c r="R10" s="29">
        <f>2254.564+395</f>
        <v>2649.5639999999999</v>
      </c>
      <c r="S10" s="29">
        <f>2261.172+848</f>
        <v>3109.172</v>
      </c>
      <c r="T10" s="40">
        <v>8129.637999999999</v>
      </c>
      <c r="U10" s="40">
        <v>5627.96</v>
      </c>
      <c r="V10" s="40">
        <v>10073.665999999999</v>
      </c>
      <c r="W10" s="40">
        <v>3280.2689999999998</v>
      </c>
      <c r="X10" s="40">
        <v>4275.7259999999997</v>
      </c>
      <c r="Y10" s="40">
        <v>3757.5879999999997</v>
      </c>
    </row>
    <row r="11" spans="1:25" x14ac:dyDescent="0.25">
      <c r="A11" s="14" t="s">
        <v>5</v>
      </c>
      <c r="B11" s="8">
        <v>176033</v>
      </c>
      <c r="C11" s="8">
        <v>177120</v>
      </c>
      <c r="D11" s="8">
        <v>209179</v>
      </c>
      <c r="E11" s="8">
        <v>220358.48311500001</v>
      </c>
      <c r="F11" s="8">
        <v>227035.51574249996</v>
      </c>
      <c r="G11" s="8">
        <v>237841.53645499999</v>
      </c>
      <c r="H11" s="8">
        <v>241577.29496249999</v>
      </c>
      <c r="I11" s="8">
        <v>234706.86201999997</v>
      </c>
      <c r="J11" s="8">
        <v>221654.156575</v>
      </c>
      <c r="K11" s="8">
        <v>226632.13251249999</v>
      </c>
      <c r="L11" s="8">
        <v>233258</v>
      </c>
      <c r="M11" s="8">
        <f>SUM(M6:M10)</f>
        <v>272300.55924800003</v>
      </c>
      <c r="N11" s="8">
        <f t="shared" ref="N11:S11" si="0">SUM(N6:N10)</f>
        <v>283336.17441013333</v>
      </c>
      <c r="O11" s="8">
        <f t="shared" si="0"/>
        <v>311045.61034249997</v>
      </c>
      <c r="P11" s="8">
        <f>SUM(P6:P10)</f>
        <v>328087.79328890005</v>
      </c>
      <c r="Q11" s="8">
        <f t="shared" si="0"/>
        <v>369974.68536834995</v>
      </c>
      <c r="R11" s="8">
        <f t="shared" si="0"/>
        <v>402111.56271370838</v>
      </c>
      <c r="S11" s="8">
        <f t="shared" si="0"/>
        <v>453064.12133333326</v>
      </c>
      <c r="T11" s="42">
        <f>SUM(T6:T10)</f>
        <v>464086.07100000005</v>
      </c>
      <c r="U11" s="42">
        <f>SUM(U6:U10)</f>
        <v>133695</v>
      </c>
      <c r="V11" s="42">
        <f>SUM(V6:V10)</f>
        <v>212568</v>
      </c>
      <c r="W11" s="42">
        <f>SUM(W6:W10)</f>
        <v>345727.91100000002</v>
      </c>
      <c r="X11" s="42">
        <v>429540.951</v>
      </c>
      <c r="Y11" s="42">
        <v>513680</v>
      </c>
    </row>
    <row r="12" spans="1:25" ht="7.5" customHeight="1" x14ac:dyDescent="0.25">
      <c r="A12" s="1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32"/>
      <c r="Q12" s="32"/>
      <c r="R12" s="32"/>
      <c r="S12" s="32"/>
    </row>
    <row r="13" spans="1:25" x14ac:dyDescent="0.25">
      <c r="A13" s="14" t="s">
        <v>11</v>
      </c>
      <c r="B13" s="12">
        <v>40898.6</v>
      </c>
      <c r="C13" s="12">
        <v>271736.5</v>
      </c>
      <c r="D13" s="12">
        <v>511924.44</v>
      </c>
      <c r="E13" s="12">
        <v>766292.4</v>
      </c>
      <c r="F13" s="12">
        <v>720299.70000000007</v>
      </c>
      <c r="G13" s="12">
        <v>590337.9</v>
      </c>
      <c r="H13" s="12">
        <v>560478</v>
      </c>
      <c r="I13" s="12">
        <v>537632</v>
      </c>
      <c r="J13" s="12">
        <v>634697</v>
      </c>
      <c r="K13" s="8">
        <v>688165</v>
      </c>
      <c r="L13" s="8">
        <v>654790</v>
      </c>
      <c r="M13" s="8">
        <v>576661</v>
      </c>
      <c r="N13" s="8">
        <v>609612.30000000005</v>
      </c>
      <c r="O13" s="8">
        <v>871318</v>
      </c>
      <c r="P13" s="33">
        <v>862177.49999999988</v>
      </c>
      <c r="Q13" s="33">
        <v>904854.6</v>
      </c>
      <c r="R13" s="33">
        <v>912808.8</v>
      </c>
      <c r="S13" s="33">
        <v>1087323.3</v>
      </c>
      <c r="T13" s="43">
        <v>1053502.2</v>
      </c>
      <c r="U13" s="43">
        <v>308789</v>
      </c>
      <c r="V13" s="43">
        <v>189196.2</v>
      </c>
      <c r="W13" s="43">
        <v>551279.69999999995</v>
      </c>
      <c r="X13" s="43">
        <v>813579.3</v>
      </c>
      <c r="Y13" s="43">
        <v>804965</v>
      </c>
    </row>
    <row r="14" spans="1:25" x14ac:dyDescent="0.25">
      <c r="A14" s="15"/>
      <c r="B14" s="9"/>
      <c r="C14" s="9"/>
      <c r="D14" s="9"/>
      <c r="E14" s="9"/>
      <c r="F14" s="9"/>
      <c r="G14" s="9"/>
      <c r="H14" s="26"/>
      <c r="I14" s="26"/>
      <c r="J14" s="26"/>
      <c r="K14" s="25"/>
      <c r="L14" s="10"/>
      <c r="M14" s="10"/>
      <c r="N14" s="10"/>
      <c r="O14" s="10"/>
      <c r="P14" s="24"/>
      <c r="Q14" s="24"/>
      <c r="R14" s="24"/>
      <c r="S14" s="24"/>
      <c r="T14" s="44"/>
      <c r="W14" s="43"/>
      <c r="X14" s="43"/>
      <c r="Y14" s="43"/>
    </row>
    <row r="15" spans="1:25" x14ac:dyDescent="0.25">
      <c r="A15" s="14" t="s">
        <v>6</v>
      </c>
      <c r="B15" s="31">
        <v>216931.6</v>
      </c>
      <c r="C15" s="31">
        <v>448856.5</v>
      </c>
      <c r="D15" s="31">
        <v>721103.44</v>
      </c>
      <c r="E15" s="31">
        <v>986650.88311500009</v>
      </c>
      <c r="F15" s="31">
        <v>947335.21574250003</v>
      </c>
      <c r="G15" s="31">
        <v>828179.43645499996</v>
      </c>
      <c r="H15" s="31">
        <v>802055.29496249999</v>
      </c>
      <c r="I15" s="31">
        <v>772338.86202</v>
      </c>
      <c r="J15" s="31">
        <v>856351.15657500003</v>
      </c>
      <c r="K15" s="31">
        <v>914797.13251250004</v>
      </c>
      <c r="L15" s="31">
        <v>888048</v>
      </c>
      <c r="M15" s="31">
        <f>M13+M11</f>
        <v>848961.55924800003</v>
      </c>
      <c r="N15" s="31">
        <f>N13+N11</f>
        <v>892948.47441013344</v>
      </c>
      <c r="O15" s="31">
        <f t="shared" ref="O15:Y15" si="1">O13+O11</f>
        <v>1182363.6103425</v>
      </c>
      <c r="P15" s="31">
        <f>P13+P11</f>
        <v>1190265.2932889001</v>
      </c>
      <c r="Q15" s="31">
        <f t="shared" si="1"/>
        <v>1274829.2853683499</v>
      </c>
      <c r="R15" s="31">
        <f t="shared" si="1"/>
        <v>1314920.3627137085</v>
      </c>
      <c r="S15" s="31">
        <f t="shared" si="1"/>
        <v>1540387.4213333332</v>
      </c>
      <c r="T15" s="45">
        <f t="shared" si="1"/>
        <v>1517588.2709999999</v>
      </c>
      <c r="U15" s="45">
        <f t="shared" si="1"/>
        <v>442484</v>
      </c>
      <c r="V15" s="45">
        <f t="shared" si="1"/>
        <v>401764.2</v>
      </c>
      <c r="W15" s="45">
        <f t="shared" si="1"/>
        <v>897007.61100000003</v>
      </c>
      <c r="X15" s="45">
        <f t="shared" si="1"/>
        <v>1243120.2510000002</v>
      </c>
      <c r="Y15" s="45">
        <f t="shared" si="1"/>
        <v>1318645</v>
      </c>
    </row>
    <row r="16" spans="1:25" x14ac:dyDescent="0.25">
      <c r="A16" s="15"/>
      <c r="B16" s="5"/>
      <c r="C16" s="5"/>
      <c r="D16" s="5"/>
      <c r="E16" s="5"/>
      <c r="F16" s="5"/>
      <c r="G16" s="5"/>
      <c r="H16" s="10"/>
      <c r="I16" s="10"/>
      <c r="J16" s="10"/>
      <c r="K16" s="10"/>
      <c r="L16" s="10"/>
      <c r="M16" s="10"/>
      <c r="N16" s="10"/>
      <c r="O16" s="10"/>
      <c r="P16" s="24"/>
      <c r="Q16" s="24"/>
      <c r="R16" s="24"/>
      <c r="S16" s="24"/>
      <c r="T16" s="44"/>
    </row>
    <row r="17" spans="1:25" x14ac:dyDescent="0.25">
      <c r="A17" s="15" t="s">
        <v>7</v>
      </c>
      <c r="B17" s="34">
        <v>48</v>
      </c>
      <c r="C17" s="34">
        <v>200</v>
      </c>
      <c r="D17" s="34">
        <v>315</v>
      </c>
      <c r="E17" s="34">
        <v>406</v>
      </c>
      <c r="F17" s="34">
        <v>370</v>
      </c>
      <c r="G17" s="34">
        <v>295</v>
      </c>
      <c r="H17" s="34">
        <v>278</v>
      </c>
      <c r="I17" s="34">
        <v>274</v>
      </c>
      <c r="J17" s="34">
        <v>284</v>
      </c>
      <c r="K17" s="34">
        <v>279</v>
      </c>
      <c r="L17" s="34">
        <v>269</v>
      </c>
      <c r="M17" s="34">
        <v>236</v>
      </c>
      <c r="N17" s="34">
        <v>229</v>
      </c>
      <c r="O17" s="34">
        <v>345</v>
      </c>
      <c r="P17" s="29">
        <v>325</v>
      </c>
      <c r="Q17" s="29">
        <v>323</v>
      </c>
      <c r="R17" s="29">
        <v>336</v>
      </c>
      <c r="S17" s="29">
        <v>392</v>
      </c>
      <c r="T17" s="46">
        <v>371</v>
      </c>
      <c r="U17" s="46">
        <v>122</v>
      </c>
      <c r="V17" s="46">
        <v>105</v>
      </c>
      <c r="W17" s="46">
        <v>275</v>
      </c>
      <c r="X17" s="46">
        <v>308</v>
      </c>
      <c r="Y17" s="46">
        <v>296</v>
      </c>
    </row>
    <row r="18" spans="1:25" x14ac:dyDescent="0.25">
      <c r="A18" s="15" t="s">
        <v>8</v>
      </c>
      <c r="B18" s="34">
        <v>44.8</v>
      </c>
      <c r="C18" s="34">
        <v>41.8</v>
      </c>
      <c r="D18" s="34">
        <v>43.1</v>
      </c>
      <c r="E18" s="34">
        <v>41.8</v>
      </c>
      <c r="F18" s="34">
        <v>42.1</v>
      </c>
      <c r="G18" s="34">
        <v>42.9</v>
      </c>
      <c r="H18" s="34">
        <v>44.3</v>
      </c>
      <c r="I18" s="35">
        <v>39.9170929049763</v>
      </c>
      <c r="J18" s="34">
        <v>34.1</v>
      </c>
      <c r="K18" s="34">
        <v>34.9</v>
      </c>
      <c r="L18" s="34">
        <v>39.6</v>
      </c>
      <c r="M18" s="34">
        <v>42.1</v>
      </c>
      <c r="N18" s="36">
        <v>46.497561325063103</v>
      </c>
      <c r="O18" s="36">
        <v>45.905106793726475</v>
      </c>
      <c r="P18" s="37">
        <v>42.8</v>
      </c>
      <c r="Q18" s="37">
        <v>37</v>
      </c>
      <c r="R18" s="37">
        <v>38.957512489495308</v>
      </c>
      <c r="S18" s="37">
        <v>38.1</v>
      </c>
      <c r="T18" s="46" t="s">
        <v>14</v>
      </c>
      <c r="U18" s="46" t="s">
        <v>14</v>
      </c>
      <c r="V18" s="46" t="s">
        <v>14</v>
      </c>
      <c r="W18" s="48">
        <v>29</v>
      </c>
      <c r="X18" s="48">
        <v>32.5</v>
      </c>
      <c r="Y18" s="37">
        <v>48.09274065386456</v>
      </c>
    </row>
    <row r="19" spans="1:25" x14ac:dyDescent="0.25">
      <c r="A19" s="18" t="s">
        <v>9</v>
      </c>
      <c r="B19" s="38">
        <v>7</v>
      </c>
      <c r="C19" s="38">
        <v>7</v>
      </c>
      <c r="D19" s="38">
        <v>7</v>
      </c>
      <c r="E19" s="38">
        <v>7</v>
      </c>
      <c r="F19" s="38">
        <v>7</v>
      </c>
      <c r="G19" s="38">
        <v>8.1999999999999993</v>
      </c>
      <c r="H19" s="38">
        <v>8</v>
      </c>
      <c r="I19" s="38">
        <v>8</v>
      </c>
      <c r="J19" s="38">
        <v>7.3</v>
      </c>
      <c r="K19" s="38">
        <v>7.59</v>
      </c>
      <c r="L19" s="38">
        <v>7.19</v>
      </c>
      <c r="M19" s="38">
        <v>7.03</v>
      </c>
      <c r="N19" s="38">
        <v>7.36</v>
      </c>
      <c r="O19" s="38">
        <v>6.56</v>
      </c>
      <c r="P19" s="39">
        <v>6.58</v>
      </c>
      <c r="Q19" s="39">
        <v>6.18</v>
      </c>
      <c r="R19" s="39">
        <v>5.769778583452017</v>
      </c>
      <c r="S19" s="39">
        <v>6.2743619489559199</v>
      </c>
      <c r="T19" s="47">
        <v>6.1</v>
      </c>
      <c r="U19" s="47">
        <v>6.3</v>
      </c>
      <c r="V19" s="47">
        <v>4</v>
      </c>
      <c r="W19" s="49" t="s">
        <v>14</v>
      </c>
      <c r="X19" s="47">
        <v>6.4128804587560664</v>
      </c>
      <c r="Y19" s="47">
        <v>6.0664004732327719</v>
      </c>
    </row>
    <row r="20" spans="1:25" x14ac:dyDescent="0.25">
      <c r="A20" s="13" t="s">
        <v>13</v>
      </c>
      <c r="B20" s="11"/>
      <c r="C20" s="11"/>
      <c r="D20" s="11"/>
      <c r="E20" s="11"/>
      <c r="F20" s="11"/>
      <c r="G20" s="10"/>
      <c r="H20" s="11"/>
      <c r="I20" s="11"/>
      <c r="J20" s="10"/>
      <c r="K20" s="10"/>
      <c r="L20" s="10"/>
      <c r="M20" s="10"/>
      <c r="P20" s="19"/>
      <c r="X20" s="4"/>
    </row>
    <row r="21" spans="1:25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M21" s="20"/>
      <c r="N21" s="20"/>
      <c r="O21" s="20"/>
      <c r="P21" s="19"/>
      <c r="Q21" s="20"/>
      <c r="R21" s="20"/>
      <c r="S21" s="20"/>
    </row>
    <row r="22" spans="1:25" ht="19.5" customHeight="1" x14ac:dyDescent="0.25">
      <c r="B22" s="1"/>
      <c r="M22" s="21"/>
      <c r="N22" s="21"/>
      <c r="O22" s="21"/>
      <c r="P22" s="21"/>
      <c r="Q22" s="21"/>
      <c r="R22" s="21"/>
      <c r="S22" s="21"/>
      <c r="V22" s="4"/>
      <c r="Y22" s="4"/>
    </row>
    <row r="23" spans="1:25" x14ac:dyDescent="0.25">
      <c r="B23" s="2"/>
      <c r="L23" s="4"/>
      <c r="M23" s="4"/>
      <c r="X23" s="4"/>
    </row>
    <row r="24" spans="1:25" x14ac:dyDescent="0.25">
      <c r="B24" s="3"/>
      <c r="M24" s="4"/>
      <c r="N24" s="4"/>
      <c r="O24" s="4"/>
      <c r="P24" s="4"/>
      <c r="Q24" s="4"/>
      <c r="R24" s="4"/>
      <c r="S24" s="4"/>
      <c r="T24" s="22"/>
      <c r="W24" s="4"/>
    </row>
    <row r="25" spans="1:25" x14ac:dyDescent="0.25">
      <c r="K25" s="4" t="s">
        <v>10</v>
      </c>
    </row>
    <row r="26" spans="1:25" x14ac:dyDescent="0.25">
      <c r="I26" s="4"/>
    </row>
  </sheetData>
  <mergeCells count="1">
    <mergeCell ref="A1:V1"/>
  </mergeCells>
  <pageMargins left="0.7" right="0.7" top="1.25" bottom="0.75" header="0.5" footer="0.3"/>
  <pageSetup paperSize="5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candices</dc:creator>
  <cp:lastModifiedBy>Jair Santoya</cp:lastModifiedBy>
  <cp:lastPrinted>2020-08-03T16:01:44Z</cp:lastPrinted>
  <dcterms:created xsi:type="dcterms:W3CDTF">2011-04-18T17:03:47Z</dcterms:created>
  <dcterms:modified xsi:type="dcterms:W3CDTF">2025-05-29T18:44:23Z</dcterms:modified>
</cp:coreProperties>
</file>