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75" yWindow="30" windowWidth="9720" windowHeight="5730" tabRatio="599"/>
  </bookViews>
  <sheets>
    <sheet name="A" sheetId="1" r:id="rId1"/>
  </sheets>
  <definedNames>
    <definedName name="_xlnm._FilterDatabase" localSheetId="0" hidden="1">A!$H$2:$H$473</definedName>
    <definedName name="_xlnm.Print_Area" localSheetId="0">A!$A$2:$J$476</definedName>
  </definedNames>
  <calcPr calcId="125725"/>
</workbook>
</file>

<file path=xl/calcChain.xml><?xml version="1.0" encoding="utf-8"?>
<calcChain xmlns="http://schemas.openxmlformats.org/spreadsheetml/2006/main">
  <c r="H292" i="1"/>
  <c r="H289"/>
  <c r="I289"/>
  <c r="J289"/>
  <c r="J290"/>
  <c r="H297"/>
  <c r="H296" s="1"/>
  <c r="J296" s="1"/>
  <c r="I296"/>
  <c r="H278"/>
  <c r="H274" s="1"/>
  <c r="J274" s="1"/>
  <c r="I274"/>
  <c r="H282"/>
  <c r="H275" s="1"/>
  <c r="J275" s="1"/>
  <c r="I275"/>
  <c r="C466"/>
  <c r="E433"/>
  <c r="B433"/>
  <c r="F431"/>
  <c r="C404"/>
  <c r="G386"/>
  <c r="F386"/>
  <c r="D411"/>
  <c r="H293"/>
  <c r="F294"/>
  <c r="C294"/>
  <c r="I323"/>
  <c r="I319"/>
  <c r="H320"/>
  <c r="H323"/>
  <c r="H319" s="1"/>
  <c r="J286"/>
  <c r="J287"/>
  <c r="C251"/>
  <c r="F222"/>
  <c r="D200"/>
  <c r="E155"/>
  <c r="H139"/>
  <c r="H43"/>
  <c r="H44"/>
  <c r="B38"/>
  <c r="C38"/>
  <c r="H38"/>
  <c r="H39"/>
  <c r="C34"/>
  <c r="D34"/>
  <c r="H34"/>
  <c r="H35"/>
  <c r="B28"/>
  <c r="G28"/>
  <c r="H28"/>
  <c r="H29"/>
  <c r="B24"/>
  <c r="H24" s="1"/>
  <c r="J24" s="1"/>
  <c r="H25"/>
  <c r="D460"/>
  <c r="G460"/>
  <c r="C460"/>
  <c r="F342"/>
  <c r="H442"/>
  <c r="H183"/>
  <c r="E185"/>
  <c r="B185"/>
  <c r="C185"/>
  <c r="D185"/>
  <c r="B457"/>
  <c r="B460"/>
  <c r="D433"/>
  <c r="D130"/>
  <c r="C342"/>
  <c r="C178"/>
  <c r="C57"/>
  <c r="C53"/>
  <c r="F155"/>
  <c r="C444"/>
  <c r="D444"/>
  <c r="E444"/>
  <c r="F444"/>
  <c r="G444"/>
  <c r="H444"/>
  <c r="B439"/>
  <c r="C439"/>
  <c r="D439"/>
  <c r="E439"/>
  <c r="F439"/>
  <c r="G439"/>
  <c r="H439"/>
  <c r="B438"/>
  <c r="C438"/>
  <c r="D438"/>
  <c r="E438"/>
  <c r="F438"/>
  <c r="G438"/>
  <c r="H438"/>
  <c r="H443"/>
  <c r="H437"/>
  <c r="J422"/>
  <c r="C420"/>
  <c r="D420"/>
  <c r="E420"/>
  <c r="F420"/>
  <c r="G420"/>
  <c r="B420"/>
  <c r="H419"/>
  <c r="C409"/>
  <c r="B401"/>
  <c r="B371"/>
  <c r="B352"/>
  <c r="C352"/>
  <c r="G330"/>
  <c r="D330"/>
  <c r="C330"/>
  <c r="B330"/>
  <c r="B315"/>
  <c r="C310"/>
  <c r="C244"/>
  <c r="C227"/>
  <c r="C220"/>
  <c r="B220"/>
  <c r="C208"/>
  <c r="C203"/>
  <c r="C200"/>
  <c r="B208"/>
  <c r="B198"/>
  <c r="B148"/>
  <c r="E466"/>
  <c r="E460"/>
  <c r="H310"/>
  <c r="J310"/>
  <c r="D73"/>
  <c r="E73"/>
  <c r="F73"/>
  <c r="G73"/>
  <c r="H466"/>
  <c r="J466"/>
  <c r="H465"/>
  <c r="J465"/>
  <c r="H464"/>
  <c r="J464"/>
  <c r="H463"/>
  <c r="J463"/>
  <c r="H459"/>
  <c r="H460"/>
  <c r="J460" s="1"/>
  <c r="J459"/>
  <c r="C457"/>
  <c r="H457"/>
  <c r="J457" s="1"/>
  <c r="H456"/>
  <c r="J456" s="1"/>
  <c r="H455"/>
  <c r="J455" s="1"/>
  <c r="C454"/>
  <c r="H454" s="1"/>
  <c r="J454" s="1"/>
  <c r="H453"/>
  <c r="J453"/>
  <c r="H452"/>
  <c r="J452"/>
  <c r="C451"/>
  <c r="H451"/>
  <c r="J451" s="1"/>
  <c r="H450"/>
  <c r="J450" s="1"/>
  <c r="H449"/>
  <c r="J449" s="1"/>
  <c r="J445"/>
  <c r="J444"/>
  <c r="J443"/>
  <c r="J442"/>
  <c r="J439"/>
  <c r="J438"/>
  <c r="J437"/>
  <c r="H436"/>
  <c r="J436"/>
  <c r="H431"/>
  <c r="J431"/>
  <c r="H430"/>
  <c r="J430"/>
  <c r="H427"/>
  <c r="J427"/>
  <c r="H426"/>
  <c r="J426"/>
  <c r="E425"/>
  <c r="H425"/>
  <c r="J425" s="1"/>
  <c r="J421"/>
  <c r="J420"/>
  <c r="J419"/>
  <c r="H418"/>
  <c r="J418"/>
  <c r="H417"/>
  <c r="J417"/>
  <c r="H410"/>
  <c r="J410"/>
  <c r="H409"/>
  <c r="J409"/>
  <c r="H405"/>
  <c r="J405"/>
  <c r="H404"/>
  <c r="J404"/>
  <c r="H400"/>
  <c r="J400"/>
  <c r="H399"/>
  <c r="J399"/>
  <c r="H395"/>
  <c r="J395"/>
  <c r="H394"/>
  <c r="J394"/>
  <c r="H390"/>
  <c r="J390"/>
  <c r="C389"/>
  <c r="H385"/>
  <c r="J385" s="1"/>
  <c r="H384"/>
  <c r="J384" s="1"/>
  <c r="H380"/>
  <c r="J380" s="1"/>
  <c r="C379"/>
  <c r="H379" s="1"/>
  <c r="J379" s="1"/>
  <c r="H375"/>
  <c r="J375"/>
  <c r="H374"/>
  <c r="J374"/>
  <c r="H370"/>
  <c r="J370"/>
  <c r="H369"/>
  <c r="J369" s="1"/>
  <c r="H365"/>
  <c r="J365" s="1"/>
  <c r="H364"/>
  <c r="J364" s="1"/>
  <c r="H359"/>
  <c r="J359" s="1"/>
  <c r="H356"/>
  <c r="J356" s="1"/>
  <c r="H355"/>
  <c r="J355" s="1"/>
  <c r="H353"/>
  <c r="J353" s="1"/>
  <c r="H352"/>
  <c r="J352" s="1"/>
  <c r="H348"/>
  <c r="J348" s="1"/>
  <c r="H347"/>
  <c r="J347" s="1"/>
  <c r="H343"/>
  <c r="J343" s="1"/>
  <c r="H342"/>
  <c r="J342" s="1"/>
  <c r="H336"/>
  <c r="J336" s="1"/>
  <c r="H335"/>
  <c r="J335" s="1"/>
  <c r="H331"/>
  <c r="J331" s="1"/>
  <c r="H330"/>
  <c r="J330" s="1"/>
  <c r="H326"/>
  <c r="J326" s="1"/>
  <c r="H325"/>
  <c r="J325" s="1"/>
  <c r="H321"/>
  <c r="J321" s="1"/>
  <c r="J320"/>
  <c r="H316"/>
  <c r="J316"/>
  <c r="C315"/>
  <c r="H315"/>
  <c r="J315" s="1"/>
  <c r="H311"/>
  <c r="J311" s="1"/>
  <c r="J301"/>
  <c r="J300"/>
  <c r="J299"/>
  <c r="J298"/>
  <c r="J297"/>
  <c r="H283"/>
  <c r="J283"/>
  <c r="J282"/>
  <c r="H279"/>
  <c r="J279" s="1"/>
  <c r="J278"/>
  <c r="H265"/>
  <c r="J265"/>
  <c r="H264"/>
  <c r="J264"/>
  <c r="H260"/>
  <c r="J260"/>
  <c r="H259"/>
  <c r="J259"/>
  <c r="H255"/>
  <c r="J255"/>
  <c r="G254"/>
  <c r="H254"/>
  <c r="J254" s="1"/>
  <c r="H250"/>
  <c r="J250" s="1"/>
  <c r="H249"/>
  <c r="J249" s="1"/>
  <c r="H245"/>
  <c r="J245" s="1"/>
  <c r="E244"/>
  <c r="H244" s="1"/>
  <c r="J244" s="1"/>
  <c r="H239"/>
  <c r="J239"/>
  <c r="G238"/>
  <c r="H238"/>
  <c r="J238" s="1"/>
  <c r="H234"/>
  <c r="J234" s="1"/>
  <c r="H233"/>
  <c r="J233" s="1"/>
  <c r="H226"/>
  <c r="J226" s="1"/>
  <c r="H221"/>
  <c r="J221" s="1"/>
  <c r="H220"/>
  <c r="J220" s="1"/>
  <c r="H216"/>
  <c r="J216" s="1"/>
  <c r="H215"/>
  <c r="J215" s="1"/>
  <c r="H209"/>
  <c r="J209" s="1"/>
  <c r="H208"/>
  <c r="J208" s="1"/>
  <c r="H204"/>
  <c r="J204" s="1"/>
  <c r="H203"/>
  <c r="J203" s="1"/>
  <c r="H199"/>
  <c r="J199" s="1"/>
  <c r="H198"/>
  <c r="J198" s="1"/>
  <c r="H194"/>
  <c r="J194" s="1"/>
  <c r="H193"/>
  <c r="J193" s="1"/>
  <c r="H189"/>
  <c r="J189" s="1"/>
  <c r="H184"/>
  <c r="J184" s="1"/>
  <c r="J183"/>
  <c r="H179"/>
  <c r="J179"/>
  <c r="H178"/>
  <c r="J178"/>
  <c r="H174"/>
  <c r="J174"/>
  <c r="H173"/>
  <c r="J173"/>
  <c r="H169"/>
  <c r="J169"/>
  <c r="C168"/>
  <c r="H168"/>
  <c r="J168" s="1"/>
  <c r="H164"/>
  <c r="J164" s="1"/>
  <c r="C163"/>
  <c r="H163" s="1"/>
  <c r="J163" s="1"/>
  <c r="H159"/>
  <c r="J159"/>
  <c r="H158"/>
  <c r="J158"/>
  <c r="H154"/>
  <c r="J154"/>
  <c r="H153"/>
  <c r="J153"/>
  <c r="H149"/>
  <c r="J149"/>
  <c r="H148"/>
  <c r="J148"/>
  <c r="J142"/>
  <c r="J141"/>
  <c r="J140"/>
  <c r="J139"/>
  <c r="H136"/>
  <c r="J136"/>
  <c r="H135"/>
  <c r="J135"/>
  <c r="H131"/>
  <c r="J131"/>
  <c r="H130"/>
  <c r="J130"/>
  <c r="J111"/>
  <c r="J106"/>
  <c r="H105"/>
  <c r="J105" s="1"/>
  <c r="H101"/>
  <c r="J101" s="1"/>
  <c r="H100"/>
  <c r="J100" s="1"/>
  <c r="H96"/>
  <c r="J96" s="1"/>
  <c r="H95"/>
  <c r="J95" s="1"/>
  <c r="H91"/>
  <c r="J91" s="1"/>
  <c r="H90"/>
  <c r="J90" s="1"/>
  <c r="H85"/>
  <c r="J85" s="1"/>
  <c r="H81"/>
  <c r="J81" s="1"/>
  <c r="D77"/>
  <c r="H77" s="1"/>
  <c r="J77" s="1"/>
  <c r="H76"/>
  <c r="J76"/>
  <c r="H58"/>
  <c r="J58"/>
  <c r="H57"/>
  <c r="J57"/>
  <c r="H54"/>
  <c r="J54"/>
  <c r="B53"/>
  <c r="H53"/>
  <c r="J53" s="1"/>
  <c r="B51"/>
  <c r="C51"/>
  <c r="D51"/>
  <c r="E51"/>
  <c r="F51"/>
  <c r="G51"/>
  <c r="H51"/>
  <c r="J51" s="1"/>
  <c r="H49"/>
  <c r="J49" s="1"/>
  <c r="H48"/>
  <c r="J48" s="1"/>
  <c r="J44"/>
  <c r="J43"/>
  <c r="J39"/>
  <c r="J38"/>
  <c r="J35"/>
  <c r="B32"/>
  <c r="D32"/>
  <c r="E32"/>
  <c r="F32"/>
  <c r="G32"/>
  <c r="J29"/>
  <c r="J28"/>
  <c r="J25"/>
  <c r="B22"/>
  <c r="C22"/>
  <c r="E22"/>
  <c r="H22" s="1"/>
  <c r="J22" s="1"/>
  <c r="F22"/>
  <c r="G22"/>
  <c r="H432"/>
  <c r="G97"/>
  <c r="D137"/>
  <c r="D150"/>
  <c r="D82"/>
  <c r="F297"/>
  <c r="B344"/>
  <c r="H360"/>
  <c r="H63"/>
  <c r="H64"/>
  <c r="H67"/>
  <c r="H68"/>
  <c r="C61"/>
  <c r="F61"/>
  <c r="H61" s="1"/>
  <c r="G391"/>
  <c r="G381"/>
  <c r="G376"/>
  <c r="G371"/>
  <c r="G361"/>
  <c r="G349"/>
  <c r="G344"/>
  <c r="G332"/>
  <c r="G266"/>
  <c r="G235"/>
  <c r="G227"/>
  <c r="G165"/>
  <c r="G160"/>
  <c r="G155"/>
  <c r="G150"/>
  <c r="G137"/>
  <c r="G132"/>
  <c r="G82"/>
  <c r="G78"/>
  <c r="G55"/>
  <c r="G36"/>
  <c r="F396"/>
  <c r="F246"/>
  <c r="F376"/>
  <c r="F371"/>
  <c r="F381"/>
  <c r="F349"/>
  <c r="F332"/>
  <c r="F266"/>
  <c r="F261"/>
  <c r="F256"/>
  <c r="F240"/>
  <c r="F235"/>
  <c r="F170"/>
  <c r="F165"/>
  <c r="F160"/>
  <c r="F150"/>
  <c r="F132"/>
  <c r="F82"/>
  <c r="F78"/>
  <c r="F65"/>
  <c r="F55"/>
  <c r="F36"/>
  <c r="F30"/>
  <c r="E411"/>
  <c r="E391"/>
  <c r="E366"/>
  <c r="E349"/>
  <c r="E344"/>
  <c r="E337"/>
  <c r="E332"/>
  <c r="E327"/>
  <c r="E322"/>
  <c r="E256"/>
  <c r="E251"/>
  <c r="E240"/>
  <c r="E235"/>
  <c r="E222"/>
  <c r="E217"/>
  <c r="E210"/>
  <c r="E200"/>
  <c r="E195"/>
  <c r="E190"/>
  <c r="E180"/>
  <c r="E175"/>
  <c r="E170"/>
  <c r="E165"/>
  <c r="E160"/>
  <c r="E150"/>
  <c r="E137"/>
  <c r="E132"/>
  <c r="E97"/>
  <c r="E92"/>
  <c r="E82"/>
  <c r="E59"/>
  <c r="E55"/>
  <c r="E45"/>
  <c r="E40"/>
  <c r="E36"/>
  <c r="E30"/>
  <c r="D401"/>
  <c r="D381"/>
  <c r="D371"/>
  <c r="D354"/>
  <c r="D349"/>
  <c r="D344"/>
  <c r="D332"/>
  <c r="D317"/>
  <c r="D261"/>
  <c r="D256"/>
  <c r="D240"/>
  <c r="D235"/>
  <c r="D180"/>
  <c r="D170"/>
  <c r="D165"/>
  <c r="D160"/>
  <c r="D155"/>
  <c r="D59"/>
  <c r="D55"/>
  <c r="D40"/>
  <c r="C376"/>
  <c r="C371"/>
  <c r="C366"/>
  <c r="C349"/>
  <c r="C332"/>
  <c r="C327"/>
  <c r="C256"/>
  <c r="C240"/>
  <c r="C235"/>
  <c r="C175"/>
  <c r="C160"/>
  <c r="C155"/>
  <c r="C150"/>
  <c r="C137"/>
  <c r="C132"/>
  <c r="C102"/>
  <c r="C97"/>
  <c r="C92"/>
  <c r="C69"/>
  <c r="C65"/>
  <c r="C45"/>
  <c r="C30"/>
  <c r="C26"/>
  <c r="B366"/>
  <c r="B349"/>
  <c r="B327"/>
  <c r="B312"/>
  <c r="B256"/>
  <c r="B251"/>
  <c r="B240"/>
  <c r="B180"/>
  <c r="B175"/>
  <c r="B170"/>
  <c r="B165"/>
  <c r="B160"/>
  <c r="B155"/>
  <c r="B137"/>
  <c r="B132"/>
  <c r="B59"/>
  <c r="J34"/>
  <c r="C32"/>
  <c r="H32" s="1"/>
  <c r="J32" s="1"/>
  <c r="B188"/>
  <c r="H188"/>
  <c r="J188" s="1"/>
  <c r="H225"/>
  <c r="J225" s="1"/>
  <c r="D389"/>
  <c r="H389" s="1"/>
  <c r="J389" s="1"/>
  <c r="C80"/>
  <c r="H80"/>
  <c r="J80" s="1"/>
  <c r="C84"/>
  <c r="H84" s="1"/>
  <c r="J84" s="1"/>
  <c r="C73"/>
  <c r="H73"/>
  <c r="J73" s="1"/>
</calcChain>
</file>

<file path=xl/sharedStrings.xml><?xml version="1.0" encoding="utf-8"?>
<sst xmlns="http://schemas.openxmlformats.org/spreadsheetml/2006/main" count="844" uniqueCount="216">
  <si>
    <t>MINISTRY OF AGRICULTURE AND FISHERIES</t>
  </si>
  <si>
    <t>DEFINITION OF PRODUCTS</t>
  </si>
  <si>
    <t>Cassava; Coco; Yam; Sweet Potato; Yam; Yampi</t>
  </si>
  <si>
    <t>PRODUCTS</t>
  </si>
  <si>
    <t>COROZAL</t>
  </si>
  <si>
    <t>O. WALK</t>
  </si>
  <si>
    <t>BELIZE</t>
  </si>
  <si>
    <t>CAYO</t>
  </si>
  <si>
    <t>ST.CREEK</t>
  </si>
  <si>
    <t>TOLEDO</t>
  </si>
  <si>
    <t>BLACK BEANS</t>
  </si>
  <si>
    <t xml:space="preserve">      Acres</t>
  </si>
  <si>
    <t>Milpa</t>
  </si>
  <si>
    <t>R.K. BEANS</t>
  </si>
  <si>
    <t xml:space="preserve">      Milpa:</t>
  </si>
  <si>
    <t xml:space="preserve">           Acres</t>
  </si>
  <si>
    <t xml:space="preserve">      Mechanized:</t>
  </si>
  <si>
    <t>COWPEA - (BLACKEYE PEAS)</t>
  </si>
  <si>
    <t xml:space="preserve">     Acres</t>
  </si>
  <si>
    <t>CORN</t>
  </si>
  <si>
    <t xml:space="preserve">     Milpa:</t>
  </si>
  <si>
    <t xml:space="preserve">          Production (lbs)</t>
  </si>
  <si>
    <t xml:space="preserve">         Acres</t>
  </si>
  <si>
    <t xml:space="preserve">     Mechanized:</t>
  </si>
  <si>
    <t>RICE</t>
  </si>
  <si>
    <t>SORGHUM</t>
  </si>
  <si>
    <t>SOYBEANS</t>
  </si>
  <si>
    <t>SUGAR</t>
  </si>
  <si>
    <t xml:space="preserve">     Production (L.Tons)</t>
  </si>
  <si>
    <t xml:space="preserve">          Sugar (L. Tons)</t>
  </si>
  <si>
    <t xml:space="preserve">          Sugarcane (L.Tons)</t>
  </si>
  <si>
    <t xml:space="preserve">          Acres</t>
  </si>
  <si>
    <t xml:space="preserve">     Production (L. Tons)</t>
  </si>
  <si>
    <t xml:space="preserve">          Molasses (L. Tons)</t>
  </si>
  <si>
    <t xml:space="preserve">     Yield(LT)/Acre (Sugarcane)</t>
  </si>
  <si>
    <t xml:space="preserve">     Yield (LT)/Acre (Sugar)</t>
  </si>
  <si>
    <t xml:space="preserve">     Yield (LT)/Acre (Molasses)</t>
  </si>
  <si>
    <t>PETROJAM</t>
  </si>
  <si>
    <t xml:space="preserve">          Yield (L. Tons)</t>
  </si>
  <si>
    <t xml:space="preserve">     H.T. Molasses (L. Tons)</t>
  </si>
  <si>
    <t xml:space="preserve">     C.J.M. (L. Tons)</t>
  </si>
  <si>
    <t>One (1) L. Ton = 2,240 lbs</t>
  </si>
  <si>
    <t>2.  VEGETABLES</t>
  </si>
  <si>
    <t>CABBAGE</t>
  </si>
  <si>
    <t>CUCUMBER</t>
  </si>
  <si>
    <t>OKRA</t>
  </si>
  <si>
    <t>SQUASH</t>
  </si>
  <si>
    <t>TOMATOES</t>
  </si>
  <si>
    <t>IRISH POTATO</t>
  </si>
  <si>
    <t>ONION</t>
  </si>
  <si>
    <t>CARROTS</t>
  </si>
  <si>
    <t>3.  ROOT CROP</t>
  </si>
  <si>
    <t>CASSAVA</t>
  </si>
  <si>
    <t>SWEET POTATO</t>
  </si>
  <si>
    <t>YAM</t>
  </si>
  <si>
    <t>YAMPI</t>
  </si>
  <si>
    <t>4.  TREE CROPS AND OTHER FRUITS</t>
  </si>
  <si>
    <t xml:space="preserve">          Production (90 lb Boxes)</t>
  </si>
  <si>
    <t xml:space="preserve">          Production ( 80 lb Boxes)</t>
  </si>
  <si>
    <t xml:space="preserve">     Production (40 lb Boxes)</t>
  </si>
  <si>
    <t xml:space="preserve">                         (28 lb Boxes)</t>
  </si>
  <si>
    <t>MANGOES</t>
  </si>
  <si>
    <t>PEANUTS</t>
  </si>
  <si>
    <t>PINEAPPLE</t>
  </si>
  <si>
    <t>PLANTAIN</t>
  </si>
  <si>
    <t xml:space="preserve">     Yield (Bunches)</t>
  </si>
  <si>
    <t>WATERMELON</t>
  </si>
  <si>
    <t>COCONUT</t>
  </si>
  <si>
    <t>COCOA</t>
  </si>
  <si>
    <t>CANTELOUPE</t>
  </si>
  <si>
    <t>ANNATO</t>
  </si>
  <si>
    <t>COFFEE</t>
  </si>
  <si>
    <t xml:space="preserve">     Dairy Population (Heads):</t>
  </si>
  <si>
    <t xml:space="preserve">     Beef Population (Heads):</t>
  </si>
  <si>
    <t xml:space="preserve">     Heads Slaughtered:</t>
  </si>
  <si>
    <t xml:space="preserve">          Liveweight (lbs)</t>
  </si>
  <si>
    <t xml:space="preserve">          Dressweight (lbs)</t>
  </si>
  <si>
    <t>MILK</t>
  </si>
  <si>
    <t>HONEY</t>
  </si>
  <si>
    <t xml:space="preserve">     No. of Hives</t>
  </si>
  <si>
    <t xml:space="preserve">     Pig Population (Heads):</t>
  </si>
  <si>
    <t>POULTRY</t>
  </si>
  <si>
    <t xml:space="preserve">          Dressweight (lb/Bird)</t>
  </si>
  <si>
    <t xml:space="preserve">     Eggs (Doz)</t>
  </si>
  <si>
    <t xml:space="preserve">     Eggs</t>
  </si>
  <si>
    <t>TURKEY</t>
  </si>
  <si>
    <t xml:space="preserve">     No. of  Turkey (Slaughtered)</t>
  </si>
  <si>
    <t>AVOCADO</t>
  </si>
  <si>
    <t>PUMPKIN</t>
  </si>
  <si>
    <t>CASHEW</t>
  </si>
  <si>
    <t>SOURSOP</t>
  </si>
  <si>
    <t xml:space="preserve">      Sugarcane (L.Tons)</t>
  </si>
  <si>
    <t>1.  GRAINS, BEANS &amp; SUGAR</t>
  </si>
  <si>
    <t>Mechanized</t>
  </si>
  <si>
    <t xml:space="preserve">                         (33 lb Boxes)</t>
  </si>
  <si>
    <t xml:space="preserve">      1     GRAINS, BEANS, SUGAR</t>
  </si>
  <si>
    <t>Black Beans; R.K. Beans; Cowpea; Corn; Rice; Sorghum, Soybeans, Sugar</t>
  </si>
  <si>
    <t xml:space="preserve">      2     VEGETABLES</t>
  </si>
  <si>
    <t>Cabbage, Cucumber, Hot Pepper, Okra, Squash, Sweet pepper, Tomato, Irish Potatoes, Onion, Carrot</t>
  </si>
  <si>
    <t xml:space="preserve">      3     ROOT CROPS</t>
  </si>
  <si>
    <t xml:space="preserve">      4     TREE CROPS &amp; OTHER FRUITS</t>
  </si>
  <si>
    <t>Citrus - Orange/Grapefruit; Banana; Mangoes; Papayas - local/export, Peanuts, Plantains, Watermelon</t>
  </si>
  <si>
    <t>Coconut; Cocoa; Canteloupe; Honey Due Melon, Annato, Coffee, Avocado, Pineapple</t>
  </si>
  <si>
    <t xml:space="preserve">       5     LIVESTOCK</t>
  </si>
  <si>
    <t>Cattle - Beef; Dairy; Milk; Honey; Pigs; Poultry - Broilers, Eggs, Turkey. Sheep</t>
  </si>
  <si>
    <r>
      <t xml:space="preserve">        </t>
    </r>
    <r>
      <rPr>
        <b/>
        <u/>
        <sz val="8"/>
        <rFont val="Times New Roman"/>
        <family val="1"/>
      </rPr>
      <t>PRODUCT CATEGORIES</t>
    </r>
  </si>
  <si>
    <t>Production (lbs)</t>
  </si>
  <si>
    <t>Acres</t>
  </si>
  <si>
    <t>Nutmeg</t>
  </si>
  <si>
    <t>Craboo</t>
  </si>
  <si>
    <t>Processed plants</t>
  </si>
  <si>
    <t xml:space="preserve">          Yield (lbs)</t>
  </si>
  <si>
    <t xml:space="preserve">     Orange (lbs)</t>
  </si>
  <si>
    <t xml:space="preserve">     Grapefruit (lbs)</t>
  </si>
  <si>
    <t xml:space="preserve">        Yield (lbs)</t>
  </si>
  <si>
    <t xml:space="preserve">Yield (lbs) </t>
  </si>
  <si>
    <t>Grapes</t>
  </si>
  <si>
    <t>No. of Bird Slaughtered By Processors</t>
  </si>
  <si>
    <t>Total birds slaughtered</t>
  </si>
  <si>
    <t>Total liveweights</t>
  </si>
  <si>
    <t>Dressweight by processors</t>
  </si>
  <si>
    <t>Dressweight by Others</t>
  </si>
  <si>
    <t>Total Dress weight</t>
  </si>
  <si>
    <t>Liveweight by Others</t>
  </si>
  <si>
    <t>Liveweight by processors</t>
  </si>
  <si>
    <t>COCO YAMS</t>
  </si>
  <si>
    <t>SHEEP</t>
  </si>
  <si>
    <t>Sheep population (heads)</t>
  </si>
  <si>
    <t>Source: District Agriculture Offices, BGA, CGA, BSI, TCGA, Quality Poultry, Homestead, Wetern daries, Tropical fruits</t>
  </si>
  <si>
    <t>Ministry fo Agriculture, Fisheries and Cooperatives - Policy Analysis and Economic Unit</t>
  </si>
  <si>
    <t>Total</t>
  </si>
  <si>
    <t xml:space="preserve">Total </t>
  </si>
  <si>
    <t>CATTLE *</t>
  </si>
  <si>
    <t>PIGS**</t>
  </si>
  <si>
    <t>Mech. Irrigated</t>
  </si>
  <si>
    <t>Production</t>
  </si>
  <si>
    <t>OTHER BEANS</t>
  </si>
  <si>
    <t>Cauliflower</t>
  </si>
  <si>
    <t>Broccoli</t>
  </si>
  <si>
    <t>Celery</t>
  </si>
  <si>
    <t>Cho-Cho</t>
  </si>
  <si>
    <t>Cotton</t>
  </si>
  <si>
    <t>LAYERS Population</t>
  </si>
  <si>
    <t>Heads Exported</t>
  </si>
  <si>
    <t>Live weight</t>
  </si>
  <si>
    <t>Guava</t>
  </si>
  <si>
    <t>Pitahaya</t>
  </si>
  <si>
    <t>Lettuce</t>
  </si>
  <si>
    <t>Sweet Corn</t>
  </si>
  <si>
    <t>Ares</t>
  </si>
  <si>
    <t>String Beans</t>
  </si>
  <si>
    <t>Apple Banana</t>
  </si>
  <si>
    <t>Jicama</t>
  </si>
  <si>
    <t>(40 lbs boxes) ($3.00p/bx)</t>
  </si>
  <si>
    <t>Chinese Cabbages</t>
  </si>
  <si>
    <t>dry nuts</t>
  </si>
  <si>
    <t>Green Nuts (Processing)</t>
  </si>
  <si>
    <t>Oranges (90 lbs. Boxes) ($7.00 p/bx)</t>
  </si>
  <si>
    <t>Grapefruit (80 lbs. Boxes)  ($7.00 p/bx)</t>
  </si>
  <si>
    <t>BANANA (Exports  bxs)</t>
  </si>
  <si>
    <t xml:space="preserve">                         (26 lb Boxes)</t>
  </si>
  <si>
    <t xml:space="preserve">  </t>
  </si>
  <si>
    <t>Lime Export</t>
  </si>
  <si>
    <t>Local Production</t>
  </si>
  <si>
    <t>Total Production (lbs)</t>
  </si>
  <si>
    <t>Total  Production (lbs)</t>
  </si>
  <si>
    <t xml:space="preserve">Average Yield (lbs /acre) </t>
  </si>
  <si>
    <t>Lime Total Production</t>
  </si>
  <si>
    <t>Average Yield (lbs)</t>
  </si>
  <si>
    <t>Average Yield (bunches/acre)</t>
  </si>
  <si>
    <t xml:space="preserve">  Production (lbs)</t>
  </si>
  <si>
    <t xml:space="preserve">   Production (lbs)</t>
  </si>
  <si>
    <t xml:space="preserve"> Production (lbs)</t>
  </si>
  <si>
    <t>HOT PEPPER (Total Production) (lbs)</t>
  </si>
  <si>
    <t>CITRUS (Export)</t>
  </si>
  <si>
    <t>Average Yield (lbs/Hive)</t>
  </si>
  <si>
    <t xml:space="preserve">Domestic Consumption </t>
  </si>
  <si>
    <t>Lime Domestic Consumption (lbs)</t>
  </si>
  <si>
    <t>Banana Domestic consumption</t>
  </si>
  <si>
    <t>Orange Domestic Consumption is 5% total export</t>
  </si>
  <si>
    <t>Grapefruit Domestic Consumption is 1% of total export</t>
  </si>
  <si>
    <t>Banana Domestic Consumption estimated 12.5% total production</t>
  </si>
  <si>
    <t>Marine Domestic Consumption is estimated 4% of total export</t>
  </si>
  <si>
    <t>Total Production (Nuts)</t>
  </si>
  <si>
    <t xml:space="preserve"> Total Production (lbs) (crude nut)</t>
  </si>
  <si>
    <t>Average Yield (Nuts)</t>
  </si>
  <si>
    <t>Average Yield (lb)</t>
  </si>
  <si>
    <t>Average Yield (ears)</t>
  </si>
  <si>
    <t>Total  Production (ears)</t>
  </si>
  <si>
    <t>5.     LIVESTOCK</t>
  </si>
  <si>
    <t>AGRICULTURAL PRODUCTION STATISTICS FOR 2003</t>
  </si>
  <si>
    <t>Local sales  (ONLY)</t>
  </si>
  <si>
    <t xml:space="preserve">     Acres (ONLY)</t>
  </si>
  <si>
    <t>Small Scale Processing (ONLY)</t>
  </si>
  <si>
    <t>No of Birds slaughtered by Others (ONLY)</t>
  </si>
  <si>
    <t>Draft:</t>
  </si>
  <si>
    <t>WHITE CORN</t>
  </si>
  <si>
    <t>others (boxes)</t>
  </si>
  <si>
    <t>-</t>
  </si>
  <si>
    <t>Pollen</t>
  </si>
  <si>
    <t>GINGER</t>
  </si>
  <si>
    <t>Livestock: * Cattle - Estimated Liveweight = 900*lbs, Carcass weight = 450*lbs;  ** Pig - Estimated Liveweight = 200 lbs, Carcass Weight= 120*lbs</t>
  </si>
  <si>
    <t>% Change</t>
  </si>
  <si>
    <t>SWEET PEPPER*</t>
  </si>
  <si>
    <t>*</t>
  </si>
  <si>
    <t>Pineapple Note: Heads were reported in the past and now (2003) it's being converted to pounds.</t>
  </si>
  <si>
    <t>Local Papaya Consumption</t>
  </si>
  <si>
    <t xml:space="preserve">      Export (lbs)</t>
  </si>
  <si>
    <t xml:space="preserve">     Production (lbs) (Export)</t>
  </si>
  <si>
    <t>PAPAYA (Production)</t>
  </si>
  <si>
    <t>Papaya Domestic Consumption estimated 2% of total production</t>
  </si>
  <si>
    <t>CITRUS (Production)</t>
  </si>
  <si>
    <t xml:space="preserve">     Orange (bxs)</t>
  </si>
  <si>
    <t xml:space="preserve">     Grapefruit (bxs)</t>
  </si>
  <si>
    <t>BANANA (Production Bxs)</t>
  </si>
  <si>
    <t>27/7/04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</si>
</sst>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75" formatCode="0.0"/>
    <numFmt numFmtId="178" formatCode="#,##0.0"/>
    <numFmt numFmtId="180" formatCode="#,##0.000"/>
  </numFmts>
  <fonts count="24">
    <font>
      <sz val="10"/>
      <name val="Helv"/>
    </font>
    <font>
      <sz val="10"/>
      <name val="Arial"/>
    </font>
    <font>
      <sz val="8"/>
      <name val="Times New Roman"/>
      <family val="1"/>
    </font>
    <font>
      <b/>
      <u/>
      <sz val="8"/>
      <name val="Times New Roman"/>
      <family val="1"/>
    </font>
    <font>
      <b/>
      <sz val="8"/>
      <name val="Times New Roman"/>
      <family val="1"/>
    </font>
    <font>
      <b/>
      <u/>
      <sz val="18"/>
      <name val="Times New Roman"/>
      <family val="1"/>
    </font>
    <font>
      <b/>
      <sz val="10"/>
      <name val="Times New Roman"/>
      <family val="1"/>
    </font>
    <font>
      <b/>
      <u/>
      <sz val="12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b/>
      <u/>
      <sz val="10"/>
      <name val="Times New Roman"/>
      <family val="1"/>
    </font>
    <font>
      <sz val="10"/>
      <color indexed="10"/>
      <name val="Times New Roman"/>
      <family val="1"/>
    </font>
    <font>
      <b/>
      <sz val="11"/>
      <name val="Times New Roman"/>
      <family val="1"/>
    </font>
    <font>
      <sz val="8"/>
      <color indexed="10"/>
      <name val="Times New Roman"/>
      <family val="1"/>
    </font>
    <font>
      <b/>
      <sz val="12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b/>
      <sz val="11"/>
      <color indexed="8"/>
      <name val="Times New Roman"/>
      <family val="1"/>
    </font>
    <font>
      <b/>
      <sz val="10"/>
      <color indexed="10"/>
      <name val="Times New Roman"/>
      <family val="1"/>
    </font>
    <font>
      <b/>
      <sz val="12"/>
      <color indexed="10"/>
      <name val="Times New Roman"/>
      <family val="1"/>
    </font>
    <font>
      <b/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4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1">
    <xf numFmtId="0" fontId="0" fillId="0" borderId="0" xfId="0"/>
    <xf numFmtId="3" fontId="2" fillId="0" borderId="0" xfId="0" applyNumberFormat="1" applyFont="1" applyBorder="1" applyAlignment="1">
      <alignment horizontal="center"/>
    </xf>
    <xf numFmtId="3" fontId="3" fillId="0" borderId="0" xfId="0" applyNumberFormat="1" applyFont="1" applyFill="1" applyBorder="1" applyAlignment="1" applyProtection="1">
      <alignment horizontal="left"/>
    </xf>
    <xf numFmtId="3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 applyProtection="1">
      <alignment horizontal="left"/>
    </xf>
    <xf numFmtId="3" fontId="2" fillId="0" borderId="0" xfId="0" applyNumberFormat="1" applyFont="1" applyFill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left"/>
    </xf>
    <xf numFmtId="3" fontId="2" fillId="0" borderId="2" xfId="0" applyNumberFormat="1" applyFont="1" applyBorder="1" applyAlignment="1">
      <alignment horizontal="center"/>
    </xf>
    <xf numFmtId="3" fontId="4" fillId="0" borderId="2" xfId="0" applyNumberFormat="1" applyFont="1" applyFill="1" applyBorder="1" applyAlignment="1" applyProtection="1">
      <alignment horizontal="left"/>
    </xf>
    <xf numFmtId="3" fontId="2" fillId="0" borderId="2" xfId="0" applyNumberFormat="1" applyFont="1" applyFill="1" applyBorder="1" applyAlignment="1" applyProtection="1">
      <alignment horizontal="left"/>
    </xf>
    <xf numFmtId="3" fontId="4" fillId="0" borderId="3" xfId="0" applyNumberFormat="1" applyFont="1" applyBorder="1" applyAlignment="1" applyProtection="1">
      <alignment horizontal="center"/>
    </xf>
    <xf numFmtId="3" fontId="4" fillId="0" borderId="0" xfId="0" applyNumberFormat="1" applyFont="1" applyFill="1" applyBorder="1" applyAlignment="1" applyProtection="1">
      <alignment horizontal="center"/>
    </xf>
    <xf numFmtId="3" fontId="2" fillId="0" borderId="0" xfId="0" applyNumberFormat="1" applyFont="1" applyFill="1" applyBorder="1" applyAlignment="1" applyProtection="1">
      <alignment horizontal="left"/>
    </xf>
    <xf numFmtId="3" fontId="4" fillId="0" borderId="4" xfId="0" applyNumberFormat="1" applyFont="1" applyFill="1" applyBorder="1" applyAlignment="1" applyProtection="1">
      <alignment horizontal="left"/>
    </xf>
    <xf numFmtId="3" fontId="2" fillId="0" borderId="5" xfId="0" applyNumberFormat="1" applyFont="1" applyBorder="1" applyAlignment="1">
      <alignment horizontal="center"/>
    </xf>
    <xf numFmtId="3" fontId="4" fillId="0" borderId="5" xfId="0" applyNumberFormat="1" applyFont="1" applyFill="1" applyBorder="1" applyAlignment="1" applyProtection="1">
      <alignment horizontal="left"/>
    </xf>
    <xf numFmtId="3" fontId="2" fillId="0" borderId="5" xfId="0" applyNumberFormat="1" applyFont="1" applyFill="1" applyBorder="1" applyAlignment="1" applyProtection="1">
      <alignment horizontal="left"/>
    </xf>
    <xf numFmtId="3" fontId="4" fillId="0" borderId="3" xfId="0" applyNumberFormat="1" applyFont="1" applyFill="1" applyBorder="1" applyAlignment="1" applyProtection="1">
      <alignment horizontal="left"/>
    </xf>
    <xf numFmtId="3" fontId="4" fillId="0" borderId="4" xfId="0" applyNumberFormat="1" applyFont="1" applyBorder="1" applyAlignment="1" applyProtection="1">
      <alignment horizontal="left"/>
    </xf>
    <xf numFmtId="3" fontId="2" fillId="0" borderId="0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 applyProtection="1">
      <alignment horizontal="center"/>
    </xf>
    <xf numFmtId="3" fontId="4" fillId="0" borderId="0" xfId="0" applyNumberFormat="1" applyFont="1" applyBorder="1" applyAlignment="1">
      <alignment horizontal="center"/>
    </xf>
    <xf numFmtId="3" fontId="3" fillId="2" borderId="6" xfId="0" applyNumberFormat="1" applyFont="1" applyFill="1" applyBorder="1" applyAlignment="1" applyProtection="1">
      <alignment horizontal="left"/>
    </xf>
    <xf numFmtId="3" fontId="2" fillId="3" borderId="6" xfId="0" applyNumberFormat="1" applyFont="1" applyFill="1" applyBorder="1" applyAlignment="1">
      <alignment horizontal="center"/>
    </xf>
    <xf numFmtId="3" fontId="2" fillId="3" borderId="6" xfId="0" applyNumberFormat="1" applyFont="1" applyFill="1" applyBorder="1" applyAlignment="1" applyProtection="1">
      <alignment horizontal="center"/>
    </xf>
    <xf numFmtId="3" fontId="2" fillId="2" borderId="6" xfId="0" applyNumberFormat="1" applyFont="1" applyFill="1" applyBorder="1" applyAlignment="1" applyProtection="1">
      <alignment horizontal="center"/>
    </xf>
    <xf numFmtId="3" fontId="4" fillId="2" borderId="6" xfId="0" applyNumberFormat="1" applyFont="1" applyFill="1" applyBorder="1" applyAlignment="1" applyProtection="1">
      <alignment horizontal="center"/>
    </xf>
    <xf numFmtId="3" fontId="2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4" borderId="0" xfId="0" applyNumberFormat="1" applyFont="1" applyFill="1" applyBorder="1" applyAlignment="1">
      <alignment horizontal="center"/>
    </xf>
    <xf numFmtId="3" fontId="2" fillId="0" borderId="6" xfId="0" applyNumberFormat="1" applyFont="1" applyFill="1" applyBorder="1" applyAlignment="1" applyProtection="1">
      <alignment horizontal="center"/>
    </xf>
    <xf numFmtId="3" fontId="4" fillId="0" borderId="6" xfId="0" applyNumberFormat="1" applyFont="1" applyBorder="1" applyAlignment="1" applyProtection="1">
      <alignment horizontal="center"/>
    </xf>
    <xf numFmtId="3" fontId="2" fillId="0" borderId="6" xfId="0" applyNumberFormat="1" applyFont="1" applyBorder="1" applyAlignment="1" applyProtection="1">
      <alignment horizontal="center"/>
    </xf>
    <xf numFmtId="3" fontId="2" fillId="4" borderId="0" xfId="0" applyNumberFormat="1" applyFont="1" applyFill="1" applyBorder="1" applyAlignment="1">
      <alignment horizontal="center"/>
    </xf>
    <xf numFmtId="3" fontId="4" fillId="0" borderId="7" xfId="0" applyNumberFormat="1" applyFont="1" applyBorder="1" applyAlignment="1" applyProtection="1">
      <alignment horizontal="left"/>
    </xf>
    <xf numFmtId="3" fontId="2" fillId="0" borderId="8" xfId="0" applyNumberFormat="1" applyFont="1" applyBorder="1" applyAlignment="1">
      <alignment horizontal="center"/>
    </xf>
    <xf numFmtId="3" fontId="4" fillId="0" borderId="8" xfId="0" applyNumberFormat="1" applyFont="1" applyFill="1" applyBorder="1" applyAlignment="1">
      <alignment horizontal="center"/>
    </xf>
    <xf numFmtId="3" fontId="2" fillId="0" borderId="4" xfId="0" applyNumberFormat="1" applyFont="1" applyBorder="1" applyAlignment="1" applyProtection="1">
      <alignment horizontal="center"/>
    </xf>
    <xf numFmtId="3" fontId="2" fillId="0" borderId="5" xfId="0" applyNumberFormat="1" applyFont="1" applyFill="1" applyBorder="1" applyAlignment="1" applyProtection="1">
      <alignment horizontal="center"/>
    </xf>
    <xf numFmtId="3" fontId="3" fillId="0" borderId="8" xfId="0" applyNumberFormat="1" applyFont="1" applyFill="1" applyBorder="1" applyAlignment="1" applyProtection="1">
      <alignment horizontal="left"/>
    </xf>
    <xf numFmtId="3" fontId="2" fillId="0" borderId="8" xfId="0" applyNumberFormat="1" applyFont="1" applyFill="1" applyBorder="1" applyAlignment="1">
      <alignment horizontal="center"/>
    </xf>
    <xf numFmtId="3" fontId="3" fillId="0" borderId="6" xfId="0" applyNumberFormat="1" applyFont="1" applyFill="1" applyBorder="1" applyAlignment="1" applyProtection="1">
      <alignment horizontal="center"/>
    </xf>
    <xf numFmtId="3" fontId="2" fillId="0" borderId="8" xfId="0" applyNumberFormat="1" applyFont="1" applyFill="1" applyBorder="1" applyAlignment="1" applyProtection="1">
      <alignment horizontal="center"/>
    </xf>
    <xf numFmtId="3" fontId="2" fillId="0" borderId="2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3" fontId="2" fillId="0" borderId="5" xfId="0" applyNumberFormat="1" applyFont="1" applyFill="1" applyBorder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6" fillId="0" borderId="6" xfId="0" applyNumberFormat="1" applyFont="1" applyBorder="1" applyAlignment="1" applyProtection="1">
      <alignment horizontal="left"/>
    </xf>
    <xf numFmtId="3" fontId="6" fillId="3" borderId="6" xfId="0" applyNumberFormat="1" applyFont="1" applyFill="1" applyBorder="1" applyAlignment="1" applyProtection="1">
      <alignment horizontal="center"/>
    </xf>
    <xf numFmtId="3" fontId="6" fillId="0" borderId="6" xfId="0" applyNumberFormat="1" applyFont="1" applyFill="1" applyBorder="1" applyAlignment="1" applyProtection="1">
      <alignment horizontal="center"/>
    </xf>
    <xf numFmtId="3" fontId="8" fillId="3" borderId="6" xfId="0" applyNumberFormat="1" applyFont="1" applyFill="1" applyBorder="1" applyAlignment="1" applyProtection="1">
      <alignment horizontal="center"/>
    </xf>
    <xf numFmtId="3" fontId="8" fillId="0" borderId="6" xfId="0" applyNumberFormat="1" applyFont="1" applyFill="1" applyBorder="1" applyAlignment="1" applyProtection="1">
      <alignment horizontal="center"/>
    </xf>
    <xf numFmtId="3" fontId="6" fillId="0" borderId="6" xfId="0" applyNumberFormat="1" applyFont="1" applyBorder="1" applyAlignment="1">
      <alignment horizontal="center"/>
    </xf>
    <xf numFmtId="3" fontId="6" fillId="0" borderId="6" xfId="0" applyNumberFormat="1" applyFont="1" applyFill="1" applyBorder="1" applyAlignment="1">
      <alignment horizontal="center"/>
    </xf>
    <xf numFmtId="3" fontId="8" fillId="0" borderId="6" xfId="0" applyNumberFormat="1" applyFont="1" applyFill="1" applyBorder="1" applyAlignment="1">
      <alignment horizontal="center"/>
    </xf>
    <xf numFmtId="3" fontId="8" fillId="0" borderId="6" xfId="1" applyNumberFormat="1" applyFont="1" applyFill="1" applyBorder="1" applyAlignment="1">
      <alignment horizontal="center"/>
    </xf>
    <xf numFmtId="178" fontId="8" fillId="0" borderId="6" xfId="0" applyNumberFormat="1" applyFont="1" applyFill="1" applyBorder="1" applyAlignment="1" applyProtection="1">
      <alignment horizontal="center"/>
    </xf>
    <xf numFmtId="3" fontId="8" fillId="4" borderId="6" xfId="0" applyNumberFormat="1" applyFont="1" applyFill="1" applyBorder="1" applyAlignment="1" applyProtection="1">
      <alignment horizontal="center"/>
    </xf>
    <xf numFmtId="3" fontId="9" fillId="0" borderId="6" xfId="0" applyNumberFormat="1" applyFont="1" applyFill="1" applyBorder="1" applyAlignment="1" applyProtection="1">
      <alignment horizontal="center"/>
    </xf>
    <xf numFmtId="3" fontId="6" fillId="4" borderId="6" xfId="0" applyNumberFormat="1" applyFont="1" applyFill="1" applyBorder="1" applyAlignment="1">
      <alignment horizontal="center"/>
    </xf>
    <xf numFmtId="3" fontId="6" fillId="4" borderId="6" xfId="0" applyNumberFormat="1" applyFont="1" applyFill="1" applyBorder="1" applyAlignment="1" applyProtection="1">
      <alignment horizontal="center"/>
    </xf>
    <xf numFmtId="3" fontId="6" fillId="5" borderId="6" xfId="0" applyNumberFormat="1" applyFont="1" applyFill="1" applyBorder="1" applyAlignment="1" applyProtection="1">
      <alignment horizontal="center"/>
    </xf>
    <xf numFmtId="3" fontId="6" fillId="0" borderId="6" xfId="1" applyNumberFormat="1" applyFont="1" applyFill="1" applyBorder="1" applyAlignment="1">
      <alignment horizontal="center"/>
    </xf>
    <xf numFmtId="3" fontId="6" fillId="0" borderId="6" xfId="1" applyNumberFormat="1" applyFont="1" applyFill="1" applyBorder="1" applyAlignment="1" applyProtection="1">
      <alignment horizontal="center"/>
    </xf>
    <xf numFmtId="178" fontId="8" fillId="0" borderId="6" xfId="1" applyNumberFormat="1" applyFont="1" applyFill="1" applyBorder="1" applyAlignment="1">
      <alignment horizontal="center"/>
    </xf>
    <xf numFmtId="3" fontId="8" fillId="0" borderId="6" xfId="1" applyNumberFormat="1" applyFont="1" applyFill="1" applyBorder="1" applyAlignment="1" applyProtection="1">
      <alignment horizontal="center"/>
    </xf>
    <xf numFmtId="178" fontId="8" fillId="0" borderId="6" xfId="1" applyNumberFormat="1" applyFont="1" applyFill="1" applyBorder="1" applyAlignment="1" applyProtection="1">
      <alignment horizontal="center"/>
    </xf>
    <xf numFmtId="4" fontId="8" fillId="0" borderId="6" xfId="1" applyNumberFormat="1" applyFont="1" applyFill="1" applyBorder="1" applyAlignment="1" applyProtection="1">
      <alignment horizontal="center"/>
    </xf>
    <xf numFmtId="3" fontId="10" fillId="0" borderId="6" xfId="0" applyNumberFormat="1" applyFont="1" applyFill="1" applyBorder="1" applyAlignment="1" applyProtection="1">
      <alignment horizontal="center"/>
    </xf>
    <xf numFmtId="3" fontId="11" fillId="0" borderId="6" xfId="1" applyNumberFormat="1" applyFont="1" applyFill="1" applyBorder="1" applyAlignment="1" applyProtection="1">
      <alignment horizontal="center"/>
    </xf>
    <xf numFmtId="3" fontId="8" fillId="3" borderId="6" xfId="1" applyNumberFormat="1" applyFont="1" applyFill="1" applyBorder="1" applyAlignment="1" applyProtection="1">
      <alignment horizontal="center"/>
    </xf>
    <xf numFmtId="3" fontId="8" fillId="4" borderId="6" xfId="1" applyNumberFormat="1" applyFont="1" applyFill="1" applyBorder="1" applyAlignment="1" applyProtection="1">
      <alignment horizontal="center"/>
    </xf>
    <xf numFmtId="3" fontId="8" fillId="0" borderId="6" xfId="0" applyNumberFormat="1" applyFont="1" applyBorder="1" applyAlignment="1">
      <alignment horizontal="center"/>
    </xf>
    <xf numFmtId="3" fontId="12" fillId="0" borderId="6" xfId="0" applyNumberFormat="1" applyFont="1" applyBorder="1" applyAlignment="1" applyProtection="1">
      <alignment horizontal="left"/>
    </xf>
    <xf numFmtId="3" fontId="8" fillId="0" borderId="6" xfId="0" applyNumberFormat="1" applyFont="1" applyBorder="1" applyAlignment="1" applyProtection="1">
      <alignment horizontal="center"/>
    </xf>
    <xf numFmtId="3" fontId="6" fillId="0" borderId="6" xfId="0" applyNumberFormat="1" applyFont="1" applyBorder="1" applyAlignment="1" applyProtection="1">
      <alignment horizontal="center"/>
    </xf>
    <xf numFmtId="3" fontId="10" fillId="5" borderId="6" xfId="0" applyNumberFormat="1" applyFont="1" applyFill="1" applyBorder="1" applyAlignment="1" applyProtection="1">
      <alignment horizontal="left"/>
    </xf>
    <xf numFmtId="178" fontId="8" fillId="0" borderId="6" xfId="0" applyNumberFormat="1" applyFont="1" applyFill="1" applyBorder="1" applyAlignment="1">
      <alignment horizontal="center"/>
    </xf>
    <xf numFmtId="180" fontId="8" fillId="0" borderId="6" xfId="0" applyNumberFormat="1" applyFont="1" applyFill="1" applyBorder="1" applyAlignment="1" applyProtection="1">
      <alignment horizontal="center"/>
    </xf>
    <xf numFmtId="3" fontId="15" fillId="0" borderId="6" xfId="0" applyNumberFormat="1" applyFont="1" applyFill="1" applyBorder="1" applyAlignment="1" applyProtection="1">
      <alignment horizontal="center"/>
    </xf>
    <xf numFmtId="3" fontId="14" fillId="0" borderId="6" xfId="0" applyNumberFormat="1" applyFont="1" applyBorder="1" applyAlignment="1" applyProtection="1">
      <alignment horizontal="left"/>
    </xf>
    <xf numFmtId="3" fontId="8" fillId="0" borderId="0" xfId="1" applyNumberFormat="1" applyFont="1" applyFill="1" applyBorder="1" applyAlignment="1" applyProtection="1">
      <alignment horizontal="center"/>
    </xf>
    <xf numFmtId="3" fontId="15" fillId="3" borderId="6" xfId="1" applyNumberFormat="1" applyFont="1" applyFill="1" applyBorder="1" applyAlignment="1" applyProtection="1">
      <alignment horizontal="center"/>
    </xf>
    <xf numFmtId="3" fontId="16" fillId="5" borderId="6" xfId="0" applyNumberFormat="1" applyFont="1" applyFill="1" applyBorder="1" applyAlignment="1" applyProtection="1">
      <alignment horizontal="center"/>
    </xf>
    <xf numFmtId="3" fontId="14" fillId="5" borderId="6" xfId="0" applyNumberFormat="1" applyFont="1" applyFill="1" applyBorder="1" applyAlignment="1" applyProtection="1">
      <alignment horizontal="left"/>
    </xf>
    <xf numFmtId="2" fontId="8" fillId="0" borderId="6" xfId="0" applyNumberFormat="1" applyFont="1" applyFill="1" applyBorder="1" applyAlignment="1" applyProtection="1">
      <alignment horizontal="center"/>
    </xf>
    <xf numFmtId="3" fontId="14" fillId="3" borderId="6" xfId="0" applyNumberFormat="1" applyFont="1" applyFill="1" applyBorder="1" applyAlignment="1" applyProtection="1">
      <alignment horizontal="left"/>
    </xf>
    <xf numFmtId="3" fontId="15" fillId="0" borderId="6" xfId="1" applyNumberFormat="1" applyFont="1" applyFill="1" applyBorder="1" applyAlignment="1" applyProtection="1">
      <alignment horizontal="center"/>
    </xf>
    <xf numFmtId="4" fontId="8" fillId="0" borderId="6" xfId="0" applyNumberFormat="1" applyFont="1" applyFill="1" applyBorder="1" applyAlignment="1" applyProtection="1">
      <alignment horizontal="center"/>
    </xf>
    <xf numFmtId="178" fontId="8" fillId="4" borderId="6" xfId="1" applyNumberFormat="1" applyFont="1" applyFill="1" applyBorder="1" applyAlignment="1" applyProtection="1">
      <alignment horizontal="center"/>
    </xf>
    <xf numFmtId="3" fontId="2" fillId="4" borderId="6" xfId="0" applyNumberFormat="1" applyFont="1" applyFill="1" applyBorder="1" applyAlignment="1">
      <alignment horizontal="center"/>
    </xf>
    <xf numFmtId="3" fontId="11" fillId="4" borderId="6" xfId="0" applyNumberFormat="1" applyFont="1" applyFill="1" applyBorder="1" applyAlignment="1" applyProtection="1">
      <alignment horizontal="center"/>
    </xf>
    <xf numFmtId="4" fontId="15" fillId="0" borderId="6" xfId="1" applyNumberFormat="1" applyFont="1" applyFill="1" applyBorder="1" applyAlignment="1" applyProtection="1">
      <alignment horizontal="center"/>
    </xf>
    <xf numFmtId="3" fontId="15" fillId="3" borderId="6" xfId="1" applyNumberFormat="1" applyFont="1" applyFill="1" applyBorder="1" applyAlignment="1">
      <alignment horizontal="center"/>
    </xf>
    <xf numFmtId="3" fontId="15" fillId="0" borderId="6" xfId="0" applyNumberFormat="1" applyFont="1" applyFill="1" applyBorder="1" applyAlignment="1">
      <alignment horizontal="center"/>
    </xf>
    <xf numFmtId="3" fontId="2" fillId="0" borderId="0" xfId="0" applyNumberFormat="1" applyFont="1" applyBorder="1" applyAlignment="1" applyProtection="1">
      <alignment horizontal="left"/>
    </xf>
    <xf numFmtId="178" fontId="15" fillId="0" borderId="6" xfId="0" applyNumberFormat="1" applyFont="1" applyFill="1" applyBorder="1" applyAlignment="1" applyProtection="1">
      <alignment horizontal="center"/>
    </xf>
    <xf numFmtId="178" fontId="15" fillId="0" borderId="6" xfId="1" applyNumberFormat="1" applyFont="1" applyFill="1" applyBorder="1" applyAlignment="1">
      <alignment horizontal="center"/>
    </xf>
    <xf numFmtId="175" fontId="8" fillId="0" borderId="6" xfId="1" applyNumberFormat="1" applyFont="1" applyFill="1" applyBorder="1" applyAlignment="1" applyProtection="1">
      <alignment horizontal="center"/>
    </xf>
    <xf numFmtId="3" fontId="12" fillId="3" borderId="6" xfId="0" applyNumberFormat="1" applyFont="1" applyFill="1" applyBorder="1" applyAlignment="1" applyProtection="1">
      <alignment horizontal="left"/>
    </xf>
    <xf numFmtId="3" fontId="12" fillId="2" borderId="6" xfId="0" applyNumberFormat="1" applyFont="1" applyFill="1" applyBorder="1" applyAlignment="1" applyProtection="1">
      <alignment horizontal="left"/>
    </xf>
    <xf numFmtId="3" fontId="6" fillId="3" borderId="6" xfId="0" applyNumberFormat="1" applyFont="1" applyFill="1" applyBorder="1" applyAlignment="1" applyProtection="1">
      <alignment horizontal="left"/>
    </xf>
    <xf numFmtId="3" fontId="8" fillId="5" borderId="6" xfId="0" applyNumberFormat="1" applyFont="1" applyFill="1" applyBorder="1" applyAlignment="1" applyProtection="1">
      <alignment horizontal="center"/>
    </xf>
    <xf numFmtId="3" fontId="2" fillId="0" borderId="6" xfId="0" applyNumberFormat="1" applyFont="1" applyFill="1" applyBorder="1" applyAlignment="1">
      <alignment horizontal="center"/>
    </xf>
    <xf numFmtId="4" fontId="8" fillId="0" borderId="6" xfId="1" applyNumberFormat="1" applyFont="1" applyFill="1" applyBorder="1" applyAlignment="1">
      <alignment horizontal="center"/>
    </xf>
    <xf numFmtId="3" fontId="6" fillId="0" borderId="6" xfId="0" quotePrefix="1" applyNumberFormat="1" applyFont="1" applyFill="1" applyBorder="1" applyAlignment="1" applyProtection="1">
      <alignment horizontal="center"/>
    </xf>
    <xf numFmtId="3" fontId="8" fillId="0" borderId="6" xfId="1" quotePrefix="1" applyNumberFormat="1" applyFont="1" applyFill="1" applyBorder="1" applyAlignment="1" applyProtection="1">
      <alignment horizontal="center"/>
    </xf>
    <xf numFmtId="3" fontId="8" fillId="0" borderId="6" xfId="1" quotePrefix="1" applyNumberFormat="1" applyFont="1" applyFill="1" applyBorder="1" applyAlignment="1">
      <alignment horizontal="center"/>
    </xf>
    <xf numFmtId="3" fontId="8" fillId="0" borderId="6" xfId="0" quotePrefix="1" applyNumberFormat="1" applyFont="1" applyFill="1" applyBorder="1" applyAlignment="1" applyProtection="1">
      <alignment horizontal="center"/>
    </xf>
    <xf numFmtId="175" fontId="8" fillId="0" borderId="6" xfId="0" quotePrefix="1" applyNumberFormat="1" applyFont="1" applyFill="1" applyBorder="1" applyAlignment="1" applyProtection="1">
      <alignment horizontal="center"/>
    </xf>
    <xf numFmtId="3" fontId="2" fillId="0" borderId="0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3" fontId="4" fillId="2" borderId="1" xfId="0" applyNumberFormat="1" applyFont="1" applyFill="1" applyBorder="1" applyAlignment="1" applyProtection="1">
      <alignment horizontal="center"/>
    </xf>
    <xf numFmtId="3" fontId="6" fillId="2" borderId="1" xfId="0" applyNumberFormat="1" applyFont="1" applyFill="1" applyBorder="1" applyAlignment="1" applyProtection="1">
      <alignment horizontal="center"/>
    </xf>
    <xf numFmtId="3" fontId="6" fillId="0" borderId="1" xfId="0" applyNumberFormat="1" applyFont="1" applyFill="1" applyBorder="1" applyAlignment="1" applyProtection="1">
      <alignment horizontal="center"/>
    </xf>
    <xf numFmtId="3" fontId="6" fillId="0" borderId="1" xfId="0" applyNumberFormat="1" applyFont="1" applyFill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 applyProtection="1">
      <alignment horizontal="center"/>
    </xf>
    <xf numFmtId="4" fontId="6" fillId="0" borderId="1" xfId="0" applyNumberFormat="1" applyFont="1" applyBorder="1" applyAlignment="1">
      <alignment horizontal="center"/>
    </xf>
    <xf numFmtId="3" fontId="6" fillId="0" borderId="1" xfId="1" applyNumberFormat="1" applyFont="1" applyBorder="1" applyAlignment="1" applyProtection="1">
      <alignment horizontal="center"/>
    </xf>
    <xf numFmtId="3" fontId="6" fillId="0" borderId="1" xfId="1" applyNumberFormat="1" applyFont="1" applyFill="1" applyBorder="1" applyAlignment="1" applyProtection="1">
      <alignment horizontal="center"/>
    </xf>
    <xf numFmtId="3" fontId="8" fillId="0" borderId="1" xfId="1" applyNumberFormat="1" applyFont="1" applyFill="1" applyBorder="1" applyAlignment="1" applyProtection="1">
      <alignment horizontal="center"/>
    </xf>
    <xf numFmtId="3" fontId="8" fillId="0" borderId="9" xfId="1" applyNumberFormat="1" applyFont="1" applyFill="1" applyBorder="1" applyAlignment="1" applyProtection="1">
      <alignment horizontal="center"/>
    </xf>
    <xf numFmtId="3" fontId="4" fillId="0" borderId="2" xfId="0" applyNumberFormat="1" applyFont="1" applyBorder="1" applyAlignment="1">
      <alignment horizontal="center"/>
    </xf>
    <xf numFmtId="3" fontId="4" fillId="0" borderId="8" xfId="0" applyNumberFormat="1" applyFont="1" applyBorder="1" applyAlignment="1">
      <alignment horizontal="center"/>
    </xf>
    <xf numFmtId="3" fontId="13" fillId="0" borderId="8" xfId="0" applyNumberFormat="1" applyFont="1" applyBorder="1" applyAlignment="1">
      <alignment horizontal="center"/>
    </xf>
    <xf numFmtId="3" fontId="4" fillId="3" borderId="6" xfId="0" applyNumberFormat="1" applyFont="1" applyFill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3" fontId="8" fillId="4" borderId="6" xfId="0" applyNumberFormat="1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4" fontId="8" fillId="0" borderId="6" xfId="0" applyNumberFormat="1" applyFont="1" applyBorder="1" applyAlignment="1">
      <alignment horizontal="center"/>
    </xf>
    <xf numFmtId="3" fontId="8" fillId="0" borderId="6" xfId="0" quotePrefix="1" applyNumberFormat="1" applyFont="1" applyBorder="1" applyAlignment="1">
      <alignment horizontal="center"/>
    </xf>
    <xf numFmtId="3" fontId="6" fillId="3" borderId="6" xfId="0" applyNumberFormat="1" applyFont="1" applyFill="1" applyBorder="1" applyAlignment="1">
      <alignment horizontal="center"/>
    </xf>
    <xf numFmtId="4" fontId="8" fillId="0" borderId="6" xfId="0" applyNumberFormat="1" applyFont="1" applyFill="1" applyBorder="1" applyAlignment="1">
      <alignment horizontal="center"/>
    </xf>
    <xf numFmtId="3" fontId="17" fillId="3" borderId="6" xfId="0" applyNumberFormat="1" applyFont="1" applyFill="1" applyBorder="1" applyAlignment="1" applyProtection="1">
      <alignment horizontal="left"/>
    </xf>
    <xf numFmtId="3" fontId="18" fillId="0" borderId="6" xfId="0" applyNumberFormat="1" applyFont="1" applyBorder="1" applyAlignment="1" applyProtection="1">
      <alignment horizontal="left"/>
    </xf>
    <xf numFmtId="3" fontId="15" fillId="0" borderId="6" xfId="1" quotePrefix="1" applyNumberFormat="1" applyFont="1" applyFill="1" applyBorder="1" applyAlignment="1">
      <alignment horizontal="center"/>
    </xf>
    <xf numFmtId="9" fontId="8" fillId="0" borderId="6" xfId="2" applyFont="1" applyBorder="1" applyAlignment="1">
      <alignment horizontal="center"/>
    </xf>
    <xf numFmtId="3" fontId="19" fillId="0" borderId="6" xfId="0" applyNumberFormat="1" applyFont="1" applyBorder="1" applyAlignment="1" applyProtection="1">
      <alignment horizontal="left"/>
    </xf>
    <xf numFmtId="3" fontId="11" fillId="0" borderId="6" xfId="1" quotePrefix="1" applyNumberFormat="1" applyFont="1" applyFill="1" applyBorder="1" applyAlignment="1" applyProtection="1">
      <alignment horizontal="center"/>
    </xf>
    <xf numFmtId="3" fontId="6" fillId="0" borderId="6" xfId="1" quotePrefix="1" applyNumberFormat="1" applyFont="1" applyFill="1" applyBorder="1" applyAlignment="1" applyProtection="1">
      <alignment horizontal="center"/>
    </xf>
    <xf numFmtId="3" fontId="20" fillId="0" borderId="6" xfId="0" applyNumberFormat="1" applyFont="1" applyFill="1" applyBorder="1" applyAlignment="1" applyProtection="1">
      <alignment horizontal="center"/>
    </xf>
    <xf numFmtId="3" fontId="20" fillId="3" borderId="6" xfId="0" applyNumberFormat="1" applyFont="1" applyFill="1" applyBorder="1" applyAlignment="1" applyProtection="1">
      <alignment horizontal="left"/>
    </xf>
    <xf numFmtId="3" fontId="20" fillId="0" borderId="6" xfId="0" applyNumberFormat="1" applyFont="1" applyBorder="1" applyAlignment="1" applyProtection="1">
      <alignment horizontal="left"/>
    </xf>
    <xf numFmtId="3" fontId="15" fillId="0" borderId="6" xfId="1" applyNumberFormat="1" applyFont="1" applyFill="1" applyBorder="1" applyAlignment="1">
      <alignment horizontal="center"/>
    </xf>
    <xf numFmtId="180" fontId="8" fillId="0" borderId="6" xfId="0" quotePrefix="1" applyNumberFormat="1" applyFont="1" applyFill="1" applyBorder="1" applyAlignment="1" applyProtection="1">
      <alignment horizontal="center"/>
    </xf>
    <xf numFmtId="3" fontId="21" fillId="0" borderId="6" xfId="0" applyNumberFormat="1" applyFont="1" applyBorder="1" applyAlignment="1" applyProtection="1">
      <alignment horizontal="left"/>
    </xf>
    <xf numFmtId="3" fontId="15" fillId="0" borderId="6" xfId="1" quotePrefix="1" applyNumberFormat="1" applyFont="1" applyFill="1" applyBorder="1" applyAlignment="1" applyProtection="1">
      <alignment horizontal="center"/>
    </xf>
    <xf numFmtId="3" fontId="22" fillId="6" borderId="6" xfId="0" applyNumberFormat="1" applyFont="1" applyFill="1" applyBorder="1" applyAlignment="1" applyProtection="1">
      <alignment horizontal="center"/>
    </xf>
    <xf numFmtId="3" fontId="23" fillId="6" borderId="6" xfId="0" applyNumberFormat="1" applyFont="1" applyFill="1" applyBorder="1" applyAlignment="1" applyProtection="1">
      <alignment horizontal="center"/>
    </xf>
    <xf numFmtId="3" fontId="14" fillId="0" borderId="0" xfId="0" applyNumberFormat="1" applyFont="1" applyFill="1" applyBorder="1" applyAlignment="1">
      <alignment horizontal="right"/>
    </xf>
    <xf numFmtId="9" fontId="2" fillId="3" borderId="6" xfId="2" applyFont="1" applyFill="1" applyBorder="1" applyAlignment="1">
      <alignment horizontal="center"/>
    </xf>
    <xf numFmtId="9" fontId="4" fillId="3" borderId="6" xfId="2" applyFont="1" applyFill="1" applyBorder="1" applyAlignment="1">
      <alignment horizontal="center"/>
    </xf>
    <xf numFmtId="9" fontId="8" fillId="4" borderId="6" xfId="2" applyFont="1" applyFill="1" applyBorder="1" applyAlignment="1">
      <alignment horizontal="center"/>
    </xf>
    <xf numFmtId="9" fontId="6" fillId="4" borderId="6" xfId="2" applyFont="1" applyFill="1" applyBorder="1" applyAlignment="1">
      <alignment horizontal="center"/>
    </xf>
    <xf numFmtId="9" fontId="6" fillId="0" borderId="6" xfId="2" applyFont="1" applyFill="1" applyBorder="1" applyAlignment="1">
      <alignment horizontal="center"/>
    </xf>
    <xf numFmtId="9" fontId="8" fillId="0" borderId="6" xfId="2" applyFont="1" applyFill="1" applyBorder="1" applyAlignment="1">
      <alignment horizontal="center"/>
    </xf>
    <xf numFmtId="9" fontId="6" fillId="0" borderId="6" xfId="2" applyFont="1" applyBorder="1" applyAlignment="1">
      <alignment horizontal="center"/>
    </xf>
    <xf numFmtId="9" fontId="2" fillId="0" borderId="0" xfId="2" applyFont="1" applyBorder="1" applyAlignment="1">
      <alignment horizontal="center"/>
    </xf>
    <xf numFmtId="180" fontId="14" fillId="0" borderId="0" xfId="0" quotePrefix="1" applyNumberFormat="1" applyFont="1" applyBorder="1" applyAlignment="1">
      <alignment horizontal="center"/>
    </xf>
    <xf numFmtId="3" fontId="6" fillId="6" borderId="1" xfId="1" applyNumberFormat="1" applyFont="1" applyFill="1" applyBorder="1" applyAlignment="1" applyProtection="1">
      <alignment horizontal="center"/>
    </xf>
    <xf numFmtId="3" fontId="6" fillId="5" borderId="6" xfId="0" applyNumberFormat="1" applyFont="1" applyFill="1" applyBorder="1" applyAlignment="1" applyProtection="1">
      <alignment horizontal="left"/>
    </xf>
    <xf numFmtId="3" fontId="6" fillId="4" borderId="6" xfId="0" applyNumberFormat="1" applyFont="1" applyFill="1" applyBorder="1" applyAlignment="1" applyProtection="1">
      <alignment horizontal="left"/>
    </xf>
    <xf numFmtId="3" fontId="6" fillId="0" borderId="6" xfId="0" applyNumberFormat="1" applyFont="1" applyFill="1" applyBorder="1" applyAlignment="1" applyProtection="1">
      <alignment horizontal="left"/>
    </xf>
    <xf numFmtId="3" fontId="6" fillId="5" borderId="1" xfId="0" applyNumberFormat="1" applyFont="1" applyFill="1" applyBorder="1" applyAlignment="1" applyProtection="1">
      <alignment horizontal="left"/>
    </xf>
    <xf numFmtId="3" fontId="6" fillId="4" borderId="6" xfId="0" applyNumberFormat="1" applyFont="1" applyFill="1" applyBorder="1" applyAlignment="1">
      <alignment horizontal="left"/>
    </xf>
    <xf numFmtId="9" fontId="6" fillId="4" borderId="6" xfId="2" applyFont="1" applyFill="1" applyBorder="1" applyAlignment="1">
      <alignment horizontal="left"/>
    </xf>
    <xf numFmtId="3" fontId="4" fillId="4" borderId="0" xfId="0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/>
  <dimension ref="A2:P551"/>
  <sheetViews>
    <sheetView showGridLines="0" tabSelected="1" topLeftCell="A67" zoomScaleNormal="100" workbookViewId="0">
      <selection activeCell="G75" sqref="G75"/>
    </sheetView>
  </sheetViews>
  <sheetFormatPr defaultColWidth="22" defaultRowHeight="15" customHeight="1"/>
  <cols>
    <col min="1" max="1" width="35.28515625" style="1" customWidth="1"/>
    <col min="2" max="7" width="11.7109375" style="19" customWidth="1"/>
    <col min="8" max="8" width="11.7109375" style="21" customWidth="1"/>
    <col min="9" max="9" width="12" style="1" customWidth="1"/>
    <col min="10" max="10" width="8.85546875" style="1" customWidth="1"/>
    <col min="11" max="16384" width="22" style="1"/>
  </cols>
  <sheetData>
    <row r="2" spans="1:11" ht="15" customHeight="1">
      <c r="C2" s="2" t="s">
        <v>0</v>
      </c>
      <c r="H2" s="47"/>
    </row>
    <row r="3" spans="1:11" ht="15" customHeight="1">
      <c r="A3" s="21"/>
      <c r="B3" s="2"/>
      <c r="H3" s="46"/>
    </row>
    <row r="4" spans="1:11" ht="15" customHeight="1">
      <c r="B4" s="1"/>
      <c r="C4" s="2" t="s">
        <v>190</v>
      </c>
      <c r="D4" s="3"/>
      <c r="E4" s="3"/>
    </row>
    <row r="5" spans="1:11" ht="15" customHeight="1">
      <c r="B5" s="1"/>
      <c r="C5" s="2"/>
      <c r="D5" s="48"/>
      <c r="E5" s="3"/>
      <c r="I5" s="153" t="s">
        <v>195</v>
      </c>
      <c r="J5" s="162" t="s">
        <v>215</v>
      </c>
    </row>
    <row r="6" spans="1:11" ht="15" customHeight="1">
      <c r="B6" s="2"/>
      <c r="C6" s="3"/>
      <c r="D6" s="3"/>
      <c r="E6" s="3"/>
    </row>
    <row r="7" spans="1:11" ht="15" customHeight="1">
      <c r="A7" s="34" t="s">
        <v>105</v>
      </c>
      <c r="B7" s="35"/>
      <c r="C7" s="36"/>
      <c r="D7" s="39" t="s">
        <v>1</v>
      </c>
      <c r="E7" s="40"/>
      <c r="F7" s="42"/>
      <c r="G7" s="42"/>
      <c r="H7" s="127"/>
      <c r="I7" s="35"/>
      <c r="J7" s="128"/>
    </row>
    <row r="8" spans="1:11" ht="15" customHeight="1">
      <c r="A8" s="37"/>
      <c r="B8" s="38"/>
      <c r="C8" s="38"/>
      <c r="D8" s="38"/>
      <c r="E8" s="38"/>
      <c r="F8" s="38"/>
      <c r="G8" s="38"/>
      <c r="H8" s="113"/>
    </row>
    <row r="9" spans="1:11" ht="15" customHeight="1">
      <c r="A9" s="6" t="s">
        <v>95</v>
      </c>
      <c r="B9" s="7"/>
      <c r="C9" s="8" t="s">
        <v>96</v>
      </c>
      <c r="D9" s="9"/>
      <c r="E9" s="9"/>
      <c r="F9" s="43"/>
      <c r="G9" s="43"/>
      <c r="H9" s="126"/>
      <c r="I9" s="7"/>
      <c r="J9" s="7"/>
    </row>
    <row r="10" spans="1:11" ht="15" customHeight="1">
      <c r="A10" s="10"/>
      <c r="B10" s="11"/>
      <c r="C10" s="12"/>
      <c r="D10" s="12"/>
      <c r="E10" s="12"/>
      <c r="F10" s="44"/>
      <c r="G10" s="44"/>
    </row>
    <row r="11" spans="1:11" ht="15" customHeight="1">
      <c r="A11" s="13" t="s">
        <v>97</v>
      </c>
      <c r="B11" s="14"/>
      <c r="C11" s="15" t="s">
        <v>98</v>
      </c>
      <c r="D11" s="16"/>
      <c r="E11" s="16"/>
      <c r="F11" s="45"/>
      <c r="G11" s="45"/>
      <c r="H11" s="113"/>
      <c r="K11" s="21"/>
    </row>
    <row r="12" spans="1:11" ht="15" customHeight="1">
      <c r="A12" s="10"/>
      <c r="B12" s="11"/>
      <c r="C12" s="4"/>
      <c r="D12" s="12"/>
      <c r="E12" s="12"/>
      <c r="F12" s="44"/>
      <c r="G12" s="44"/>
      <c r="I12" s="35"/>
      <c r="J12" s="35"/>
    </row>
    <row r="13" spans="1:11" ht="15" customHeight="1">
      <c r="A13" s="13" t="s">
        <v>99</v>
      </c>
      <c r="B13" s="14"/>
      <c r="C13" s="15" t="s">
        <v>2</v>
      </c>
      <c r="D13" s="16"/>
      <c r="E13" s="16"/>
      <c r="F13" s="45"/>
      <c r="G13" s="45"/>
      <c r="H13" s="113"/>
      <c r="I13" s="14"/>
    </row>
    <row r="14" spans="1:11" ht="15" customHeight="1">
      <c r="A14" s="10"/>
      <c r="B14" s="11"/>
      <c r="C14" s="12"/>
      <c r="D14" s="12"/>
      <c r="E14" s="12"/>
      <c r="F14" s="44"/>
      <c r="G14" s="44"/>
      <c r="J14" s="35"/>
    </row>
    <row r="15" spans="1:11" ht="15" customHeight="1">
      <c r="A15" s="17" t="s">
        <v>100</v>
      </c>
      <c r="B15" s="1"/>
      <c r="C15" s="4" t="s">
        <v>101</v>
      </c>
      <c r="D15" s="12"/>
      <c r="E15" s="12"/>
      <c r="F15" s="44"/>
      <c r="G15" s="44"/>
    </row>
    <row r="16" spans="1:11" ht="15" customHeight="1">
      <c r="A16" s="18"/>
      <c r="B16" s="14"/>
      <c r="C16" s="15" t="s">
        <v>102</v>
      </c>
      <c r="D16" s="16"/>
      <c r="E16" s="16"/>
      <c r="F16" s="45"/>
      <c r="G16" s="45"/>
      <c r="H16" s="113"/>
    </row>
    <row r="17" spans="1:16" ht="15" customHeight="1">
      <c r="A17" s="13" t="s">
        <v>103</v>
      </c>
      <c r="B17" s="14"/>
      <c r="C17" s="15" t="s">
        <v>104</v>
      </c>
      <c r="D17" s="16"/>
      <c r="E17" s="16"/>
      <c r="F17" s="45"/>
      <c r="G17" s="45"/>
      <c r="H17" s="113"/>
      <c r="I17" s="7"/>
      <c r="J17" s="130"/>
    </row>
    <row r="18" spans="1:16" ht="15" customHeight="1">
      <c r="A18" s="13"/>
      <c r="B18" s="14"/>
      <c r="C18" s="15"/>
      <c r="D18" s="16"/>
      <c r="E18" s="16"/>
      <c r="F18" s="45"/>
      <c r="G18" s="45"/>
      <c r="H18" s="113"/>
      <c r="I18" s="7"/>
      <c r="J18" s="130"/>
    </row>
    <row r="19" spans="1:16" s="27" customFormat="1" ht="15" customHeight="1">
      <c r="A19" s="22" t="s">
        <v>92</v>
      </c>
      <c r="B19" s="23"/>
      <c r="C19" s="24"/>
      <c r="D19" s="30"/>
      <c r="E19" s="41"/>
      <c r="F19" s="30"/>
      <c r="G19" s="30"/>
      <c r="H19" s="114" t="s">
        <v>130</v>
      </c>
      <c r="I19" s="129" t="s">
        <v>130</v>
      </c>
      <c r="J19" s="23"/>
      <c r="K19" s="1"/>
    </row>
    <row r="20" spans="1:16" s="28" customFormat="1" ht="15" customHeight="1">
      <c r="A20" s="26" t="s">
        <v>3</v>
      </c>
      <c r="B20" s="152" t="s">
        <v>4</v>
      </c>
      <c r="C20" s="151" t="s">
        <v>5</v>
      </c>
      <c r="D20" s="152" t="s">
        <v>6</v>
      </c>
      <c r="E20" s="151" t="s">
        <v>7</v>
      </c>
      <c r="F20" s="151" t="s">
        <v>8</v>
      </c>
      <c r="G20" s="151" t="s">
        <v>9</v>
      </c>
      <c r="H20" s="115">
        <v>2003</v>
      </c>
      <c r="I20" s="135">
        <v>2002</v>
      </c>
      <c r="J20" s="129" t="s">
        <v>202</v>
      </c>
      <c r="K20" s="1"/>
    </row>
    <row r="21" spans="1:16" s="27" customFormat="1" ht="15" customHeight="1">
      <c r="A21" s="25"/>
      <c r="B21" s="52"/>
      <c r="C21" s="52"/>
      <c r="D21" s="53"/>
      <c r="E21" s="53"/>
      <c r="F21" s="53"/>
      <c r="G21" s="53"/>
      <c r="H21" s="115"/>
      <c r="I21" s="23"/>
      <c r="J21" s="23"/>
      <c r="K21" s="1"/>
    </row>
    <row r="22" spans="1:16" ht="15" customHeight="1">
      <c r="A22" s="137" t="s">
        <v>10</v>
      </c>
      <c r="B22" s="51">
        <f t="shared" ref="B22:G22" si="0">B24+B28</f>
        <v>439750</v>
      </c>
      <c r="C22" s="51">
        <f t="shared" si="0"/>
        <v>403500</v>
      </c>
      <c r="D22" s="107" t="s">
        <v>198</v>
      </c>
      <c r="E22" s="51">
        <f t="shared" si="0"/>
        <v>63890</v>
      </c>
      <c r="F22" s="51">
        <f t="shared" si="0"/>
        <v>262500</v>
      </c>
      <c r="G22" s="144">
        <f t="shared" si="0"/>
        <v>1412000</v>
      </c>
      <c r="H22" s="116">
        <f>SUM(B22:G22)</f>
        <v>2581640</v>
      </c>
      <c r="I22" s="74">
        <v>3283920</v>
      </c>
      <c r="J22" s="140">
        <f>(H22-I22)/I22</f>
        <v>-0.21385417427951961</v>
      </c>
    </row>
    <row r="23" spans="1:16" s="21" customFormat="1" ht="15" customHeight="1">
      <c r="A23" s="31" t="s">
        <v>93</v>
      </c>
      <c r="B23" s="54"/>
      <c r="C23" s="51"/>
      <c r="D23" s="55"/>
      <c r="E23" s="55"/>
      <c r="F23" s="55"/>
      <c r="G23" s="55"/>
      <c r="H23" s="116"/>
      <c r="I23" s="103"/>
      <c r="J23" s="90"/>
      <c r="K23" s="83"/>
      <c r="L23" s="83"/>
      <c r="M23" s="83"/>
      <c r="N23" s="83"/>
      <c r="O23" s="83"/>
      <c r="P23" s="47"/>
    </row>
    <row r="24" spans="1:16" ht="15" customHeight="1">
      <c r="A24" s="76" t="s">
        <v>170</v>
      </c>
      <c r="B24" s="56">
        <f>B25*B26</f>
        <v>378000</v>
      </c>
      <c r="C24" s="56">
        <v>291000</v>
      </c>
      <c r="D24" s="107" t="s">
        <v>198</v>
      </c>
      <c r="E24" s="107" t="s">
        <v>198</v>
      </c>
      <c r="F24" s="107" t="s">
        <v>198</v>
      </c>
      <c r="G24" s="107" t="s">
        <v>198</v>
      </c>
      <c r="H24" s="116">
        <f t="shared" ref="H24:H29" si="1">SUM(B24:G24)</f>
        <v>669000</v>
      </c>
      <c r="I24" s="76">
        <v>350400</v>
      </c>
      <c r="J24" s="140">
        <f>(H24-I24)/I24</f>
        <v>0.90924657534246578</v>
      </c>
      <c r="K24" s="83"/>
      <c r="L24" s="83"/>
      <c r="M24" s="83"/>
      <c r="N24" s="83"/>
      <c r="O24" s="83"/>
      <c r="P24" s="47"/>
    </row>
    <row r="25" spans="1:16" ht="15" customHeight="1">
      <c r="A25" s="76" t="s">
        <v>107</v>
      </c>
      <c r="B25" s="53">
        <v>630</v>
      </c>
      <c r="C25" s="53">
        <v>324</v>
      </c>
      <c r="D25" s="107" t="s">
        <v>198</v>
      </c>
      <c r="E25" s="107" t="s">
        <v>198</v>
      </c>
      <c r="F25" s="107" t="s">
        <v>198</v>
      </c>
      <c r="G25" s="107" t="s">
        <v>198</v>
      </c>
      <c r="H25" s="116">
        <f t="shared" si="1"/>
        <v>954</v>
      </c>
      <c r="I25" s="76">
        <v>650</v>
      </c>
      <c r="J25" s="140">
        <f>(H25-I25)/I25</f>
        <v>0.46769230769230768</v>
      </c>
      <c r="K25" s="83"/>
      <c r="L25" s="83"/>
      <c r="M25" s="83"/>
      <c r="N25" s="83"/>
      <c r="O25" s="83"/>
      <c r="P25" s="47"/>
    </row>
    <row r="26" spans="1:16" ht="15" customHeight="1">
      <c r="A26" s="76" t="s">
        <v>168</v>
      </c>
      <c r="B26" s="53">
        <v>600</v>
      </c>
      <c r="C26" s="53">
        <f>C24/C25</f>
        <v>898.14814814814815</v>
      </c>
      <c r="D26" s="107" t="s">
        <v>198</v>
      </c>
      <c r="E26" s="107" t="s">
        <v>198</v>
      </c>
      <c r="F26" s="107" t="s">
        <v>198</v>
      </c>
      <c r="G26" s="107" t="s">
        <v>198</v>
      </c>
      <c r="H26" s="116"/>
      <c r="I26" s="76"/>
      <c r="J26" s="140"/>
      <c r="K26" s="83"/>
      <c r="L26" s="83"/>
      <c r="M26" s="83"/>
      <c r="N26" s="83"/>
      <c r="O26" s="83"/>
      <c r="P26" s="47"/>
    </row>
    <row r="27" spans="1:16" ht="15" customHeight="1">
      <c r="A27" s="77" t="s">
        <v>12</v>
      </c>
      <c r="B27" s="53"/>
      <c r="C27" s="53"/>
      <c r="D27" s="53"/>
      <c r="E27" s="53"/>
      <c r="F27" s="51"/>
      <c r="G27" s="53"/>
      <c r="H27" s="116"/>
      <c r="I27" s="74"/>
      <c r="J27" s="140"/>
    </row>
    <row r="28" spans="1:16" ht="15" customHeight="1">
      <c r="A28" s="76" t="s">
        <v>171</v>
      </c>
      <c r="B28" s="56">
        <f>B29*B30</f>
        <v>61750</v>
      </c>
      <c r="C28" s="56">
        <v>112500</v>
      </c>
      <c r="D28" s="107" t="s">
        <v>198</v>
      </c>
      <c r="E28" s="56">
        <v>63890</v>
      </c>
      <c r="F28" s="56">
        <v>262500</v>
      </c>
      <c r="G28" s="56">
        <f>(G29*G30)</f>
        <v>1412000</v>
      </c>
      <c r="H28" s="116">
        <f t="shared" si="1"/>
        <v>1912640</v>
      </c>
      <c r="I28" s="74">
        <v>2933520</v>
      </c>
      <c r="J28" s="140">
        <f>(H28-I28)/I28</f>
        <v>-0.34800512694646707</v>
      </c>
    </row>
    <row r="29" spans="1:16" ht="15" customHeight="1">
      <c r="A29" s="76" t="s">
        <v>11</v>
      </c>
      <c r="B29" s="53">
        <v>95</v>
      </c>
      <c r="C29" s="53">
        <v>225</v>
      </c>
      <c r="D29" s="107" t="s">
        <v>198</v>
      </c>
      <c r="E29" s="53">
        <v>87</v>
      </c>
      <c r="F29" s="53">
        <v>350</v>
      </c>
      <c r="G29" s="53">
        <v>1765</v>
      </c>
      <c r="H29" s="116">
        <f t="shared" si="1"/>
        <v>2522</v>
      </c>
      <c r="I29" s="74">
        <v>3825</v>
      </c>
      <c r="J29" s="140">
        <f>(H29-I29)/I29</f>
        <v>-0.34065359477124185</v>
      </c>
    </row>
    <row r="30" spans="1:16" ht="15" customHeight="1">
      <c r="A30" s="76" t="s">
        <v>168</v>
      </c>
      <c r="B30" s="53">
        <v>650</v>
      </c>
      <c r="C30" s="53">
        <f>C28/C29</f>
        <v>500</v>
      </c>
      <c r="D30" s="107" t="s">
        <v>198</v>
      </c>
      <c r="E30" s="53">
        <f>E28/E29</f>
        <v>734.36781609195407</v>
      </c>
      <c r="F30" s="53">
        <f>F28/F29</f>
        <v>750</v>
      </c>
      <c r="G30" s="53">
        <v>800</v>
      </c>
      <c r="H30" s="116"/>
      <c r="I30" s="74"/>
      <c r="J30" s="140"/>
    </row>
    <row r="31" spans="1:16" ht="15" customHeight="1">
      <c r="A31" s="76"/>
      <c r="B31" s="53"/>
      <c r="C31" s="53"/>
      <c r="D31" s="53"/>
      <c r="E31" s="53"/>
      <c r="F31" s="53"/>
      <c r="G31" s="53"/>
      <c r="H31" s="117"/>
      <c r="I31" s="74"/>
      <c r="J31" s="140"/>
    </row>
    <row r="32" spans="1:16" ht="15" customHeight="1">
      <c r="A32" s="101" t="s">
        <v>13</v>
      </c>
      <c r="B32" s="51">
        <f t="shared" ref="B32:G32" si="2">B34+B38</f>
        <v>4800000</v>
      </c>
      <c r="C32" s="51">
        <f t="shared" si="2"/>
        <v>2744600</v>
      </c>
      <c r="D32" s="51">
        <f t="shared" si="2"/>
        <v>44000</v>
      </c>
      <c r="E32" s="51">
        <f t="shared" si="2"/>
        <v>1678850</v>
      </c>
      <c r="F32" s="51">
        <f t="shared" si="2"/>
        <v>327540</v>
      </c>
      <c r="G32" s="51">
        <f t="shared" si="2"/>
        <v>72950</v>
      </c>
      <c r="H32" s="116">
        <f>SUM(B32:G32)</f>
        <v>9667940</v>
      </c>
      <c r="I32" s="74">
        <v>4939496</v>
      </c>
      <c r="J32" s="140">
        <f>(H32-I32)/I32</f>
        <v>0.9572725638405214</v>
      </c>
    </row>
    <row r="33" spans="1:10" ht="15" customHeight="1">
      <c r="A33" s="77" t="s">
        <v>14</v>
      </c>
      <c r="B33" s="53"/>
      <c r="C33" s="53"/>
      <c r="D33" s="56"/>
      <c r="E33" s="53"/>
      <c r="F33" s="51"/>
      <c r="G33" s="53"/>
      <c r="H33" s="116"/>
      <c r="I33" s="74"/>
      <c r="J33" s="140"/>
    </row>
    <row r="34" spans="1:10" ht="15" customHeight="1">
      <c r="A34" s="76" t="s">
        <v>170</v>
      </c>
      <c r="B34" s="107" t="s">
        <v>198</v>
      </c>
      <c r="C34" s="53">
        <f>(C35*C36)</f>
        <v>50000</v>
      </c>
      <c r="D34" s="53">
        <f>D35*D36</f>
        <v>24800</v>
      </c>
      <c r="E34" s="81">
        <v>39250</v>
      </c>
      <c r="F34" s="53">
        <v>327540</v>
      </c>
      <c r="G34" s="53">
        <v>72950</v>
      </c>
      <c r="H34" s="116">
        <f t="shared" ref="H34:H39" si="3">SUM(B34:G34)</f>
        <v>514540</v>
      </c>
      <c r="I34" s="74">
        <v>688450</v>
      </c>
      <c r="J34" s="140">
        <f>(H34-I34)/I34</f>
        <v>-0.25261093761347958</v>
      </c>
    </row>
    <row r="35" spans="1:10" ht="15" customHeight="1">
      <c r="A35" s="76" t="s">
        <v>15</v>
      </c>
      <c r="B35" s="107" t="s">
        <v>198</v>
      </c>
      <c r="C35" s="53">
        <v>100</v>
      </c>
      <c r="D35" s="56">
        <v>31</v>
      </c>
      <c r="E35" s="53">
        <v>46</v>
      </c>
      <c r="F35" s="53">
        <v>412</v>
      </c>
      <c r="G35" s="53">
        <v>126</v>
      </c>
      <c r="H35" s="116">
        <f t="shared" si="3"/>
        <v>715</v>
      </c>
      <c r="I35" s="74">
        <v>1517</v>
      </c>
      <c r="J35" s="140">
        <f>(H35-I35)/I35</f>
        <v>-0.52867501647989457</v>
      </c>
    </row>
    <row r="36" spans="1:10" ht="15" customHeight="1">
      <c r="A36" s="76" t="s">
        <v>168</v>
      </c>
      <c r="B36" s="107" t="s">
        <v>198</v>
      </c>
      <c r="C36" s="53">
        <v>500</v>
      </c>
      <c r="D36" s="53">
        <v>800</v>
      </c>
      <c r="E36" s="53">
        <f>E34/E35</f>
        <v>853.26086956521738</v>
      </c>
      <c r="F36" s="53">
        <f>F34/F35</f>
        <v>795</v>
      </c>
      <c r="G36" s="53">
        <f>G34/G35</f>
        <v>578.96825396825398</v>
      </c>
      <c r="H36" s="116"/>
      <c r="I36" s="74"/>
      <c r="J36" s="140"/>
    </row>
    <row r="37" spans="1:10" ht="15" customHeight="1">
      <c r="A37" s="77" t="s">
        <v>16</v>
      </c>
      <c r="B37" s="107"/>
      <c r="C37" s="53"/>
      <c r="D37" s="53"/>
      <c r="E37" s="53"/>
      <c r="F37" s="53"/>
      <c r="G37" s="53"/>
      <c r="H37" s="116"/>
      <c r="I37" s="74"/>
      <c r="J37" s="140"/>
    </row>
    <row r="38" spans="1:10" ht="15" customHeight="1">
      <c r="A38" s="76" t="s">
        <v>170</v>
      </c>
      <c r="B38" s="53">
        <f>B39*B40</f>
        <v>4800000</v>
      </c>
      <c r="C38" s="53">
        <f>(C39*C40)</f>
        <v>2694600</v>
      </c>
      <c r="D38" s="53">
        <v>19200</v>
      </c>
      <c r="E38" s="53">
        <v>1639600</v>
      </c>
      <c r="F38" s="107" t="s">
        <v>198</v>
      </c>
      <c r="G38" s="107" t="s">
        <v>198</v>
      </c>
      <c r="H38" s="116">
        <f t="shared" si="3"/>
        <v>9153400</v>
      </c>
      <c r="I38" s="74">
        <v>4251046</v>
      </c>
      <c r="J38" s="140">
        <f>(H38-I38)/I38</f>
        <v>1.1532112331882554</v>
      </c>
    </row>
    <row r="39" spans="1:10" ht="15" customHeight="1">
      <c r="A39" s="76" t="s">
        <v>15</v>
      </c>
      <c r="B39" s="53">
        <v>6000</v>
      </c>
      <c r="C39" s="53">
        <v>2994</v>
      </c>
      <c r="D39" s="53">
        <v>25</v>
      </c>
      <c r="E39" s="53">
        <v>2056</v>
      </c>
      <c r="F39" s="107" t="s">
        <v>198</v>
      </c>
      <c r="G39" s="107" t="s">
        <v>198</v>
      </c>
      <c r="H39" s="116">
        <f t="shared" si="3"/>
        <v>11075</v>
      </c>
      <c r="I39" s="74">
        <v>10065</v>
      </c>
      <c r="J39" s="140">
        <f>(H39-I39)/I39</f>
        <v>0.10034773969200199</v>
      </c>
    </row>
    <row r="40" spans="1:10" ht="15" customHeight="1">
      <c r="A40" s="76" t="s">
        <v>168</v>
      </c>
      <c r="B40" s="53">
        <v>800</v>
      </c>
      <c r="C40" s="53">
        <v>900</v>
      </c>
      <c r="D40" s="53">
        <f>D38/D39</f>
        <v>768</v>
      </c>
      <c r="E40" s="53">
        <f>E38/E39</f>
        <v>797.47081712062254</v>
      </c>
      <c r="F40" s="107" t="s">
        <v>198</v>
      </c>
      <c r="G40" s="107" t="s">
        <v>198</v>
      </c>
      <c r="H40" s="116"/>
      <c r="I40" s="116"/>
      <c r="J40" s="140"/>
    </row>
    <row r="41" spans="1:10" ht="15" customHeight="1">
      <c r="A41" s="76"/>
      <c r="B41" s="53"/>
      <c r="C41" s="53"/>
      <c r="D41" s="53"/>
      <c r="E41" s="53"/>
      <c r="F41" s="53"/>
      <c r="G41" s="56"/>
      <c r="H41" s="117"/>
      <c r="I41" s="74"/>
      <c r="J41" s="140"/>
    </row>
    <row r="42" spans="1:10" ht="15" customHeight="1">
      <c r="A42" s="101" t="s">
        <v>17</v>
      </c>
      <c r="B42" s="53"/>
      <c r="C42" s="51"/>
      <c r="D42" s="53"/>
      <c r="E42" s="55"/>
      <c r="F42" s="53"/>
      <c r="G42" s="53"/>
      <c r="H42" s="118"/>
      <c r="I42" s="74"/>
      <c r="J42" s="140"/>
    </row>
    <row r="43" spans="1:10" ht="15" customHeight="1">
      <c r="A43" s="76" t="s">
        <v>170</v>
      </c>
      <c r="B43" s="107" t="s">
        <v>198</v>
      </c>
      <c r="C43" s="53">
        <v>130000</v>
      </c>
      <c r="D43" s="107" t="s">
        <v>198</v>
      </c>
      <c r="E43" s="81">
        <v>6772400</v>
      </c>
      <c r="F43" s="107" t="s">
        <v>198</v>
      </c>
      <c r="G43" s="107" t="s">
        <v>198</v>
      </c>
      <c r="H43" s="118">
        <f>SUM(B43:G43)</f>
        <v>6902400</v>
      </c>
      <c r="I43" s="74">
        <v>8225356</v>
      </c>
      <c r="J43" s="140">
        <f>(H43-I43)/I43</f>
        <v>-0.16083875275428808</v>
      </c>
    </row>
    <row r="44" spans="1:10" ht="15" customHeight="1">
      <c r="A44" s="76" t="s">
        <v>18</v>
      </c>
      <c r="B44" s="107" t="s">
        <v>198</v>
      </c>
      <c r="C44" s="53">
        <v>225</v>
      </c>
      <c r="D44" s="107" t="s">
        <v>198</v>
      </c>
      <c r="E44" s="53">
        <v>4573</v>
      </c>
      <c r="F44" s="107" t="s">
        <v>198</v>
      </c>
      <c r="G44" s="107" t="s">
        <v>198</v>
      </c>
      <c r="H44" s="118">
        <f>SUM(B44:G44)</f>
        <v>4798</v>
      </c>
      <c r="I44" s="74">
        <v>6933</v>
      </c>
      <c r="J44" s="140">
        <f>(H44-I44)/I44</f>
        <v>-0.30794749747584016</v>
      </c>
    </row>
    <row r="45" spans="1:10" ht="15" customHeight="1">
      <c r="A45" s="76" t="s">
        <v>168</v>
      </c>
      <c r="B45" s="107" t="s">
        <v>198</v>
      </c>
      <c r="C45" s="53">
        <f>C43/C44</f>
        <v>577.77777777777783</v>
      </c>
      <c r="D45" s="107" t="s">
        <v>198</v>
      </c>
      <c r="E45" s="53">
        <f>E43/E44</f>
        <v>1480.9534222610978</v>
      </c>
      <c r="F45" s="107" t="s">
        <v>198</v>
      </c>
      <c r="G45" s="107" t="s">
        <v>198</v>
      </c>
      <c r="H45" s="117"/>
      <c r="I45" s="74"/>
      <c r="J45" s="140"/>
    </row>
    <row r="46" spans="1:10" ht="15" customHeight="1">
      <c r="A46" s="32"/>
      <c r="B46" s="53"/>
      <c r="C46" s="53"/>
      <c r="D46" s="53"/>
      <c r="E46" s="53"/>
      <c r="F46" s="53"/>
      <c r="G46" s="53"/>
      <c r="H46" s="118"/>
      <c r="I46" s="74"/>
      <c r="J46" s="140"/>
    </row>
    <row r="47" spans="1:10" ht="15" customHeight="1">
      <c r="A47" s="101" t="s">
        <v>136</v>
      </c>
      <c r="B47" s="53"/>
      <c r="C47" s="53"/>
      <c r="D47" s="53"/>
      <c r="E47" s="53"/>
      <c r="F47" s="53"/>
      <c r="G47" s="53"/>
      <c r="H47" s="118"/>
      <c r="I47" s="74"/>
      <c r="J47" s="140"/>
    </row>
    <row r="48" spans="1:10" ht="15" customHeight="1">
      <c r="A48" s="74" t="s">
        <v>106</v>
      </c>
      <c r="B48" s="53">
        <v>186100</v>
      </c>
      <c r="C48" s="53">
        <v>352000</v>
      </c>
      <c r="D48" s="107">
        <v>2400</v>
      </c>
      <c r="E48" s="107">
        <v>143800</v>
      </c>
      <c r="F48" s="107" t="s">
        <v>198</v>
      </c>
      <c r="G48" s="107" t="s">
        <v>198</v>
      </c>
      <c r="H48" s="118">
        <f>SUM(B48:G48)</f>
        <v>684300</v>
      </c>
      <c r="I48" s="74">
        <v>831690</v>
      </c>
      <c r="J48" s="140">
        <f t="shared" ref="J48:J54" si="4">(H48-I48)/I48</f>
        <v>-0.17721747285647296</v>
      </c>
    </row>
    <row r="49" spans="1:10" ht="15" customHeight="1">
      <c r="A49" s="76" t="s">
        <v>107</v>
      </c>
      <c r="B49" s="53">
        <v>214</v>
      </c>
      <c r="C49" s="53">
        <v>424</v>
      </c>
      <c r="D49" s="107">
        <v>2</v>
      </c>
      <c r="E49" s="107">
        <v>190</v>
      </c>
      <c r="F49" s="107" t="s">
        <v>198</v>
      </c>
      <c r="G49" s="107" t="s">
        <v>198</v>
      </c>
      <c r="H49" s="118">
        <f>SUM(B49:G49)</f>
        <v>830</v>
      </c>
      <c r="I49" s="74">
        <v>1052</v>
      </c>
      <c r="J49" s="140">
        <f t="shared" si="4"/>
        <v>-0.21102661596958175</v>
      </c>
    </row>
    <row r="50" spans="1:10" ht="15" customHeight="1">
      <c r="A50" s="32"/>
      <c r="B50" s="53"/>
      <c r="C50" s="53"/>
      <c r="D50" s="53"/>
      <c r="E50" s="53"/>
      <c r="F50" s="53"/>
      <c r="G50" s="53"/>
      <c r="H50" s="118"/>
      <c r="I50" s="74"/>
      <c r="J50" s="140"/>
    </row>
    <row r="51" spans="1:10" ht="15" customHeight="1">
      <c r="A51" s="101" t="s">
        <v>19</v>
      </c>
      <c r="B51" s="51">
        <f t="shared" ref="B51:G51" si="5">B53+B57</f>
        <v>11193500</v>
      </c>
      <c r="C51" s="51">
        <f t="shared" si="5"/>
        <v>15607000</v>
      </c>
      <c r="D51" s="51">
        <f t="shared" si="5"/>
        <v>926872</v>
      </c>
      <c r="E51" s="51">
        <f t="shared" si="5"/>
        <v>42422340</v>
      </c>
      <c r="F51" s="51">
        <f t="shared" si="5"/>
        <v>2240400</v>
      </c>
      <c r="G51" s="51">
        <f t="shared" si="5"/>
        <v>6084000</v>
      </c>
      <c r="H51" s="116">
        <f>SUM(B51:G51)</f>
        <v>78474112</v>
      </c>
      <c r="I51" s="74">
        <v>73610658</v>
      </c>
      <c r="J51" s="140">
        <f t="shared" si="4"/>
        <v>6.6069970465418196E-2</v>
      </c>
    </row>
    <row r="52" spans="1:10" ht="15" customHeight="1">
      <c r="A52" s="77" t="s">
        <v>20</v>
      </c>
      <c r="B52" s="56"/>
      <c r="C52" s="56"/>
      <c r="D52" s="56"/>
      <c r="E52" s="56"/>
      <c r="F52" s="56"/>
      <c r="G52" s="56"/>
      <c r="H52" s="116"/>
      <c r="I52" s="74"/>
      <c r="J52" s="140"/>
    </row>
    <row r="53" spans="1:10" ht="15" customHeight="1">
      <c r="A53" s="76" t="s">
        <v>172</v>
      </c>
      <c r="B53" s="57">
        <f>B54*B55</f>
        <v>66000</v>
      </c>
      <c r="C53" s="57">
        <f>C54*C55</f>
        <v>1557000</v>
      </c>
      <c r="D53" s="57">
        <v>744372</v>
      </c>
      <c r="E53" s="57">
        <v>298240</v>
      </c>
      <c r="F53" s="57">
        <v>2240400</v>
      </c>
      <c r="G53" s="57">
        <v>6084000</v>
      </c>
      <c r="H53" s="116">
        <f t="shared" ref="H53:H58" si="6">SUM(B53:G53)</f>
        <v>10990012</v>
      </c>
      <c r="I53" s="74">
        <v>1186995</v>
      </c>
      <c r="J53" s="140">
        <f t="shared" si="4"/>
        <v>8.2586843247022941</v>
      </c>
    </row>
    <row r="54" spans="1:10" ht="15" customHeight="1">
      <c r="A54" s="76" t="s">
        <v>22</v>
      </c>
      <c r="B54" s="53">
        <v>66</v>
      </c>
      <c r="C54" s="53">
        <v>865</v>
      </c>
      <c r="D54" s="53">
        <v>442</v>
      </c>
      <c r="E54" s="53">
        <v>271</v>
      </c>
      <c r="F54" s="53">
        <v>1200</v>
      </c>
      <c r="G54" s="53">
        <v>3270</v>
      </c>
      <c r="H54" s="116">
        <f t="shared" si="6"/>
        <v>6114</v>
      </c>
      <c r="I54" s="74">
        <v>7764</v>
      </c>
      <c r="J54" s="140">
        <f t="shared" si="4"/>
        <v>-0.21251931993817619</v>
      </c>
    </row>
    <row r="55" spans="1:10" ht="15" customHeight="1">
      <c r="A55" s="76" t="s">
        <v>168</v>
      </c>
      <c r="B55" s="53">
        <v>1000</v>
      </c>
      <c r="C55" s="53">
        <v>1800</v>
      </c>
      <c r="D55" s="53">
        <f>D53/D54</f>
        <v>1684.0995475113123</v>
      </c>
      <c r="E55" s="53">
        <f>E53/E54</f>
        <v>1100.5166051660517</v>
      </c>
      <c r="F55" s="53">
        <f>F53/F54</f>
        <v>1867</v>
      </c>
      <c r="G55" s="53">
        <f>G53/G54</f>
        <v>1860.5504587155963</v>
      </c>
      <c r="H55" s="116"/>
      <c r="I55" s="74"/>
      <c r="J55" s="140"/>
    </row>
    <row r="56" spans="1:10" ht="15" customHeight="1">
      <c r="A56" s="77" t="s">
        <v>23</v>
      </c>
      <c r="B56" s="53"/>
      <c r="C56" s="53"/>
      <c r="D56" s="53"/>
      <c r="E56" s="53"/>
      <c r="F56" s="53"/>
      <c r="G56" s="53"/>
      <c r="H56" s="116"/>
      <c r="I56" s="74"/>
      <c r="J56" s="140"/>
    </row>
    <row r="57" spans="1:10" ht="15" customHeight="1">
      <c r="A57" s="76" t="s">
        <v>21</v>
      </c>
      <c r="B57" s="57">
        <v>11127500</v>
      </c>
      <c r="C57" s="57">
        <f>C58*C59</f>
        <v>14050000</v>
      </c>
      <c r="D57" s="57">
        <v>182500</v>
      </c>
      <c r="E57" s="57">
        <v>42124100</v>
      </c>
      <c r="F57" s="107" t="s">
        <v>198</v>
      </c>
      <c r="G57" s="107" t="s">
        <v>198</v>
      </c>
      <c r="H57" s="116">
        <f t="shared" si="6"/>
        <v>67484100</v>
      </c>
      <c r="I57" s="74">
        <v>62423663</v>
      </c>
      <c r="J57" s="140">
        <f>(H57-I57)/I57</f>
        <v>8.1066005370431404E-2</v>
      </c>
    </row>
    <row r="58" spans="1:10" ht="15" customHeight="1">
      <c r="A58" s="76" t="s">
        <v>22</v>
      </c>
      <c r="B58" s="53">
        <v>4727</v>
      </c>
      <c r="C58" s="53">
        <v>7025</v>
      </c>
      <c r="D58" s="53">
        <v>70</v>
      </c>
      <c r="E58" s="53">
        <v>13631</v>
      </c>
      <c r="F58" s="107" t="s">
        <v>198</v>
      </c>
      <c r="G58" s="107" t="s">
        <v>198</v>
      </c>
      <c r="H58" s="116">
        <f t="shared" si="6"/>
        <v>25453</v>
      </c>
      <c r="I58" s="74">
        <v>27571</v>
      </c>
      <c r="J58" s="140">
        <f>(H58-I58)/I58</f>
        <v>-7.6819846940626019E-2</v>
      </c>
    </row>
    <row r="59" spans="1:10" ht="15" customHeight="1">
      <c r="A59" s="76" t="s">
        <v>168</v>
      </c>
      <c r="B59" s="53">
        <f>B57/B58</f>
        <v>2354.0300401946265</v>
      </c>
      <c r="C59" s="53">
        <v>2000</v>
      </c>
      <c r="D59" s="53">
        <f>D57/D58</f>
        <v>2607.1428571428573</v>
      </c>
      <c r="E59" s="53">
        <f>E57/E58</f>
        <v>3090.3161910351405</v>
      </c>
      <c r="F59" s="107" t="s">
        <v>198</v>
      </c>
      <c r="G59" s="107" t="s">
        <v>198</v>
      </c>
      <c r="H59" s="116"/>
      <c r="I59" s="74"/>
      <c r="J59" s="140"/>
    </row>
    <row r="60" spans="1:10" ht="15" customHeight="1">
      <c r="A60" s="76"/>
      <c r="B60" s="53"/>
      <c r="C60" s="53"/>
      <c r="D60" s="53"/>
      <c r="E60" s="53"/>
      <c r="F60" s="53"/>
      <c r="G60" s="56"/>
      <c r="H60" s="117"/>
      <c r="I60" s="74"/>
      <c r="J60" s="140"/>
    </row>
    <row r="61" spans="1:10" ht="15" customHeight="1">
      <c r="A61" s="49" t="s">
        <v>196</v>
      </c>
      <c r="B61" s="53"/>
      <c r="C61" s="51">
        <f>C63+C67</f>
        <v>4114000</v>
      </c>
      <c r="D61" s="53"/>
      <c r="E61" s="53"/>
      <c r="F61" s="53">
        <f>F63</f>
        <v>1472744</v>
      </c>
      <c r="G61" s="56"/>
      <c r="H61" s="117">
        <f>SUM(B61:G61)</f>
        <v>5586744</v>
      </c>
      <c r="I61" s="74"/>
      <c r="J61" s="140"/>
    </row>
    <row r="62" spans="1:10" ht="15" customHeight="1">
      <c r="A62" s="77" t="s">
        <v>20</v>
      </c>
      <c r="B62" s="107"/>
      <c r="C62" s="53"/>
      <c r="D62" s="53"/>
      <c r="E62" s="53"/>
      <c r="F62" s="53"/>
      <c r="G62" s="56"/>
      <c r="H62" s="117"/>
      <c r="I62" s="74"/>
      <c r="J62" s="140"/>
    </row>
    <row r="63" spans="1:10" ht="15" customHeight="1">
      <c r="A63" s="76" t="s">
        <v>172</v>
      </c>
      <c r="B63" s="107" t="s">
        <v>198</v>
      </c>
      <c r="C63" s="53">
        <v>738000</v>
      </c>
      <c r="D63" s="107" t="s">
        <v>198</v>
      </c>
      <c r="E63" s="107" t="s">
        <v>198</v>
      </c>
      <c r="F63" s="53">
        <v>1472744</v>
      </c>
      <c r="G63" s="107" t="s">
        <v>198</v>
      </c>
      <c r="H63" s="117">
        <f t="shared" ref="H63:H68" si="7">SUM(B63:G63)</f>
        <v>2210744</v>
      </c>
      <c r="I63" s="74"/>
      <c r="J63" s="140"/>
    </row>
    <row r="64" spans="1:10" ht="15" customHeight="1">
      <c r="A64" s="76" t="s">
        <v>22</v>
      </c>
      <c r="B64" s="107" t="s">
        <v>198</v>
      </c>
      <c r="C64" s="53">
        <v>410</v>
      </c>
      <c r="D64" s="107" t="s">
        <v>198</v>
      </c>
      <c r="E64" s="107" t="s">
        <v>198</v>
      </c>
      <c r="F64" s="53">
        <v>1156</v>
      </c>
      <c r="G64" s="107" t="s">
        <v>198</v>
      </c>
      <c r="H64" s="117">
        <f t="shared" si="7"/>
        <v>1566</v>
      </c>
      <c r="I64" s="74"/>
      <c r="J64" s="140"/>
    </row>
    <row r="65" spans="1:10" ht="15" customHeight="1">
      <c r="A65" s="76" t="s">
        <v>168</v>
      </c>
      <c r="B65" s="107" t="s">
        <v>198</v>
      </c>
      <c r="C65" s="53">
        <f>C63/C64</f>
        <v>1800</v>
      </c>
      <c r="D65" s="107" t="s">
        <v>198</v>
      </c>
      <c r="E65" s="107" t="s">
        <v>198</v>
      </c>
      <c r="F65" s="53">
        <f>F63/F64</f>
        <v>1274</v>
      </c>
      <c r="G65" s="107" t="s">
        <v>198</v>
      </c>
      <c r="H65" s="117"/>
      <c r="I65" s="74"/>
      <c r="J65" s="140"/>
    </row>
    <row r="66" spans="1:10" ht="15" customHeight="1">
      <c r="A66" s="77" t="s">
        <v>23</v>
      </c>
      <c r="B66" s="107"/>
      <c r="C66" s="53"/>
      <c r="D66" s="53"/>
      <c r="E66" s="53"/>
      <c r="F66" s="53"/>
      <c r="G66" s="56"/>
      <c r="H66" s="117"/>
      <c r="I66" s="74"/>
      <c r="J66" s="140"/>
    </row>
    <row r="67" spans="1:10" ht="15" customHeight="1">
      <c r="A67" s="76" t="s">
        <v>21</v>
      </c>
      <c r="B67" s="107" t="s">
        <v>198</v>
      </c>
      <c r="C67" s="53">
        <v>3376000</v>
      </c>
      <c r="D67" s="107" t="s">
        <v>198</v>
      </c>
      <c r="E67" s="107" t="s">
        <v>198</v>
      </c>
      <c r="F67" s="107" t="s">
        <v>198</v>
      </c>
      <c r="G67" s="107" t="s">
        <v>198</v>
      </c>
      <c r="H67" s="117">
        <f t="shared" si="7"/>
        <v>3376000</v>
      </c>
      <c r="I67" s="74"/>
      <c r="J67" s="140"/>
    </row>
    <row r="68" spans="1:10" ht="15" customHeight="1">
      <c r="A68" s="76" t="s">
        <v>22</v>
      </c>
      <c r="B68" s="107" t="s">
        <v>198</v>
      </c>
      <c r="C68" s="53">
        <v>1688</v>
      </c>
      <c r="D68" s="107" t="s">
        <v>198</v>
      </c>
      <c r="E68" s="107" t="s">
        <v>198</v>
      </c>
      <c r="F68" s="107" t="s">
        <v>198</v>
      </c>
      <c r="G68" s="107" t="s">
        <v>198</v>
      </c>
      <c r="H68" s="117">
        <f t="shared" si="7"/>
        <v>1688</v>
      </c>
      <c r="I68" s="74"/>
      <c r="J68" s="140"/>
    </row>
    <row r="69" spans="1:10" ht="15" customHeight="1">
      <c r="A69" s="76" t="s">
        <v>168</v>
      </c>
      <c r="B69" s="107" t="s">
        <v>198</v>
      </c>
      <c r="C69" s="53">
        <f>C67/C68</f>
        <v>2000</v>
      </c>
      <c r="D69" s="107" t="s">
        <v>198</v>
      </c>
      <c r="E69" s="107" t="s">
        <v>198</v>
      </c>
      <c r="F69" s="107" t="s">
        <v>198</v>
      </c>
      <c r="G69" s="107" t="s">
        <v>198</v>
      </c>
      <c r="H69" s="117"/>
      <c r="I69" s="74"/>
      <c r="J69" s="140"/>
    </row>
    <row r="70" spans="1:10" ht="15" customHeight="1">
      <c r="A70" s="76"/>
      <c r="B70" s="53"/>
      <c r="C70" s="53"/>
      <c r="D70" s="53"/>
      <c r="E70" s="53"/>
      <c r="F70" s="53"/>
      <c r="G70" s="56"/>
      <c r="H70" s="117"/>
      <c r="I70" s="74"/>
      <c r="J70" s="140"/>
    </row>
    <row r="71" spans="1:10" ht="15" customHeight="1">
      <c r="A71" s="76"/>
      <c r="B71" s="23"/>
      <c r="C71" s="24"/>
      <c r="D71" s="30"/>
      <c r="E71" s="41"/>
      <c r="F71" s="30"/>
      <c r="G71" s="30"/>
      <c r="H71" s="114" t="s">
        <v>130</v>
      </c>
      <c r="I71" s="129" t="s">
        <v>130</v>
      </c>
      <c r="J71" s="154"/>
    </row>
    <row r="72" spans="1:10" ht="15" customHeight="1">
      <c r="A72" s="76"/>
      <c r="B72" s="50" t="s">
        <v>4</v>
      </c>
      <c r="C72" s="50" t="s">
        <v>5</v>
      </c>
      <c r="D72" s="51" t="s">
        <v>6</v>
      </c>
      <c r="E72" s="51" t="s">
        <v>7</v>
      </c>
      <c r="F72" s="51" t="s">
        <v>8</v>
      </c>
      <c r="G72" s="51" t="s">
        <v>9</v>
      </c>
      <c r="H72" s="115">
        <v>2003</v>
      </c>
      <c r="I72" s="135">
        <v>2002</v>
      </c>
      <c r="J72" s="155" t="s">
        <v>202</v>
      </c>
    </row>
    <row r="73" spans="1:10" s="21" customFormat="1" ht="15" customHeight="1">
      <c r="A73" s="101" t="s">
        <v>24</v>
      </c>
      <c r="B73" s="51"/>
      <c r="C73" s="51">
        <f>C80+C84</f>
        <v>19156000</v>
      </c>
      <c r="D73" s="51">
        <f>D76+D80+D84</f>
        <v>246750</v>
      </c>
      <c r="E73" s="51">
        <f>E76+E80+E84</f>
        <v>300000</v>
      </c>
      <c r="F73" s="51">
        <f>F76+F80+F84</f>
        <v>754400</v>
      </c>
      <c r="G73" s="51">
        <f>G76+G80+G84+G75</f>
        <v>6431743</v>
      </c>
      <c r="H73" s="116">
        <f>SUM(B73:G73)</f>
        <v>26888893</v>
      </c>
      <c r="I73" s="54">
        <v>24139125</v>
      </c>
      <c r="J73" s="140">
        <f>(H73-I73)/I73</f>
        <v>0.11391332535872779</v>
      </c>
    </row>
    <row r="74" spans="1:10" s="21" customFormat="1" ht="15" customHeight="1">
      <c r="A74" s="101"/>
      <c r="B74" s="51"/>
      <c r="C74" s="51"/>
      <c r="D74" s="51"/>
      <c r="E74" s="51"/>
      <c r="F74" s="51"/>
      <c r="G74" s="51"/>
      <c r="H74" s="116"/>
      <c r="I74" s="54"/>
      <c r="J74" s="140"/>
    </row>
    <row r="75" spans="1:10" ht="15" customHeight="1">
      <c r="A75" s="77" t="s">
        <v>20</v>
      </c>
      <c r="B75" s="53"/>
      <c r="C75" s="56"/>
      <c r="D75" s="53"/>
      <c r="E75" s="53"/>
      <c r="F75" s="53"/>
      <c r="G75" s="53"/>
      <c r="H75" s="116"/>
      <c r="I75" s="74"/>
      <c r="J75" s="140"/>
    </row>
    <row r="76" spans="1:10" ht="15" customHeight="1">
      <c r="A76" s="76" t="s">
        <v>21</v>
      </c>
      <c r="B76" s="107" t="s">
        <v>198</v>
      </c>
      <c r="C76" s="107" t="s">
        <v>198</v>
      </c>
      <c r="D76" s="57">
        <v>21750</v>
      </c>
      <c r="E76" s="107" t="s">
        <v>198</v>
      </c>
      <c r="F76" s="57">
        <v>254400</v>
      </c>
      <c r="G76" s="57">
        <v>2651743</v>
      </c>
      <c r="H76" s="116">
        <f t="shared" ref="H76:H85" si="8">SUM(B76:G76)</f>
        <v>2927893</v>
      </c>
      <c r="I76" s="74">
        <v>4161200</v>
      </c>
      <c r="J76" s="140">
        <f>(H76-I76)/I76</f>
        <v>-0.2963825338844564</v>
      </c>
    </row>
    <row r="77" spans="1:10" ht="15" customHeight="1">
      <c r="A77" s="76" t="s">
        <v>22</v>
      </c>
      <c r="B77" s="107" t="s">
        <v>198</v>
      </c>
      <c r="C77" s="107" t="s">
        <v>198</v>
      </c>
      <c r="D77" s="58">
        <f>D76/D78</f>
        <v>14.5</v>
      </c>
      <c r="E77" s="107" t="s">
        <v>198</v>
      </c>
      <c r="F77" s="53">
        <v>212</v>
      </c>
      <c r="G77" s="53">
        <v>1400</v>
      </c>
      <c r="H77" s="116">
        <f t="shared" si="8"/>
        <v>1626.5</v>
      </c>
      <c r="I77" s="74">
        <v>3212</v>
      </c>
      <c r="J77" s="140">
        <f>(H77-I77)/I77</f>
        <v>-0.49361768368617681</v>
      </c>
    </row>
    <row r="78" spans="1:10" ht="15" customHeight="1">
      <c r="A78" s="76" t="s">
        <v>168</v>
      </c>
      <c r="B78" s="107" t="s">
        <v>198</v>
      </c>
      <c r="C78" s="107" t="s">
        <v>198</v>
      </c>
      <c r="D78" s="53">
        <v>1500</v>
      </c>
      <c r="E78" s="107" t="s">
        <v>198</v>
      </c>
      <c r="F78" s="53">
        <f>F76/F77</f>
        <v>1200</v>
      </c>
      <c r="G78" s="53">
        <f>G76/G77</f>
        <v>1894.1021428571428</v>
      </c>
      <c r="H78" s="116"/>
      <c r="I78" s="74"/>
      <c r="J78" s="140"/>
    </row>
    <row r="79" spans="1:10" ht="15" customHeight="1">
      <c r="A79" s="77" t="s">
        <v>23</v>
      </c>
      <c r="B79" s="53"/>
      <c r="C79" s="53"/>
      <c r="D79" s="53"/>
      <c r="E79" s="56"/>
      <c r="F79" s="53"/>
      <c r="G79" s="56"/>
      <c r="H79" s="116"/>
      <c r="I79" s="74"/>
      <c r="J79" s="140"/>
    </row>
    <row r="80" spans="1:10" ht="15" customHeight="1">
      <c r="A80" s="76" t="s">
        <v>21</v>
      </c>
      <c r="B80" s="107" t="s">
        <v>198</v>
      </c>
      <c r="C80" s="56">
        <f>C81*C82</f>
        <v>11156000</v>
      </c>
      <c r="D80" s="56">
        <v>225000</v>
      </c>
      <c r="E80" s="56">
        <v>300000</v>
      </c>
      <c r="F80" s="56">
        <v>500000</v>
      </c>
      <c r="G80" s="56">
        <v>3780000</v>
      </c>
      <c r="H80" s="116">
        <f t="shared" si="8"/>
        <v>15961000</v>
      </c>
      <c r="I80" s="74">
        <v>13777925</v>
      </c>
      <c r="J80" s="140">
        <f>(H80-I80)/I80</f>
        <v>0.15844729884942763</v>
      </c>
    </row>
    <row r="81" spans="1:10" ht="15" customHeight="1">
      <c r="A81" s="76" t="s">
        <v>22</v>
      </c>
      <c r="B81" s="107" t="s">
        <v>198</v>
      </c>
      <c r="C81" s="53">
        <v>5578</v>
      </c>
      <c r="D81" s="53">
        <v>75</v>
      </c>
      <c r="E81" s="53">
        <v>230</v>
      </c>
      <c r="F81" s="53">
        <v>200</v>
      </c>
      <c r="G81" s="53">
        <v>1890</v>
      </c>
      <c r="H81" s="116">
        <f t="shared" si="8"/>
        <v>7973</v>
      </c>
      <c r="I81" s="132">
        <v>7031</v>
      </c>
      <c r="J81" s="140">
        <f>(H81-I81)/I81</f>
        <v>0.1339780969990044</v>
      </c>
    </row>
    <row r="82" spans="1:10" ht="15" customHeight="1">
      <c r="A82" s="76" t="s">
        <v>168</v>
      </c>
      <c r="B82" s="107" t="s">
        <v>198</v>
      </c>
      <c r="C82" s="56">
        <v>2000</v>
      </c>
      <c r="D82" s="53">
        <f>D80/D81</f>
        <v>3000</v>
      </c>
      <c r="E82" s="53">
        <f>E80/E81</f>
        <v>1304.3478260869565</v>
      </c>
      <c r="F82" s="53">
        <f>F80/F81</f>
        <v>2500</v>
      </c>
      <c r="G82" s="53">
        <f>G80/G81</f>
        <v>2000</v>
      </c>
      <c r="H82" s="116"/>
      <c r="I82" s="74"/>
      <c r="J82" s="140"/>
    </row>
    <row r="83" spans="1:10" ht="15" customHeight="1">
      <c r="A83" s="77" t="s">
        <v>134</v>
      </c>
      <c r="B83" s="53"/>
      <c r="C83" s="56"/>
      <c r="D83" s="53"/>
      <c r="E83" s="53"/>
      <c r="F83" s="53"/>
      <c r="G83" s="53"/>
      <c r="H83" s="116"/>
      <c r="I83" s="74"/>
      <c r="J83" s="140"/>
    </row>
    <row r="84" spans="1:10" ht="15" customHeight="1">
      <c r="A84" s="76" t="s">
        <v>135</v>
      </c>
      <c r="B84" s="107" t="s">
        <v>198</v>
      </c>
      <c r="C84" s="53">
        <f>C85*C86</f>
        <v>8000000</v>
      </c>
      <c r="D84" s="107" t="s">
        <v>198</v>
      </c>
      <c r="E84" s="107" t="s">
        <v>198</v>
      </c>
      <c r="F84" s="107" t="s">
        <v>198</v>
      </c>
      <c r="G84" s="107" t="s">
        <v>198</v>
      </c>
      <c r="H84" s="116">
        <f t="shared" si="8"/>
        <v>8000000</v>
      </c>
      <c r="I84" s="74">
        <v>6200000</v>
      </c>
      <c r="J84" s="140">
        <f>(H84-I84)/I84</f>
        <v>0.29032258064516131</v>
      </c>
    </row>
    <row r="85" spans="1:10" ht="15" customHeight="1">
      <c r="A85" s="76" t="s">
        <v>107</v>
      </c>
      <c r="B85" s="107" t="s">
        <v>198</v>
      </c>
      <c r="C85" s="56">
        <v>1600</v>
      </c>
      <c r="D85" s="107" t="s">
        <v>198</v>
      </c>
      <c r="E85" s="107" t="s">
        <v>198</v>
      </c>
      <c r="F85" s="107" t="s">
        <v>198</v>
      </c>
      <c r="G85" s="107" t="s">
        <v>198</v>
      </c>
      <c r="H85" s="116">
        <f t="shared" si="8"/>
        <v>1600</v>
      </c>
      <c r="I85" s="74">
        <v>1550</v>
      </c>
      <c r="J85" s="140">
        <f>(H85-I85)/I85</f>
        <v>3.2258064516129031E-2</v>
      </c>
    </row>
    <row r="86" spans="1:10" ht="15" customHeight="1">
      <c r="A86" s="76" t="s">
        <v>168</v>
      </c>
      <c r="B86" s="107" t="s">
        <v>198</v>
      </c>
      <c r="C86" s="56">
        <v>5000</v>
      </c>
      <c r="D86" s="107" t="s">
        <v>198</v>
      </c>
      <c r="E86" s="107" t="s">
        <v>198</v>
      </c>
      <c r="F86" s="107" t="s">
        <v>198</v>
      </c>
      <c r="G86" s="107" t="s">
        <v>198</v>
      </c>
      <c r="H86" s="116"/>
      <c r="I86" s="74"/>
      <c r="J86" s="140"/>
    </row>
    <row r="87" spans="1:10" ht="15" customHeight="1">
      <c r="A87" s="76"/>
      <c r="B87" s="53"/>
      <c r="C87" s="56"/>
      <c r="D87" s="53"/>
      <c r="E87" s="53"/>
      <c r="F87" s="53"/>
      <c r="G87" s="53"/>
      <c r="H87" s="117"/>
      <c r="I87" s="74"/>
      <c r="J87" s="140"/>
    </row>
    <row r="88" spans="1:10" ht="15" customHeight="1">
      <c r="A88" s="76"/>
      <c r="B88" s="53"/>
      <c r="C88" s="56"/>
      <c r="D88" s="53"/>
      <c r="E88" s="53"/>
      <c r="F88" s="53"/>
      <c r="G88" s="53"/>
      <c r="H88" s="117"/>
      <c r="I88" s="74"/>
      <c r="J88" s="140"/>
    </row>
    <row r="89" spans="1:10" ht="15" customHeight="1">
      <c r="A89" s="101" t="s">
        <v>25</v>
      </c>
      <c r="B89" s="51"/>
      <c r="C89" s="51"/>
      <c r="D89" s="51"/>
      <c r="E89" s="51"/>
      <c r="F89" s="51"/>
      <c r="G89" s="51"/>
      <c r="H89" s="118"/>
      <c r="I89" s="74"/>
      <c r="J89" s="140"/>
    </row>
    <row r="90" spans="1:10" ht="15" customHeight="1">
      <c r="A90" s="76" t="s">
        <v>164</v>
      </c>
      <c r="B90" s="53">
        <v>1709500</v>
      </c>
      <c r="C90" s="53">
        <v>16222000</v>
      </c>
      <c r="D90" s="53"/>
      <c r="E90" s="53">
        <v>2248900</v>
      </c>
      <c r="F90" s="53"/>
      <c r="G90" s="53"/>
      <c r="H90" s="118">
        <f>SUM(B90:G90)</f>
        <v>20180400</v>
      </c>
      <c r="I90" s="74">
        <v>26651225</v>
      </c>
      <c r="J90" s="140">
        <f>(H90-I90)/I90</f>
        <v>-0.24279653186673408</v>
      </c>
    </row>
    <row r="91" spans="1:10" ht="15" customHeight="1">
      <c r="A91" s="76" t="s">
        <v>18</v>
      </c>
      <c r="B91" s="53">
        <v>1030</v>
      </c>
      <c r="C91" s="53">
        <v>4050</v>
      </c>
      <c r="D91" s="53"/>
      <c r="E91" s="53">
        <v>897</v>
      </c>
      <c r="F91" s="53"/>
      <c r="G91" s="53"/>
      <c r="H91" s="118">
        <f t="shared" ref="H91:H101" si="9">SUM(B91:G91)</f>
        <v>5977</v>
      </c>
      <c r="I91" s="74">
        <v>9785</v>
      </c>
      <c r="J91" s="140">
        <f>(H91-I91)/I91</f>
        <v>-0.38916709248850279</v>
      </c>
    </row>
    <row r="92" spans="1:10" ht="15" customHeight="1">
      <c r="A92" s="76" t="s">
        <v>168</v>
      </c>
      <c r="B92" s="53">
        <v>1660</v>
      </c>
      <c r="C92" s="53">
        <f>C90/C91</f>
        <v>4005.4320987654319</v>
      </c>
      <c r="D92" s="53"/>
      <c r="E92" s="53">
        <f>E90/E91</f>
        <v>2507.1348940914158</v>
      </c>
      <c r="F92" s="53"/>
      <c r="G92" s="53"/>
      <c r="H92" s="118"/>
      <c r="I92" s="74"/>
      <c r="J92" s="140"/>
    </row>
    <row r="93" spans="1:10" ht="15" customHeight="1">
      <c r="A93" s="76"/>
      <c r="B93" s="53"/>
      <c r="C93" s="53"/>
      <c r="D93" s="53"/>
      <c r="E93" s="53"/>
      <c r="F93" s="53"/>
      <c r="G93" s="53"/>
      <c r="H93" s="118"/>
      <c r="I93" s="74"/>
      <c r="J93" s="140"/>
    </row>
    <row r="94" spans="1:10" ht="15" customHeight="1">
      <c r="A94" s="101" t="s">
        <v>26</v>
      </c>
      <c r="B94" s="53"/>
      <c r="C94" s="56"/>
      <c r="D94" s="51"/>
      <c r="E94" s="53"/>
      <c r="F94" s="51"/>
      <c r="G94" s="53"/>
      <c r="H94" s="118"/>
      <c r="I94" s="74"/>
      <c r="J94" s="140"/>
    </row>
    <row r="95" spans="1:10" ht="15" customHeight="1">
      <c r="A95" s="76" t="s">
        <v>165</v>
      </c>
      <c r="B95" s="53"/>
      <c r="C95" s="53">
        <v>3399208</v>
      </c>
      <c r="D95" s="53"/>
      <c r="E95" s="53">
        <v>111200</v>
      </c>
      <c r="F95" s="53"/>
      <c r="G95" s="53">
        <v>5400</v>
      </c>
      <c r="H95" s="118">
        <f t="shared" si="9"/>
        <v>3515808</v>
      </c>
      <c r="I95" s="74">
        <v>2058225</v>
      </c>
      <c r="J95" s="140">
        <f>(H95-I95)/I95</f>
        <v>0.70817476223444964</v>
      </c>
    </row>
    <row r="96" spans="1:10" ht="15" customHeight="1">
      <c r="A96" s="76" t="s">
        <v>18</v>
      </c>
      <c r="B96" s="53"/>
      <c r="C96" s="53">
        <v>2487</v>
      </c>
      <c r="D96" s="53"/>
      <c r="E96" s="53">
        <v>112</v>
      </c>
      <c r="F96" s="53"/>
      <c r="G96" s="58">
        <v>3</v>
      </c>
      <c r="H96" s="118">
        <f t="shared" si="9"/>
        <v>2602</v>
      </c>
      <c r="I96" s="74">
        <v>2088</v>
      </c>
      <c r="J96" s="140">
        <f>(H96-I96)/I96</f>
        <v>0.24616858237547892</v>
      </c>
    </row>
    <row r="97" spans="1:10" ht="15" customHeight="1">
      <c r="A97" s="76" t="s">
        <v>168</v>
      </c>
      <c r="B97" s="53"/>
      <c r="C97" s="53">
        <f>C95/C96</f>
        <v>1366.7905106554081</v>
      </c>
      <c r="D97" s="53"/>
      <c r="E97" s="53">
        <f>E95/E96</f>
        <v>992.85714285714289</v>
      </c>
      <c r="F97" s="53"/>
      <c r="G97" s="53">
        <f>(G95/G96)</f>
        <v>1800</v>
      </c>
      <c r="H97" s="118"/>
      <c r="I97" s="74"/>
      <c r="J97" s="140"/>
    </row>
    <row r="98" spans="1:10" ht="15" customHeight="1">
      <c r="A98" s="76"/>
      <c r="B98" s="53"/>
      <c r="C98" s="53"/>
      <c r="D98" s="53"/>
      <c r="E98" s="53"/>
      <c r="F98" s="53"/>
      <c r="G98" s="53"/>
      <c r="H98" s="118"/>
      <c r="I98" s="74"/>
      <c r="J98" s="140"/>
    </row>
    <row r="99" spans="1:10" ht="15" customHeight="1">
      <c r="A99" s="82" t="s">
        <v>141</v>
      </c>
      <c r="B99" s="67"/>
      <c r="C99" s="67"/>
      <c r="D99" s="67"/>
      <c r="E99" s="67"/>
      <c r="F99" s="67"/>
      <c r="G99" s="67"/>
      <c r="H99" s="118"/>
      <c r="I99" s="74"/>
      <c r="J99" s="140"/>
    </row>
    <row r="100" spans="1:10" ht="15" customHeight="1">
      <c r="A100" s="76" t="s">
        <v>165</v>
      </c>
      <c r="B100" s="56"/>
      <c r="C100" s="56">
        <v>60125</v>
      </c>
      <c r="D100" s="56"/>
      <c r="E100" s="56"/>
      <c r="F100" s="56"/>
      <c r="G100" s="56"/>
      <c r="H100" s="118">
        <f t="shared" si="9"/>
        <v>60125</v>
      </c>
      <c r="I100" s="74">
        <v>131985</v>
      </c>
      <c r="J100" s="140">
        <f>(H100-I100)/I100</f>
        <v>-0.54445580937227711</v>
      </c>
    </row>
    <row r="101" spans="1:10" ht="15" customHeight="1">
      <c r="A101" s="76" t="s">
        <v>18</v>
      </c>
      <c r="B101" s="67"/>
      <c r="C101" s="67">
        <v>90</v>
      </c>
      <c r="D101" s="67"/>
      <c r="E101" s="67"/>
      <c r="F101" s="67"/>
      <c r="G101" s="67"/>
      <c r="H101" s="118">
        <f t="shared" si="9"/>
        <v>90</v>
      </c>
      <c r="I101" s="74">
        <v>225</v>
      </c>
      <c r="J101" s="140">
        <f>(H101-I101)/I101</f>
        <v>-0.6</v>
      </c>
    </row>
    <row r="102" spans="1:10" ht="15" customHeight="1">
      <c r="A102" s="76" t="s">
        <v>168</v>
      </c>
      <c r="B102" s="67"/>
      <c r="C102" s="68">
        <f>C100/C101</f>
        <v>668.05555555555554</v>
      </c>
      <c r="D102" s="67"/>
      <c r="E102" s="67"/>
      <c r="F102" s="67"/>
      <c r="G102" s="67"/>
      <c r="H102" s="118"/>
      <c r="I102" s="74"/>
      <c r="J102" s="140"/>
    </row>
    <row r="103" spans="1:10" ht="15" customHeight="1">
      <c r="A103" s="76"/>
      <c r="B103" s="53"/>
      <c r="C103" s="53"/>
      <c r="D103" s="53"/>
      <c r="E103" s="53"/>
      <c r="F103" s="53"/>
      <c r="G103" s="53"/>
      <c r="H103" s="117"/>
      <c r="I103" s="74"/>
      <c r="J103" s="140"/>
    </row>
    <row r="104" spans="1:10" s="33" customFormat="1" ht="15" customHeight="1">
      <c r="A104" s="102" t="s">
        <v>27</v>
      </c>
      <c r="B104" s="93"/>
      <c r="C104" s="93"/>
      <c r="D104" s="53"/>
      <c r="E104" s="60"/>
      <c r="F104" s="53"/>
      <c r="G104" s="53"/>
      <c r="H104" s="119"/>
      <c r="I104" s="131"/>
      <c r="J104" s="156"/>
    </row>
    <row r="105" spans="1:10" ht="15" customHeight="1">
      <c r="A105" s="76" t="s">
        <v>28</v>
      </c>
      <c r="B105" s="56">
        <v>528738.5</v>
      </c>
      <c r="C105" s="56">
        <v>544508.15650000004</v>
      </c>
      <c r="D105" s="53"/>
      <c r="E105" s="53"/>
      <c r="F105" s="53"/>
      <c r="G105" s="53"/>
      <c r="H105" s="118">
        <f>SUM(B105:G105)</f>
        <v>1073246.6565</v>
      </c>
      <c r="I105" s="74">
        <v>1150656</v>
      </c>
      <c r="J105" s="140">
        <f>(H105-I105)/I105</f>
        <v>-6.7274097123727644E-2</v>
      </c>
    </row>
    <row r="106" spans="1:10" ht="15" customHeight="1">
      <c r="A106" s="76" t="s">
        <v>29</v>
      </c>
      <c r="B106" s="99"/>
      <c r="C106" s="98"/>
      <c r="D106" s="51"/>
      <c r="E106" s="53"/>
      <c r="F106" s="51"/>
      <c r="G106" s="53"/>
      <c r="H106" s="118">
        <v>103583.46</v>
      </c>
      <c r="I106" s="74">
        <v>111313</v>
      </c>
      <c r="J106" s="140">
        <f>(H106-I106)/I106</f>
        <v>-6.9439688086746318E-2</v>
      </c>
    </row>
    <row r="107" spans="1:10" ht="15" customHeight="1">
      <c r="A107" s="76" t="s">
        <v>91</v>
      </c>
      <c r="B107" s="81">
        <v>528738.5</v>
      </c>
      <c r="C107" s="81">
        <v>531002.50650000002</v>
      </c>
      <c r="D107" s="53"/>
      <c r="E107" s="53"/>
      <c r="F107" s="53"/>
      <c r="G107" s="53"/>
      <c r="H107" s="118"/>
      <c r="I107" s="74"/>
      <c r="J107" s="140"/>
    </row>
    <row r="108" spans="1:10" ht="15" customHeight="1">
      <c r="A108" s="76" t="s">
        <v>31</v>
      </c>
      <c r="B108" s="52"/>
      <c r="C108" s="53"/>
      <c r="D108" s="53"/>
      <c r="E108" s="53"/>
      <c r="F108" s="53"/>
      <c r="G108" s="53"/>
      <c r="H108" s="118">
        <v>61300</v>
      </c>
      <c r="I108" s="74">
        <v>59500</v>
      </c>
      <c r="J108" s="140"/>
    </row>
    <row r="109" spans="1:10" ht="15" customHeight="1">
      <c r="A109" s="76" t="s">
        <v>38</v>
      </c>
      <c r="B109" s="53"/>
      <c r="C109" s="53"/>
      <c r="D109" s="53"/>
      <c r="E109" s="53"/>
      <c r="F109" s="53"/>
      <c r="G109" s="53"/>
      <c r="H109" s="117"/>
      <c r="I109" s="74"/>
      <c r="J109" s="140"/>
    </row>
    <row r="110" spans="1:10" ht="15" customHeight="1">
      <c r="A110" s="76" t="s">
        <v>32</v>
      </c>
      <c r="B110" s="53"/>
      <c r="C110" s="53"/>
      <c r="D110" s="53"/>
      <c r="E110" s="53"/>
      <c r="F110" s="53"/>
      <c r="G110" s="53"/>
      <c r="H110" s="118"/>
      <c r="I110" s="74"/>
      <c r="J110" s="140"/>
    </row>
    <row r="111" spans="1:10" ht="15" customHeight="1">
      <c r="A111" s="76" t="s">
        <v>33</v>
      </c>
      <c r="B111" s="53"/>
      <c r="C111" s="90">
        <v>41997.071000000004</v>
      </c>
      <c r="D111" s="53"/>
      <c r="E111" s="53"/>
      <c r="F111" s="53"/>
      <c r="G111" s="53"/>
      <c r="H111" s="118">
        <v>41997.071000000004</v>
      </c>
      <c r="I111" s="74">
        <v>40858</v>
      </c>
      <c r="J111" s="140">
        <f>(H111-I111)/I111</f>
        <v>2.787877527044896E-2</v>
      </c>
    </row>
    <row r="112" spans="1:10" ht="15" customHeight="1">
      <c r="A112" s="76" t="s">
        <v>34</v>
      </c>
      <c r="B112" s="53"/>
      <c r="C112" s="53"/>
      <c r="D112" s="53"/>
      <c r="E112" s="53"/>
      <c r="F112" s="53"/>
      <c r="G112" s="53"/>
      <c r="H112" s="118"/>
      <c r="I112" s="74"/>
      <c r="J112" s="140"/>
    </row>
    <row r="113" spans="1:10" ht="15" customHeight="1">
      <c r="A113" s="76" t="s">
        <v>35</v>
      </c>
      <c r="B113" s="53"/>
      <c r="C113" s="53"/>
      <c r="D113" s="53"/>
      <c r="E113" s="53"/>
      <c r="F113" s="53"/>
      <c r="G113" s="53"/>
      <c r="H113" s="118"/>
      <c r="I113" s="74"/>
      <c r="J113" s="140"/>
    </row>
    <row r="114" spans="1:10" ht="15" customHeight="1">
      <c r="A114" s="76" t="s">
        <v>36</v>
      </c>
      <c r="B114" s="53"/>
      <c r="C114" s="53"/>
      <c r="D114" s="53"/>
      <c r="E114" s="53"/>
      <c r="F114" s="53"/>
      <c r="G114" s="53"/>
      <c r="H114" s="118"/>
      <c r="I114" s="74"/>
      <c r="J114" s="140"/>
    </row>
    <row r="115" spans="1:10" ht="15" customHeight="1">
      <c r="A115" s="32"/>
      <c r="B115" s="53"/>
      <c r="C115" s="53"/>
      <c r="D115" s="53"/>
      <c r="E115" s="53"/>
      <c r="F115" s="53"/>
      <c r="G115" s="53"/>
      <c r="H115" s="118"/>
      <c r="I115" s="74"/>
      <c r="J115" s="140"/>
    </row>
    <row r="116" spans="1:10" ht="15" customHeight="1">
      <c r="A116" s="75" t="s">
        <v>37</v>
      </c>
      <c r="B116" s="53"/>
      <c r="C116" s="53"/>
      <c r="D116" s="53"/>
      <c r="E116" s="53"/>
      <c r="F116" s="53"/>
      <c r="G116" s="53"/>
      <c r="H116" s="118"/>
      <c r="I116" s="74"/>
      <c r="J116" s="140"/>
    </row>
    <row r="117" spans="1:10" ht="15" customHeight="1">
      <c r="A117" s="76" t="s">
        <v>28</v>
      </c>
      <c r="B117" s="53"/>
      <c r="C117" s="53"/>
      <c r="D117" s="53"/>
      <c r="E117" s="53"/>
      <c r="F117" s="53"/>
      <c r="G117" s="53"/>
      <c r="H117" s="118"/>
      <c r="I117" s="74"/>
      <c r="J117" s="140"/>
    </row>
    <row r="118" spans="1:10" ht="15" customHeight="1">
      <c r="A118" s="76" t="s">
        <v>30</v>
      </c>
      <c r="B118" s="53"/>
      <c r="C118" s="53"/>
      <c r="D118" s="53"/>
      <c r="E118" s="53"/>
      <c r="F118" s="53"/>
      <c r="G118" s="53"/>
      <c r="H118" s="118"/>
      <c r="I118" s="74"/>
      <c r="J118" s="140"/>
    </row>
    <row r="119" spans="1:10" ht="15" customHeight="1">
      <c r="A119" s="76" t="s">
        <v>31</v>
      </c>
      <c r="B119" s="53"/>
      <c r="C119" s="53"/>
      <c r="D119" s="53"/>
      <c r="E119" s="53"/>
      <c r="F119" s="53"/>
      <c r="G119" s="53"/>
      <c r="H119" s="118"/>
      <c r="I119" s="74"/>
      <c r="J119" s="140"/>
    </row>
    <row r="120" spans="1:10" ht="15" customHeight="1">
      <c r="A120" s="76" t="s">
        <v>38</v>
      </c>
      <c r="B120" s="53"/>
      <c r="C120" s="53"/>
      <c r="D120" s="53"/>
      <c r="E120" s="53"/>
      <c r="F120" s="53"/>
      <c r="G120" s="53"/>
      <c r="H120" s="118"/>
      <c r="I120" s="74"/>
      <c r="J120" s="140"/>
    </row>
    <row r="121" spans="1:10" ht="15" customHeight="1">
      <c r="A121" s="76" t="s">
        <v>34</v>
      </c>
      <c r="B121" s="53"/>
      <c r="C121" s="53"/>
      <c r="D121" s="53"/>
      <c r="E121" s="53"/>
      <c r="F121" s="53"/>
      <c r="G121" s="53"/>
      <c r="H121" s="118"/>
      <c r="I121" s="74"/>
      <c r="J121" s="140"/>
    </row>
    <row r="122" spans="1:10" ht="15" customHeight="1">
      <c r="A122" s="76" t="s">
        <v>39</v>
      </c>
      <c r="B122" s="53"/>
      <c r="C122" s="53"/>
      <c r="D122" s="53"/>
      <c r="E122" s="53"/>
      <c r="F122" s="53"/>
      <c r="G122" s="53"/>
      <c r="H122" s="118"/>
      <c r="I122" s="74"/>
      <c r="J122" s="140"/>
    </row>
    <row r="123" spans="1:10" ht="15" customHeight="1">
      <c r="A123" s="76" t="s">
        <v>40</v>
      </c>
      <c r="B123" s="53"/>
      <c r="C123" s="53"/>
      <c r="D123" s="53"/>
      <c r="E123" s="53"/>
      <c r="F123" s="53"/>
      <c r="G123" s="53"/>
      <c r="H123" s="118"/>
      <c r="I123" s="74"/>
      <c r="J123" s="140"/>
    </row>
    <row r="124" spans="1:10" ht="15" customHeight="1">
      <c r="A124" s="76"/>
      <c r="B124" s="53"/>
      <c r="C124" s="53"/>
      <c r="D124" s="53"/>
      <c r="E124" s="53"/>
      <c r="F124" s="53"/>
      <c r="G124" s="53"/>
      <c r="H124" s="118"/>
      <c r="I124" s="74"/>
      <c r="J124" s="140"/>
    </row>
    <row r="125" spans="1:10" ht="15" customHeight="1">
      <c r="A125" s="76" t="s">
        <v>41</v>
      </c>
      <c r="B125" s="53"/>
      <c r="C125" s="53"/>
      <c r="D125" s="53"/>
      <c r="E125" s="53"/>
      <c r="F125" s="53"/>
      <c r="G125" s="53"/>
      <c r="H125" s="118"/>
      <c r="I125" s="74"/>
      <c r="J125" s="140"/>
    </row>
    <row r="126" spans="1:10" ht="15" customHeight="1">
      <c r="A126" s="32"/>
      <c r="B126" s="53"/>
      <c r="C126" s="53"/>
      <c r="D126" s="53"/>
      <c r="E126" s="53"/>
      <c r="F126" s="53"/>
      <c r="G126" s="53"/>
      <c r="H126" s="118"/>
      <c r="I126" s="74"/>
      <c r="J126" s="140"/>
    </row>
    <row r="127" spans="1:10" s="33" customFormat="1" ht="15" customHeight="1">
      <c r="A127" s="78" t="s">
        <v>42</v>
      </c>
      <c r="B127" s="59"/>
      <c r="C127" s="59"/>
      <c r="D127" s="53"/>
      <c r="E127" s="53"/>
      <c r="F127" s="53"/>
      <c r="G127" s="53"/>
      <c r="H127" s="119"/>
      <c r="I127" s="131"/>
      <c r="J127" s="156"/>
    </row>
    <row r="128" spans="1:10" s="29" customFormat="1" ht="15" customHeight="1">
      <c r="A128" s="63" t="s">
        <v>3</v>
      </c>
      <c r="B128" s="62"/>
      <c r="C128" s="62"/>
      <c r="D128" s="51"/>
      <c r="E128" s="51"/>
      <c r="F128" s="51"/>
      <c r="G128" s="51"/>
      <c r="H128" s="120"/>
      <c r="I128" s="61"/>
      <c r="J128" s="157"/>
    </row>
    <row r="129" spans="1:10" ht="15" customHeight="1">
      <c r="A129" s="145" t="s">
        <v>43</v>
      </c>
      <c r="B129" s="55"/>
      <c r="C129" s="64"/>
      <c r="D129" s="65"/>
      <c r="E129" s="65"/>
      <c r="F129" s="65"/>
      <c r="G129" s="64"/>
      <c r="H129" s="118"/>
      <c r="I129" s="74"/>
      <c r="J129" s="140"/>
    </row>
    <row r="130" spans="1:10" ht="15" customHeight="1">
      <c r="A130" s="76" t="s">
        <v>165</v>
      </c>
      <c r="B130" s="57">
        <v>131100</v>
      </c>
      <c r="C130" s="57">
        <v>84000</v>
      </c>
      <c r="D130" s="57">
        <f>D131*D132</f>
        <v>114000</v>
      </c>
      <c r="E130" s="57">
        <v>2044800</v>
      </c>
      <c r="F130" s="57">
        <v>36000</v>
      </c>
      <c r="G130" s="57">
        <v>60000</v>
      </c>
      <c r="H130" s="118">
        <f>SUM(B130:G130)</f>
        <v>2469900</v>
      </c>
      <c r="I130" s="74">
        <v>4221693</v>
      </c>
      <c r="J130" s="140">
        <f>(H130-I130)/I130</f>
        <v>-0.41495035285606985</v>
      </c>
    </row>
    <row r="131" spans="1:10" ht="15" customHeight="1">
      <c r="A131" s="76" t="s">
        <v>18</v>
      </c>
      <c r="B131" s="106">
        <v>9.3699999999999992</v>
      </c>
      <c r="C131" s="67">
        <v>37</v>
      </c>
      <c r="D131" s="67">
        <v>19</v>
      </c>
      <c r="E131" s="67">
        <v>71</v>
      </c>
      <c r="F131" s="67">
        <v>3</v>
      </c>
      <c r="G131" s="57">
        <v>15</v>
      </c>
      <c r="H131" s="118">
        <f>SUM(B131:G131)</f>
        <v>154.37</v>
      </c>
      <c r="I131" s="55">
        <v>170</v>
      </c>
      <c r="J131" s="140">
        <f>(H131-I131)/I131</f>
        <v>-9.1941176470588207E-2</v>
      </c>
    </row>
    <row r="132" spans="1:10" ht="15" customHeight="1">
      <c r="A132" s="76" t="s">
        <v>168</v>
      </c>
      <c r="B132" s="67">
        <f t="shared" ref="B132:G132" si="10">B130/B131</f>
        <v>13991.462113127001</v>
      </c>
      <c r="C132" s="67">
        <f t="shared" si="10"/>
        <v>2270.2702702702704</v>
      </c>
      <c r="D132" s="67">
        <v>6000</v>
      </c>
      <c r="E132" s="67">
        <f t="shared" si="10"/>
        <v>28800</v>
      </c>
      <c r="F132" s="67">
        <f t="shared" si="10"/>
        <v>12000</v>
      </c>
      <c r="G132" s="67">
        <f t="shared" si="10"/>
        <v>4000</v>
      </c>
      <c r="H132" s="118"/>
      <c r="I132" s="74"/>
      <c r="J132" s="140"/>
    </row>
    <row r="133" spans="1:10" ht="15" customHeight="1">
      <c r="A133" s="76"/>
      <c r="B133" s="67"/>
      <c r="C133" s="67"/>
      <c r="D133" s="67"/>
      <c r="E133" s="67"/>
      <c r="F133" s="67"/>
      <c r="G133" s="67"/>
      <c r="H133" s="118"/>
      <c r="I133" s="74"/>
      <c r="J133" s="140"/>
    </row>
    <row r="134" spans="1:10" ht="15" customHeight="1">
      <c r="A134" s="49" t="s">
        <v>44</v>
      </c>
      <c r="B134" s="65"/>
      <c r="C134" s="65"/>
      <c r="D134" s="65"/>
      <c r="E134" s="65"/>
      <c r="F134" s="65"/>
      <c r="G134" s="65"/>
      <c r="H134" s="118"/>
      <c r="I134" s="74"/>
      <c r="J134" s="140"/>
    </row>
    <row r="135" spans="1:10" ht="15" customHeight="1">
      <c r="A135" s="76" t="s">
        <v>165</v>
      </c>
      <c r="B135" s="57">
        <v>55278</v>
      </c>
      <c r="C135" s="57">
        <v>10000</v>
      </c>
      <c r="D135" s="57">
        <v>351800</v>
      </c>
      <c r="E135" s="57">
        <v>104260</v>
      </c>
      <c r="F135" s="108" t="s">
        <v>198</v>
      </c>
      <c r="G135" s="57">
        <v>25500</v>
      </c>
      <c r="H135" s="118">
        <f>SUM(B135:G135)</f>
        <v>546838</v>
      </c>
      <c r="I135" s="74">
        <v>416600</v>
      </c>
      <c r="J135" s="140">
        <f>(H135-I135)/I135</f>
        <v>0.31262121939510323</v>
      </c>
    </row>
    <row r="136" spans="1:10" ht="15" customHeight="1">
      <c r="A136" s="76" t="s">
        <v>18</v>
      </c>
      <c r="B136" s="100">
        <v>12.5</v>
      </c>
      <c r="C136" s="67">
        <v>12</v>
      </c>
      <c r="D136" s="68">
        <v>12.5</v>
      </c>
      <c r="E136" s="68">
        <v>17</v>
      </c>
      <c r="F136" s="108" t="s">
        <v>198</v>
      </c>
      <c r="G136" s="68">
        <v>8.5</v>
      </c>
      <c r="H136" s="118">
        <f>SUM(B136:G136)</f>
        <v>62.5</v>
      </c>
      <c r="I136" s="74">
        <v>38</v>
      </c>
      <c r="J136" s="140">
        <f>(H136-I136)/I136</f>
        <v>0.64473684210526316</v>
      </c>
    </row>
    <row r="137" spans="1:10" ht="15" customHeight="1">
      <c r="A137" s="76" t="s">
        <v>168</v>
      </c>
      <c r="B137" s="67">
        <f>B135/B136</f>
        <v>4422.24</v>
      </c>
      <c r="C137" s="67">
        <f>C135/C136</f>
        <v>833.33333333333337</v>
      </c>
      <c r="D137" s="67">
        <f>D135/D136</f>
        <v>28144</v>
      </c>
      <c r="E137" s="67">
        <f>E135/E136</f>
        <v>6132.9411764705883</v>
      </c>
      <c r="F137" s="108" t="s">
        <v>198</v>
      </c>
      <c r="G137" s="67">
        <f>G135/G136</f>
        <v>3000</v>
      </c>
      <c r="H137" s="118"/>
      <c r="I137" s="74"/>
      <c r="J137" s="140"/>
    </row>
    <row r="138" spans="1:10" ht="15" customHeight="1">
      <c r="A138" s="76"/>
      <c r="B138" s="67"/>
      <c r="C138" s="67"/>
      <c r="D138" s="67"/>
      <c r="E138" s="67"/>
      <c r="F138" s="67"/>
      <c r="G138" s="67"/>
      <c r="H138" s="118"/>
      <c r="I138" s="74"/>
      <c r="J138" s="140"/>
    </row>
    <row r="139" spans="1:10" ht="15" customHeight="1">
      <c r="A139" s="146" t="s">
        <v>173</v>
      </c>
      <c r="B139" s="65"/>
      <c r="C139" s="65"/>
      <c r="D139" s="65"/>
      <c r="E139" s="65"/>
      <c r="F139" s="65"/>
      <c r="G139" s="65"/>
      <c r="H139" s="118">
        <f>H140+H141</f>
        <v>579839</v>
      </c>
      <c r="I139" s="74">
        <v>446438</v>
      </c>
      <c r="J139" s="140">
        <f>(H139-I139)/I139</f>
        <v>0.29881192909205756</v>
      </c>
    </row>
    <row r="140" spans="1:10" ht="15" customHeight="1">
      <c r="A140" s="76" t="s">
        <v>207</v>
      </c>
      <c r="B140" s="57"/>
      <c r="C140" s="57"/>
      <c r="D140" s="64"/>
      <c r="E140" s="57"/>
      <c r="F140" s="64"/>
      <c r="G140" s="57"/>
      <c r="H140" s="118">
        <v>328454</v>
      </c>
      <c r="I140" s="74">
        <v>217906</v>
      </c>
      <c r="J140" s="140">
        <f>(H140-I140)/I140</f>
        <v>0.50731966994942779</v>
      </c>
    </row>
    <row r="141" spans="1:10" ht="15" customHeight="1">
      <c r="A141" s="77" t="s">
        <v>191</v>
      </c>
      <c r="B141" s="57"/>
      <c r="C141" s="57"/>
      <c r="D141" s="57"/>
      <c r="E141" s="57"/>
      <c r="F141" s="57"/>
      <c r="G141" s="57">
        <v>0</v>
      </c>
      <c r="H141" s="118">
        <v>251385</v>
      </c>
      <c r="I141" s="74">
        <v>228532</v>
      </c>
      <c r="J141" s="140">
        <f>(H141-I141)/I141</f>
        <v>9.9999124849036461E-2</v>
      </c>
    </row>
    <row r="142" spans="1:10" ht="15" customHeight="1">
      <c r="A142" s="76" t="s">
        <v>18</v>
      </c>
      <c r="B142" s="67"/>
      <c r="C142" s="68"/>
      <c r="D142" s="67"/>
      <c r="E142" s="68"/>
      <c r="F142" s="69"/>
      <c r="G142" s="68"/>
      <c r="H142" s="118">
        <v>72</v>
      </c>
      <c r="I142" s="74">
        <v>80.5</v>
      </c>
      <c r="J142" s="140">
        <f>(H142-I142)/I142</f>
        <v>-0.10559006211180125</v>
      </c>
    </row>
    <row r="143" spans="1:10" ht="15" customHeight="1">
      <c r="A143" s="76" t="s">
        <v>168</v>
      </c>
      <c r="B143" s="67"/>
      <c r="C143" s="67"/>
      <c r="D143" s="67"/>
      <c r="E143" s="67"/>
      <c r="F143" s="67"/>
      <c r="G143" s="67"/>
      <c r="H143" s="118"/>
      <c r="I143" s="74"/>
      <c r="J143" s="140"/>
    </row>
    <row r="144" spans="1:10" ht="15" customHeight="1">
      <c r="A144" s="76"/>
      <c r="B144" s="67"/>
      <c r="C144" s="67"/>
      <c r="D144" s="67"/>
      <c r="E144" s="67"/>
      <c r="F144" s="67"/>
      <c r="G144" s="67"/>
      <c r="H144" s="118"/>
      <c r="I144" s="74"/>
      <c r="J144" s="140"/>
    </row>
    <row r="145" spans="1:10" ht="15" customHeight="1">
      <c r="A145" s="76"/>
      <c r="B145" s="23"/>
      <c r="C145" s="24"/>
      <c r="D145" s="30"/>
      <c r="E145" s="41"/>
      <c r="F145" s="30"/>
      <c r="G145" s="30"/>
      <c r="H145" s="114" t="s">
        <v>130</v>
      </c>
      <c r="I145" s="129" t="s">
        <v>130</v>
      </c>
      <c r="J145" s="154"/>
    </row>
    <row r="146" spans="1:10" ht="15" customHeight="1">
      <c r="A146" s="76"/>
      <c r="B146" s="50" t="s">
        <v>4</v>
      </c>
      <c r="C146" s="50" t="s">
        <v>5</v>
      </c>
      <c r="D146" s="51" t="s">
        <v>6</v>
      </c>
      <c r="E146" s="51" t="s">
        <v>7</v>
      </c>
      <c r="F146" s="51" t="s">
        <v>8</v>
      </c>
      <c r="G146" s="51" t="s">
        <v>9</v>
      </c>
      <c r="H146" s="115">
        <v>2003</v>
      </c>
      <c r="I146" s="135">
        <v>2002</v>
      </c>
      <c r="J146" s="155" t="s">
        <v>202</v>
      </c>
    </row>
    <row r="147" spans="1:10" ht="15" customHeight="1">
      <c r="A147" s="146" t="s">
        <v>45</v>
      </c>
      <c r="B147" s="65"/>
      <c r="C147" s="65"/>
      <c r="D147" s="65"/>
      <c r="E147" s="65"/>
      <c r="F147" s="55"/>
      <c r="G147" s="65"/>
      <c r="H147" s="118"/>
      <c r="I147" s="74"/>
      <c r="J147" s="140"/>
    </row>
    <row r="148" spans="1:10" ht="15" customHeight="1">
      <c r="A148" s="76" t="s">
        <v>165</v>
      </c>
      <c r="B148" s="147">
        <f>(B149*B150)</f>
        <v>3500</v>
      </c>
      <c r="C148" s="57">
        <v>6000</v>
      </c>
      <c r="D148" s="57">
        <v>62000</v>
      </c>
      <c r="E148" s="57">
        <v>80025</v>
      </c>
      <c r="F148" s="57">
        <v>51545</v>
      </c>
      <c r="G148" s="57">
        <v>36000</v>
      </c>
      <c r="H148" s="118">
        <f>SUM(B148:G148)</f>
        <v>239070</v>
      </c>
      <c r="I148" s="74">
        <v>549680</v>
      </c>
      <c r="J148" s="140">
        <f>(H148-I148)/I148</f>
        <v>-0.56507422500363846</v>
      </c>
    </row>
    <row r="149" spans="1:10" ht="15" customHeight="1">
      <c r="A149" s="76" t="s">
        <v>18</v>
      </c>
      <c r="B149" s="89">
        <v>1</v>
      </c>
      <c r="C149" s="67">
        <v>4</v>
      </c>
      <c r="D149" s="69">
        <v>3.75</v>
      </c>
      <c r="E149" s="68">
        <v>11.8</v>
      </c>
      <c r="F149" s="94">
        <v>13</v>
      </c>
      <c r="G149" s="67">
        <v>9</v>
      </c>
      <c r="H149" s="118">
        <f>SUM(B149:G149)</f>
        <v>42.55</v>
      </c>
      <c r="I149" s="74">
        <v>73</v>
      </c>
      <c r="J149" s="140">
        <f>(H149-I149)/I149</f>
        <v>-0.41712328767123291</v>
      </c>
    </row>
    <row r="150" spans="1:10" ht="15" customHeight="1">
      <c r="A150" s="76" t="s">
        <v>168</v>
      </c>
      <c r="B150" s="89">
        <v>3500</v>
      </c>
      <c r="C150" s="67">
        <f>C148/C149</f>
        <v>1500</v>
      </c>
      <c r="D150" s="67">
        <f>D148/D149</f>
        <v>16533.333333333332</v>
      </c>
      <c r="E150" s="67">
        <f>E148/E149</f>
        <v>6781.7796610169489</v>
      </c>
      <c r="F150" s="67">
        <f>F148/F149</f>
        <v>3965</v>
      </c>
      <c r="G150" s="67">
        <f>G148/G149</f>
        <v>4000</v>
      </c>
      <c r="H150" s="118"/>
      <c r="I150" s="74"/>
      <c r="J150" s="140"/>
    </row>
    <row r="151" spans="1:10" ht="15" customHeight="1">
      <c r="A151" s="76"/>
      <c r="B151" s="67"/>
      <c r="C151" s="67"/>
      <c r="D151" s="67"/>
      <c r="E151" s="67"/>
      <c r="F151" s="67"/>
      <c r="G151" s="67"/>
      <c r="H151" s="118"/>
      <c r="I151" s="74"/>
      <c r="J151" s="140"/>
    </row>
    <row r="152" spans="1:10" ht="15" customHeight="1">
      <c r="A152" s="49" t="s">
        <v>46</v>
      </c>
      <c r="B152" s="65"/>
      <c r="C152" s="65"/>
      <c r="D152" s="65"/>
      <c r="E152" s="65"/>
      <c r="F152" s="65"/>
      <c r="G152" s="64"/>
      <c r="H152" s="118"/>
      <c r="I152" s="74"/>
      <c r="J152" s="140"/>
    </row>
    <row r="153" spans="1:10" ht="15" customHeight="1">
      <c r="A153" s="76" t="s">
        <v>165</v>
      </c>
      <c r="B153" s="57">
        <v>38500</v>
      </c>
      <c r="C153" s="95">
        <v>40000</v>
      </c>
      <c r="D153" s="57">
        <v>17750</v>
      </c>
      <c r="E153" s="139">
        <v>25000</v>
      </c>
      <c r="F153" s="139">
        <v>60451</v>
      </c>
      <c r="G153" s="57">
        <v>21000</v>
      </c>
      <c r="H153" s="118">
        <f>SUM(B153:G153)</f>
        <v>202701</v>
      </c>
      <c r="I153" s="74">
        <v>197748</v>
      </c>
      <c r="J153" s="140">
        <f>(H153-I153)/I153</f>
        <v>2.5047029552764125E-2</v>
      </c>
    </row>
    <row r="154" spans="1:10" ht="15" customHeight="1">
      <c r="A154" s="76" t="s">
        <v>18</v>
      </c>
      <c r="B154" s="68">
        <v>33.75</v>
      </c>
      <c r="C154" s="56">
        <v>15</v>
      </c>
      <c r="D154" s="67">
        <v>3</v>
      </c>
      <c r="E154" s="139">
        <v>3</v>
      </c>
      <c r="F154" s="139">
        <v>5</v>
      </c>
      <c r="G154" s="66">
        <v>6</v>
      </c>
      <c r="H154" s="118">
        <f>SUM(B154:G154)</f>
        <v>65.75</v>
      </c>
      <c r="I154" s="74">
        <v>30.5</v>
      </c>
      <c r="J154" s="140">
        <f>(H154-I154)/I154</f>
        <v>1.1557377049180328</v>
      </c>
    </row>
    <row r="155" spans="1:10" ht="15" customHeight="1">
      <c r="A155" s="76" t="s">
        <v>168</v>
      </c>
      <c r="B155" s="67">
        <f t="shared" ref="B155:G155" si="11">B153/B154</f>
        <v>1140.7407407407406</v>
      </c>
      <c r="C155" s="56">
        <f t="shared" si="11"/>
        <v>2666.6666666666665</v>
      </c>
      <c r="D155" s="67">
        <f t="shared" si="11"/>
        <v>5916.666666666667</v>
      </c>
      <c r="E155" s="139">
        <f t="shared" si="11"/>
        <v>8333.3333333333339</v>
      </c>
      <c r="F155" s="139">
        <f t="shared" si="11"/>
        <v>12090.2</v>
      </c>
      <c r="G155" s="67">
        <f t="shared" si="11"/>
        <v>3500</v>
      </c>
      <c r="H155" s="118"/>
      <c r="I155" s="74"/>
      <c r="J155" s="158"/>
    </row>
    <row r="156" spans="1:10" ht="15" customHeight="1">
      <c r="A156" s="76"/>
      <c r="B156" s="67"/>
      <c r="C156" s="56"/>
      <c r="D156" s="67"/>
      <c r="E156" s="67"/>
      <c r="F156" s="67"/>
      <c r="G156" s="67"/>
      <c r="H156" s="118"/>
      <c r="I156" s="74"/>
      <c r="J156" s="158"/>
    </row>
    <row r="157" spans="1:10" ht="15" customHeight="1">
      <c r="A157" s="49" t="s">
        <v>88</v>
      </c>
      <c r="B157" s="65"/>
      <c r="C157" s="65"/>
      <c r="D157" s="65"/>
      <c r="E157" s="65"/>
      <c r="F157" s="65"/>
      <c r="G157" s="65"/>
      <c r="H157" s="118"/>
      <c r="I157" s="74"/>
      <c r="J157" s="140"/>
    </row>
    <row r="158" spans="1:10" ht="15" customHeight="1">
      <c r="A158" s="76" t="s">
        <v>165</v>
      </c>
      <c r="B158" s="57">
        <v>17900</v>
      </c>
      <c r="C158" s="57">
        <v>40000</v>
      </c>
      <c r="D158" s="57">
        <v>99500</v>
      </c>
      <c r="E158" s="57">
        <v>198800</v>
      </c>
      <c r="F158" s="57">
        <v>120000</v>
      </c>
      <c r="G158" s="57">
        <v>17500</v>
      </c>
      <c r="H158" s="118">
        <f>SUM(B158:G158)</f>
        <v>493700</v>
      </c>
      <c r="I158" s="74">
        <v>733692</v>
      </c>
      <c r="J158" s="140">
        <f>(H158-I158)/I158</f>
        <v>-0.32710183564765599</v>
      </c>
    </row>
    <row r="159" spans="1:10" ht="15" customHeight="1">
      <c r="A159" s="76" t="s">
        <v>18</v>
      </c>
      <c r="B159" s="67">
        <v>7</v>
      </c>
      <c r="C159" s="67">
        <v>4</v>
      </c>
      <c r="D159" s="68">
        <v>11</v>
      </c>
      <c r="E159" s="67">
        <v>26.8</v>
      </c>
      <c r="F159" s="67">
        <v>10</v>
      </c>
      <c r="G159" s="67">
        <v>5</v>
      </c>
      <c r="H159" s="118">
        <f>SUM(B159:G159)</f>
        <v>63.8</v>
      </c>
      <c r="I159" s="74">
        <v>75</v>
      </c>
      <c r="J159" s="140">
        <f>(H159-I159)/I159</f>
        <v>-0.14933333333333337</v>
      </c>
    </row>
    <row r="160" spans="1:10" ht="15" customHeight="1">
      <c r="A160" s="76" t="s">
        <v>168</v>
      </c>
      <c r="B160" s="67">
        <f t="shared" ref="B160:G160" si="12">B158/B159</f>
        <v>2557.1428571428573</v>
      </c>
      <c r="C160" s="67">
        <f t="shared" si="12"/>
        <v>10000</v>
      </c>
      <c r="D160" s="67">
        <f t="shared" si="12"/>
        <v>9045.454545454546</v>
      </c>
      <c r="E160" s="67">
        <f t="shared" si="12"/>
        <v>7417.9104477611936</v>
      </c>
      <c r="F160" s="67">
        <f t="shared" si="12"/>
        <v>12000</v>
      </c>
      <c r="G160" s="67">
        <f t="shared" si="12"/>
        <v>3500</v>
      </c>
      <c r="H160" s="118"/>
      <c r="I160" s="74"/>
      <c r="J160" s="140"/>
    </row>
    <row r="161" spans="1:10" ht="15" customHeight="1">
      <c r="A161" s="76"/>
      <c r="B161" s="67"/>
      <c r="C161" s="67"/>
      <c r="D161" s="67"/>
      <c r="E161" s="67"/>
      <c r="F161" s="67"/>
      <c r="G161" s="67"/>
      <c r="H161" s="118"/>
      <c r="I161" s="74"/>
      <c r="J161" s="140"/>
    </row>
    <row r="162" spans="1:10" ht="15" customHeight="1">
      <c r="A162" s="138" t="s">
        <v>203</v>
      </c>
      <c r="B162" s="65"/>
      <c r="C162" s="65" t="s">
        <v>204</v>
      </c>
      <c r="D162" s="65"/>
      <c r="E162" s="65"/>
      <c r="F162" s="65"/>
      <c r="G162" s="65"/>
      <c r="H162" s="118"/>
      <c r="I162" s="74"/>
      <c r="J162" s="140"/>
    </row>
    <row r="163" spans="1:10" ht="15" customHeight="1">
      <c r="A163" s="76" t="s">
        <v>165</v>
      </c>
      <c r="B163" s="57">
        <v>97334</v>
      </c>
      <c r="C163" s="57">
        <f>(C164*C165)</f>
        <v>222000</v>
      </c>
      <c r="D163" s="57">
        <v>228750</v>
      </c>
      <c r="E163" s="57">
        <v>357200</v>
      </c>
      <c r="F163" s="57">
        <v>10000</v>
      </c>
      <c r="G163" s="57">
        <v>15000</v>
      </c>
      <c r="H163" s="118">
        <f>SUM(B163:G163)</f>
        <v>930284</v>
      </c>
      <c r="I163" s="74">
        <v>1183190</v>
      </c>
      <c r="J163" s="140">
        <f>(H163-I163)/I163</f>
        <v>-0.21374927103846381</v>
      </c>
    </row>
    <row r="164" spans="1:10" ht="15" customHeight="1">
      <c r="A164" s="76" t="s">
        <v>18</v>
      </c>
      <c r="B164" s="67">
        <v>14.25</v>
      </c>
      <c r="C164" s="67">
        <v>37</v>
      </c>
      <c r="D164" s="67">
        <v>18</v>
      </c>
      <c r="E164" s="67">
        <v>44</v>
      </c>
      <c r="F164" s="69">
        <v>3</v>
      </c>
      <c r="G164" s="69">
        <v>15</v>
      </c>
      <c r="H164" s="118">
        <f>SUM(B164:G164)</f>
        <v>131.25</v>
      </c>
      <c r="I164" s="74">
        <v>125.5</v>
      </c>
      <c r="J164" s="140">
        <f>(H164-I164)/I164</f>
        <v>4.5816733067729085E-2</v>
      </c>
    </row>
    <row r="165" spans="1:10" ht="15" customHeight="1">
      <c r="A165" s="76" t="s">
        <v>168</v>
      </c>
      <c r="B165" s="67">
        <f t="shared" ref="B165:G165" si="13">B163/B164</f>
        <v>6830.4561403508769</v>
      </c>
      <c r="C165" s="67">
        <v>6000</v>
      </c>
      <c r="D165" s="67">
        <f t="shared" si="13"/>
        <v>12708.333333333334</v>
      </c>
      <c r="E165" s="67">
        <f t="shared" si="13"/>
        <v>8118.181818181818</v>
      </c>
      <c r="F165" s="67">
        <f t="shared" si="13"/>
        <v>3333.3333333333335</v>
      </c>
      <c r="G165" s="67">
        <f t="shared" si="13"/>
        <v>1000</v>
      </c>
      <c r="H165" s="118"/>
      <c r="I165" s="74"/>
      <c r="J165" s="140"/>
    </row>
    <row r="166" spans="1:10" ht="15" customHeight="1">
      <c r="A166" s="76"/>
      <c r="B166" s="67"/>
      <c r="C166" s="67" t="s">
        <v>204</v>
      </c>
      <c r="D166" s="67"/>
      <c r="E166" s="67"/>
      <c r="F166" s="67"/>
      <c r="G166" s="67"/>
      <c r="H166" s="118"/>
      <c r="I166" s="74"/>
      <c r="J166" s="140"/>
    </row>
    <row r="167" spans="1:10" ht="15" customHeight="1">
      <c r="A167" s="49" t="s">
        <v>47</v>
      </c>
      <c r="B167" s="55"/>
      <c r="C167" s="65" t="s">
        <v>204</v>
      </c>
      <c r="D167" s="65"/>
      <c r="E167" s="65"/>
      <c r="F167" s="65"/>
      <c r="G167" s="65"/>
      <c r="H167" s="118"/>
      <c r="I167" s="74"/>
      <c r="J167" s="140"/>
    </row>
    <row r="168" spans="1:10" ht="15" customHeight="1">
      <c r="A168" s="76" t="s">
        <v>165</v>
      </c>
      <c r="B168" s="57">
        <v>542560</v>
      </c>
      <c r="C168" s="57">
        <f>(C169*C170)</f>
        <v>1080000</v>
      </c>
      <c r="D168" s="57">
        <v>563500</v>
      </c>
      <c r="E168" s="57">
        <v>522600</v>
      </c>
      <c r="F168" s="57">
        <v>18000</v>
      </c>
      <c r="G168" s="57">
        <v>40000</v>
      </c>
      <c r="H168" s="118">
        <f>SUM(B168:G168)</f>
        <v>2766660</v>
      </c>
      <c r="I168" s="74">
        <v>3154500</v>
      </c>
      <c r="J168" s="140">
        <f>(H168-I168)/I168</f>
        <v>-0.12294816928197813</v>
      </c>
    </row>
    <row r="169" spans="1:10" ht="15" customHeight="1">
      <c r="A169" s="76" t="s">
        <v>18</v>
      </c>
      <c r="B169" s="106">
        <v>23.95</v>
      </c>
      <c r="C169" s="67">
        <v>60</v>
      </c>
      <c r="D169" s="67">
        <v>20.5</v>
      </c>
      <c r="E169" s="68">
        <v>30</v>
      </c>
      <c r="F169" s="67">
        <v>2.12</v>
      </c>
      <c r="G169" s="67">
        <v>10</v>
      </c>
      <c r="H169" s="118">
        <f>SUM(B169:G169)</f>
        <v>146.57</v>
      </c>
      <c r="I169" s="74">
        <v>154.5</v>
      </c>
      <c r="J169" s="140">
        <f>(H169-I169)/I169</f>
        <v>-5.1326860841423995E-2</v>
      </c>
    </row>
    <row r="170" spans="1:10" ht="15" customHeight="1">
      <c r="A170" s="76" t="s">
        <v>168</v>
      </c>
      <c r="B170" s="67">
        <f>B168/B169</f>
        <v>22653.862212943633</v>
      </c>
      <c r="C170" s="65">
        <v>18000</v>
      </c>
      <c r="D170" s="67">
        <f>D168/D169</f>
        <v>27487.804878048781</v>
      </c>
      <c r="E170" s="67">
        <f>E168/E169</f>
        <v>17420</v>
      </c>
      <c r="F170" s="67">
        <f>F168/F169</f>
        <v>8490.566037735849</v>
      </c>
      <c r="G170" s="67">
        <v>4000</v>
      </c>
      <c r="H170" s="118"/>
      <c r="I170" s="74"/>
      <c r="J170" s="140"/>
    </row>
    <row r="171" spans="1:10" ht="15" customHeight="1">
      <c r="A171" s="76"/>
      <c r="B171" s="67"/>
      <c r="C171" s="67" t="s">
        <v>204</v>
      </c>
      <c r="D171" s="67"/>
      <c r="E171" s="67"/>
      <c r="F171" s="67"/>
      <c r="G171" s="67"/>
      <c r="H171" s="118"/>
      <c r="I171" s="74"/>
      <c r="J171" s="140"/>
    </row>
    <row r="172" spans="1:10" ht="15" customHeight="1">
      <c r="A172" s="103" t="s">
        <v>48</v>
      </c>
      <c r="B172" s="65"/>
      <c r="C172" s="64"/>
      <c r="D172" s="64"/>
      <c r="E172" s="64"/>
      <c r="F172" s="65"/>
      <c r="G172" s="65"/>
      <c r="H172" s="118"/>
      <c r="I172" s="74"/>
      <c r="J172" s="140"/>
    </row>
    <row r="173" spans="1:10" ht="15" customHeight="1">
      <c r="A173" s="76" t="s">
        <v>165</v>
      </c>
      <c r="B173" s="57">
        <v>76000</v>
      </c>
      <c r="C173" s="57">
        <v>90000</v>
      </c>
      <c r="D173" s="109" t="s">
        <v>198</v>
      </c>
      <c r="E173" s="57">
        <v>889050</v>
      </c>
      <c r="F173" s="109" t="s">
        <v>198</v>
      </c>
      <c r="G173" s="109" t="s">
        <v>198</v>
      </c>
      <c r="H173" s="118">
        <f>SUM(B173:G173)</f>
        <v>1055050</v>
      </c>
      <c r="I173" s="74">
        <v>1387440</v>
      </c>
      <c r="J173" s="140">
        <f>(H173-I173)/I173</f>
        <v>-0.23957072017528686</v>
      </c>
    </row>
    <row r="174" spans="1:10" ht="15" customHeight="1">
      <c r="A174" s="76" t="s">
        <v>18</v>
      </c>
      <c r="B174" s="53">
        <v>15</v>
      </c>
      <c r="C174" s="67">
        <v>32</v>
      </c>
      <c r="D174" s="109" t="s">
        <v>198</v>
      </c>
      <c r="E174" s="68">
        <v>148.28</v>
      </c>
      <c r="F174" s="109" t="s">
        <v>198</v>
      </c>
      <c r="G174" s="109" t="s">
        <v>198</v>
      </c>
      <c r="H174" s="118">
        <f>SUM(B174:G174)</f>
        <v>195.28</v>
      </c>
      <c r="I174" s="74">
        <v>208.6</v>
      </c>
      <c r="J174" s="140">
        <f>(H174-I174)/I174</f>
        <v>-6.3854266538830265E-2</v>
      </c>
    </row>
    <row r="175" spans="1:10" ht="15" customHeight="1">
      <c r="A175" s="76" t="s">
        <v>168</v>
      </c>
      <c r="B175" s="53">
        <f>B173/B174</f>
        <v>5066.666666666667</v>
      </c>
      <c r="C175" s="53">
        <f>C173/C174</f>
        <v>2812.5</v>
      </c>
      <c r="D175" s="109" t="s">
        <v>198</v>
      </c>
      <c r="E175" s="53">
        <f>E173/E174</f>
        <v>5995.7512813595895</v>
      </c>
      <c r="F175" s="109" t="s">
        <v>198</v>
      </c>
      <c r="G175" s="109" t="s">
        <v>198</v>
      </c>
      <c r="H175" s="118"/>
      <c r="I175" s="74"/>
      <c r="J175" s="140"/>
    </row>
    <row r="176" spans="1:10" ht="15" customHeight="1">
      <c r="A176" s="76"/>
      <c r="B176" s="53"/>
      <c r="C176" s="53"/>
      <c r="D176" s="53"/>
      <c r="E176" s="53"/>
      <c r="F176" s="53"/>
      <c r="G176" s="67"/>
      <c r="H176" s="118"/>
      <c r="I176" s="74"/>
      <c r="J176" s="140"/>
    </row>
    <row r="177" spans="1:10" ht="15" customHeight="1">
      <c r="A177" s="103" t="s">
        <v>49</v>
      </c>
      <c r="B177" s="51"/>
      <c r="C177" s="65"/>
      <c r="D177" s="65"/>
      <c r="E177" s="65"/>
      <c r="F177" s="65"/>
      <c r="G177" s="65"/>
      <c r="H177" s="118"/>
      <c r="I177" s="74"/>
      <c r="J177" s="140"/>
    </row>
    <row r="178" spans="1:10" ht="15" customHeight="1">
      <c r="A178" s="76" t="s">
        <v>165</v>
      </c>
      <c r="B178" s="57">
        <v>914065</v>
      </c>
      <c r="C178" s="57">
        <f>C179*C180</f>
        <v>450000</v>
      </c>
      <c r="D178" s="57">
        <v>396000</v>
      </c>
      <c r="E178" s="57">
        <v>38000</v>
      </c>
      <c r="F178" s="109" t="s">
        <v>198</v>
      </c>
      <c r="G178" s="109" t="s">
        <v>198</v>
      </c>
      <c r="H178" s="118">
        <f>SUM(B178:G178)</f>
        <v>1798065</v>
      </c>
      <c r="I178" s="74">
        <v>1181010</v>
      </c>
      <c r="J178" s="140">
        <f>(H178-I178)/I178</f>
        <v>0.52248075799527527</v>
      </c>
    </row>
    <row r="179" spans="1:10" ht="15" customHeight="1">
      <c r="A179" s="76" t="s">
        <v>18</v>
      </c>
      <c r="B179" s="58">
        <v>45.5</v>
      </c>
      <c r="C179" s="67">
        <v>30</v>
      </c>
      <c r="D179" s="69">
        <v>31.25</v>
      </c>
      <c r="E179" s="67">
        <v>5</v>
      </c>
      <c r="F179" s="109" t="s">
        <v>198</v>
      </c>
      <c r="G179" s="109" t="s">
        <v>198</v>
      </c>
      <c r="H179" s="118">
        <f>SUM(B179:G179)</f>
        <v>111.75</v>
      </c>
      <c r="I179" s="74">
        <v>103</v>
      </c>
      <c r="J179" s="140">
        <f>(H179-I179)/I179</f>
        <v>8.4951456310679616E-2</v>
      </c>
    </row>
    <row r="180" spans="1:10" ht="15" customHeight="1">
      <c r="A180" s="76" t="s">
        <v>168</v>
      </c>
      <c r="B180" s="53">
        <f>B178/B179</f>
        <v>20089.340659340658</v>
      </c>
      <c r="C180" s="53">
        <v>15000</v>
      </c>
      <c r="D180" s="53">
        <f>D178/D179</f>
        <v>12672</v>
      </c>
      <c r="E180" s="53">
        <f>E178/E179</f>
        <v>7600</v>
      </c>
      <c r="F180" s="109" t="s">
        <v>198</v>
      </c>
      <c r="G180" s="109" t="s">
        <v>198</v>
      </c>
      <c r="H180" s="118"/>
      <c r="I180" s="74"/>
      <c r="J180" s="140"/>
    </row>
    <row r="181" spans="1:10" ht="15" customHeight="1">
      <c r="A181" s="76"/>
      <c r="B181" s="53"/>
      <c r="C181" s="53"/>
      <c r="D181" s="53"/>
      <c r="E181" s="53"/>
      <c r="F181" s="67"/>
      <c r="G181" s="67"/>
      <c r="H181" s="118"/>
      <c r="I181" s="74"/>
      <c r="J181" s="140"/>
    </row>
    <row r="182" spans="1:10" ht="15" customHeight="1">
      <c r="A182" s="103" t="s">
        <v>50</v>
      </c>
      <c r="B182" s="51"/>
      <c r="C182" s="65"/>
      <c r="D182" s="65"/>
      <c r="E182" s="65"/>
      <c r="F182" s="65"/>
      <c r="G182" s="65"/>
      <c r="H182" s="118"/>
      <c r="I182" s="74"/>
      <c r="J182" s="140"/>
    </row>
    <row r="183" spans="1:10" ht="15" customHeight="1">
      <c r="A183" s="76" t="s">
        <v>165</v>
      </c>
      <c r="B183" s="57">
        <v>15000</v>
      </c>
      <c r="C183" s="57">
        <v>30550</v>
      </c>
      <c r="D183" s="57">
        <v>30000</v>
      </c>
      <c r="E183" s="57">
        <v>427336</v>
      </c>
      <c r="F183" s="109" t="s">
        <v>198</v>
      </c>
      <c r="G183" s="109" t="s">
        <v>198</v>
      </c>
      <c r="H183" s="118">
        <f>SUM(B183:E183)</f>
        <v>502886</v>
      </c>
      <c r="I183" s="74">
        <v>231584</v>
      </c>
      <c r="J183" s="140">
        <f>(H183-I183)/I183</f>
        <v>1.1715058035097417</v>
      </c>
    </row>
    <row r="184" spans="1:10" ht="15" customHeight="1">
      <c r="A184" s="76" t="s">
        <v>18</v>
      </c>
      <c r="B184" s="87">
        <v>1</v>
      </c>
      <c r="C184" s="67">
        <v>4</v>
      </c>
      <c r="D184" s="68">
        <v>1</v>
      </c>
      <c r="E184" s="67">
        <v>46</v>
      </c>
      <c r="F184" s="109" t="s">
        <v>198</v>
      </c>
      <c r="G184" s="109" t="s">
        <v>198</v>
      </c>
      <c r="H184" s="118">
        <f>SUM(B184:G184)</f>
        <v>52</v>
      </c>
      <c r="I184" s="74">
        <v>32</v>
      </c>
      <c r="J184" s="140">
        <f>(H184-I184)/I184</f>
        <v>0.625</v>
      </c>
    </row>
    <row r="185" spans="1:10" ht="15" customHeight="1">
      <c r="A185" s="76" t="s">
        <v>168</v>
      </c>
      <c r="B185" s="53">
        <f>B183/B184</f>
        <v>15000</v>
      </c>
      <c r="C185" s="67">
        <f>C183/C184</f>
        <v>7637.5</v>
      </c>
      <c r="D185" s="67">
        <f>D183/D184</f>
        <v>30000</v>
      </c>
      <c r="E185" s="67">
        <f>E183/E184</f>
        <v>9289.9130434782601</v>
      </c>
      <c r="F185" s="109" t="s">
        <v>198</v>
      </c>
      <c r="G185" s="109" t="s">
        <v>198</v>
      </c>
      <c r="H185" s="118"/>
      <c r="I185" s="74"/>
      <c r="J185" s="140"/>
    </row>
    <row r="186" spans="1:10" ht="15" customHeight="1">
      <c r="A186" s="76"/>
      <c r="B186" s="53"/>
      <c r="C186" s="67"/>
      <c r="D186" s="67"/>
      <c r="E186" s="67"/>
      <c r="F186" s="67"/>
      <c r="G186" s="67"/>
      <c r="H186" s="118"/>
      <c r="I186" s="74"/>
      <c r="J186" s="140"/>
    </row>
    <row r="187" spans="1:10" ht="15" customHeight="1">
      <c r="A187" s="82" t="s">
        <v>150</v>
      </c>
      <c r="B187" s="53"/>
      <c r="C187" s="67"/>
      <c r="D187" s="67"/>
      <c r="E187" s="67"/>
      <c r="F187" s="67"/>
      <c r="G187" s="67"/>
      <c r="H187" s="118"/>
      <c r="I187" s="74"/>
      <c r="J187" s="140"/>
    </row>
    <row r="188" spans="1:10" ht="15" customHeight="1">
      <c r="A188" s="76" t="s">
        <v>165</v>
      </c>
      <c r="B188" s="110">
        <f>(B189*B190)</f>
        <v>250</v>
      </c>
      <c r="C188" s="67">
        <v>3000</v>
      </c>
      <c r="D188" s="110" t="s">
        <v>198</v>
      </c>
      <c r="E188" s="89">
        <v>17100</v>
      </c>
      <c r="F188" s="110" t="s">
        <v>198</v>
      </c>
      <c r="G188" s="110" t="s">
        <v>198</v>
      </c>
      <c r="H188" s="118">
        <f>SUM(B188:G188)</f>
        <v>20350</v>
      </c>
      <c r="I188" s="74">
        <v>20000</v>
      </c>
      <c r="J188" s="140">
        <f>(H188-I188)/I188</f>
        <v>1.7500000000000002E-2</v>
      </c>
    </row>
    <row r="189" spans="1:10" ht="15" customHeight="1">
      <c r="A189" s="76" t="s">
        <v>107</v>
      </c>
      <c r="B189" s="148">
        <v>0.125</v>
      </c>
      <c r="C189" s="67">
        <v>1</v>
      </c>
      <c r="D189" s="110" t="s">
        <v>198</v>
      </c>
      <c r="E189" s="67">
        <v>6</v>
      </c>
      <c r="F189" s="110" t="s">
        <v>198</v>
      </c>
      <c r="G189" s="110" t="s">
        <v>198</v>
      </c>
      <c r="H189" s="118">
        <f>SUM(B189:G189)</f>
        <v>7.125</v>
      </c>
      <c r="I189" s="74">
        <v>5.5</v>
      </c>
      <c r="J189" s="140">
        <f>(H189-I189)/I189</f>
        <v>0.29545454545454547</v>
      </c>
    </row>
    <row r="190" spans="1:10" ht="15" customHeight="1">
      <c r="A190" s="76" t="s">
        <v>168</v>
      </c>
      <c r="B190" s="110">
        <v>2000</v>
      </c>
      <c r="C190" s="67">
        <v>3000</v>
      </c>
      <c r="D190" s="110" t="s">
        <v>198</v>
      </c>
      <c r="E190" s="67">
        <f>E188/E189</f>
        <v>2850</v>
      </c>
      <c r="F190" s="110" t="s">
        <v>198</v>
      </c>
      <c r="G190" s="110" t="s">
        <v>198</v>
      </c>
      <c r="H190" s="118"/>
      <c r="I190" s="74"/>
      <c r="J190" s="140"/>
    </row>
    <row r="191" spans="1:10" ht="15" customHeight="1">
      <c r="A191" s="76"/>
      <c r="B191" s="53"/>
      <c r="C191" s="67"/>
      <c r="D191" s="67"/>
      <c r="E191" s="67"/>
      <c r="F191" s="67"/>
      <c r="G191" s="67"/>
      <c r="H191" s="118"/>
      <c r="I191" s="74"/>
      <c r="J191" s="140"/>
    </row>
    <row r="192" spans="1:10" ht="15" customHeight="1">
      <c r="A192" s="82" t="s">
        <v>147</v>
      </c>
      <c r="B192" s="53"/>
      <c r="C192" s="67"/>
      <c r="D192" s="67"/>
      <c r="E192" s="67"/>
      <c r="F192" s="67"/>
      <c r="G192" s="67"/>
      <c r="H192" s="118"/>
      <c r="I192" s="74"/>
      <c r="J192" s="140"/>
    </row>
    <row r="193" spans="1:10" ht="15" customHeight="1">
      <c r="A193" s="76" t="s">
        <v>165</v>
      </c>
      <c r="B193" s="110" t="s">
        <v>198</v>
      </c>
      <c r="C193" s="67">
        <v>32638</v>
      </c>
      <c r="D193" s="110" t="s">
        <v>198</v>
      </c>
      <c r="E193" s="67">
        <v>4800</v>
      </c>
      <c r="F193" s="110" t="s">
        <v>198</v>
      </c>
      <c r="G193" s="110" t="s">
        <v>198</v>
      </c>
      <c r="H193" s="118">
        <f>SUM(B193:G193)</f>
        <v>37438</v>
      </c>
      <c r="I193" s="74">
        <v>9000</v>
      </c>
      <c r="J193" s="140">
        <f>(H193-I193)/I193</f>
        <v>3.1597777777777778</v>
      </c>
    </row>
    <row r="194" spans="1:10" ht="15" customHeight="1">
      <c r="A194" s="76" t="s">
        <v>107</v>
      </c>
      <c r="B194" s="110" t="s">
        <v>198</v>
      </c>
      <c r="C194" s="67">
        <v>12</v>
      </c>
      <c r="D194" s="110" t="s">
        <v>198</v>
      </c>
      <c r="E194" s="68">
        <v>1</v>
      </c>
      <c r="F194" s="110" t="s">
        <v>198</v>
      </c>
      <c r="G194" s="110" t="s">
        <v>198</v>
      </c>
      <c r="H194" s="118">
        <f>SUM(B194:G194)</f>
        <v>13</v>
      </c>
      <c r="I194" s="74">
        <v>1.5</v>
      </c>
      <c r="J194" s="140">
        <f>(H194-I194)/I194</f>
        <v>7.666666666666667</v>
      </c>
    </row>
    <row r="195" spans="1:10" ht="15" customHeight="1">
      <c r="A195" s="76" t="s">
        <v>168</v>
      </c>
      <c r="B195" s="110" t="s">
        <v>198</v>
      </c>
      <c r="C195" s="67">
        <v>2720</v>
      </c>
      <c r="D195" s="110" t="s">
        <v>198</v>
      </c>
      <c r="E195" s="67">
        <f>E193/E194</f>
        <v>4800</v>
      </c>
      <c r="F195" s="110" t="s">
        <v>198</v>
      </c>
      <c r="G195" s="110" t="s">
        <v>198</v>
      </c>
      <c r="H195" s="118"/>
      <c r="I195" s="74"/>
      <c r="J195" s="140"/>
    </row>
    <row r="196" spans="1:10" ht="15" customHeight="1">
      <c r="A196" s="76"/>
      <c r="B196" s="53"/>
      <c r="C196" s="67"/>
      <c r="D196" s="67"/>
      <c r="E196" s="67"/>
      <c r="F196" s="67"/>
      <c r="G196" s="67"/>
      <c r="H196" s="118"/>
      <c r="I196" s="74"/>
      <c r="J196" s="140"/>
    </row>
    <row r="197" spans="1:10" ht="15" customHeight="1">
      <c r="A197" s="82" t="s">
        <v>154</v>
      </c>
      <c r="B197" s="53"/>
      <c r="C197" s="67"/>
      <c r="D197" s="67"/>
      <c r="E197" s="67"/>
      <c r="F197" s="67"/>
      <c r="G197" s="67"/>
      <c r="H197" s="118"/>
      <c r="I197" s="74"/>
      <c r="J197" s="140"/>
    </row>
    <row r="198" spans="1:10" ht="15" customHeight="1">
      <c r="A198" s="76" t="s">
        <v>165</v>
      </c>
      <c r="B198" s="110">
        <f>(B199*B200)</f>
        <v>1250</v>
      </c>
      <c r="C198" s="67">
        <v>14000</v>
      </c>
      <c r="D198" s="110">
        <v>144000</v>
      </c>
      <c r="E198" s="67">
        <v>149100</v>
      </c>
      <c r="F198" s="110" t="s">
        <v>198</v>
      </c>
      <c r="G198" s="110" t="s">
        <v>198</v>
      </c>
      <c r="H198" s="118">
        <f>SUM(B198:G198)</f>
        <v>308350</v>
      </c>
      <c r="I198" s="74">
        <v>229000</v>
      </c>
      <c r="J198" s="140">
        <f>(H198-I198)/I198</f>
        <v>0.34650655021834059</v>
      </c>
    </row>
    <row r="199" spans="1:10" ht="15" customHeight="1">
      <c r="A199" s="76" t="s">
        <v>107</v>
      </c>
      <c r="B199" s="148">
        <v>0.125</v>
      </c>
      <c r="C199" s="67">
        <v>2</v>
      </c>
      <c r="D199" s="110">
        <v>8</v>
      </c>
      <c r="E199" s="68">
        <v>7</v>
      </c>
      <c r="F199" s="110" t="s">
        <v>198</v>
      </c>
      <c r="G199" s="110" t="s">
        <v>198</v>
      </c>
      <c r="H199" s="118">
        <f>SUM(B199:G199)</f>
        <v>17.125</v>
      </c>
      <c r="I199" s="74">
        <v>13</v>
      </c>
      <c r="J199" s="140">
        <f>(H199-I199)/I199</f>
        <v>0.31730769230769229</v>
      </c>
    </row>
    <row r="200" spans="1:10" ht="15" customHeight="1">
      <c r="A200" s="76" t="s">
        <v>168</v>
      </c>
      <c r="B200" s="110">
        <v>10000</v>
      </c>
      <c r="C200" s="67">
        <f>(C198/C199)</f>
        <v>7000</v>
      </c>
      <c r="D200" s="110">
        <f>D198/D199</f>
        <v>18000</v>
      </c>
      <c r="E200" s="67">
        <f>E198/E199</f>
        <v>21300</v>
      </c>
      <c r="F200" s="110" t="s">
        <v>198</v>
      </c>
      <c r="G200" s="110" t="s">
        <v>198</v>
      </c>
      <c r="H200" s="118"/>
      <c r="I200" s="74"/>
      <c r="J200" s="140"/>
    </row>
    <row r="201" spans="1:10" ht="15" customHeight="1">
      <c r="A201" s="76"/>
      <c r="B201" s="53"/>
      <c r="C201" s="67"/>
      <c r="D201" s="67"/>
      <c r="E201" s="67"/>
      <c r="F201" s="67"/>
      <c r="G201" s="67"/>
      <c r="H201" s="118"/>
      <c r="I201" s="74"/>
      <c r="J201" s="140"/>
    </row>
    <row r="202" spans="1:10" ht="15" customHeight="1">
      <c r="A202" s="88" t="s">
        <v>137</v>
      </c>
      <c r="B202" s="53"/>
      <c r="C202" s="67"/>
      <c r="D202" s="67"/>
      <c r="E202" s="67"/>
      <c r="F202" s="67"/>
      <c r="G202" s="67"/>
      <c r="H202" s="118"/>
      <c r="I202" s="74"/>
      <c r="J202" s="140"/>
    </row>
    <row r="203" spans="1:10" ht="15" customHeight="1">
      <c r="A203" s="76" t="s">
        <v>165</v>
      </c>
      <c r="B203" s="110" t="s">
        <v>198</v>
      </c>
      <c r="C203" s="67">
        <f>(C204*C205)</f>
        <v>3000</v>
      </c>
      <c r="D203" s="110" t="s">
        <v>198</v>
      </c>
      <c r="E203" s="67">
        <v>3000</v>
      </c>
      <c r="F203" s="110" t="s">
        <v>198</v>
      </c>
      <c r="G203" s="110" t="s">
        <v>198</v>
      </c>
      <c r="H203" s="118">
        <f>SUM(B203:G203)</f>
        <v>6000</v>
      </c>
      <c r="I203" s="74">
        <v>1900</v>
      </c>
      <c r="J203" s="140">
        <f>(H203-I203)/I203</f>
        <v>2.1578947368421053</v>
      </c>
    </row>
    <row r="204" spans="1:10" ht="15" customHeight="1">
      <c r="A204" s="76" t="s">
        <v>18</v>
      </c>
      <c r="B204" s="110" t="s">
        <v>198</v>
      </c>
      <c r="C204" s="68">
        <v>0.5</v>
      </c>
      <c r="D204" s="110" t="s">
        <v>198</v>
      </c>
      <c r="E204" s="69">
        <v>0.5</v>
      </c>
      <c r="F204" s="110" t="s">
        <v>198</v>
      </c>
      <c r="G204" s="110" t="s">
        <v>198</v>
      </c>
      <c r="H204" s="118">
        <f>SUM(B204:G204)</f>
        <v>1</v>
      </c>
      <c r="I204" s="133">
        <v>0.25</v>
      </c>
      <c r="J204" s="140">
        <f>(H204-I204)/I204</f>
        <v>3</v>
      </c>
    </row>
    <row r="205" spans="1:10" ht="15" customHeight="1">
      <c r="A205" s="76" t="s">
        <v>168</v>
      </c>
      <c r="B205" s="110" t="s">
        <v>198</v>
      </c>
      <c r="C205" s="67">
        <v>6000</v>
      </c>
      <c r="D205" s="110" t="s">
        <v>198</v>
      </c>
      <c r="E205" s="67">
        <v>6000</v>
      </c>
      <c r="F205" s="110" t="s">
        <v>198</v>
      </c>
      <c r="G205" s="110" t="s">
        <v>198</v>
      </c>
      <c r="H205" s="118"/>
      <c r="I205" s="74"/>
      <c r="J205" s="140"/>
    </row>
    <row r="206" spans="1:10" ht="15" customHeight="1">
      <c r="A206" s="76"/>
      <c r="B206" s="53"/>
      <c r="C206" s="67"/>
      <c r="D206" s="67"/>
      <c r="E206" s="67"/>
      <c r="F206" s="67"/>
      <c r="G206" s="67"/>
      <c r="H206" s="118"/>
      <c r="I206" s="74"/>
      <c r="J206" s="140"/>
    </row>
    <row r="207" spans="1:10" ht="15" customHeight="1">
      <c r="A207" s="82" t="s">
        <v>138</v>
      </c>
      <c r="B207" s="53"/>
      <c r="C207" s="67"/>
      <c r="D207" s="67"/>
      <c r="E207" s="67"/>
      <c r="F207" s="67"/>
      <c r="G207" s="67"/>
      <c r="H207" s="118"/>
      <c r="I207" s="74"/>
      <c r="J207" s="140"/>
    </row>
    <row r="208" spans="1:10" ht="15" customHeight="1">
      <c r="A208" s="76" t="s">
        <v>165</v>
      </c>
      <c r="B208" s="67">
        <f>(B209*B210)</f>
        <v>3500</v>
      </c>
      <c r="C208" s="67">
        <f>(C209*C210)</f>
        <v>8000</v>
      </c>
      <c r="D208" s="110" t="s">
        <v>198</v>
      </c>
      <c r="E208" s="67">
        <v>5450</v>
      </c>
      <c r="F208" s="110" t="s">
        <v>198</v>
      </c>
      <c r="G208" s="110" t="s">
        <v>198</v>
      </c>
      <c r="H208" s="118">
        <f>SUM(B208:G208)</f>
        <v>16950</v>
      </c>
      <c r="I208" s="74">
        <v>13675</v>
      </c>
      <c r="J208" s="140">
        <f>(H208-I208)/I208</f>
        <v>0.23948811700182815</v>
      </c>
    </row>
    <row r="209" spans="1:10" ht="15" customHeight="1">
      <c r="A209" s="76" t="s">
        <v>18</v>
      </c>
      <c r="B209" s="80">
        <v>0.5</v>
      </c>
      <c r="C209" s="69">
        <v>0.5</v>
      </c>
      <c r="D209" s="110" t="s">
        <v>198</v>
      </c>
      <c r="E209" s="69">
        <v>0.75</v>
      </c>
      <c r="F209" s="110" t="s">
        <v>198</v>
      </c>
      <c r="G209" s="110" t="s">
        <v>198</v>
      </c>
      <c r="H209" s="118">
        <f>SUM(B209:G209)</f>
        <v>1.75</v>
      </c>
      <c r="I209" s="74">
        <v>1</v>
      </c>
      <c r="J209" s="140">
        <f>(H209-I209)/I209</f>
        <v>0.75</v>
      </c>
    </row>
    <row r="210" spans="1:10" ht="15" customHeight="1">
      <c r="A210" s="76" t="s">
        <v>168</v>
      </c>
      <c r="B210" s="81">
        <v>7000</v>
      </c>
      <c r="C210" s="67">
        <v>16000</v>
      </c>
      <c r="D210" s="110" t="s">
        <v>198</v>
      </c>
      <c r="E210" s="67">
        <f>E208/E209</f>
        <v>7266.666666666667</v>
      </c>
      <c r="F210" s="110" t="s">
        <v>198</v>
      </c>
      <c r="G210" s="110" t="s">
        <v>198</v>
      </c>
      <c r="H210" s="118"/>
      <c r="I210" s="74"/>
      <c r="J210" s="140"/>
    </row>
    <row r="211" spans="1:10" ht="15" customHeight="1">
      <c r="A211" s="76"/>
      <c r="B211" s="53"/>
      <c r="C211" s="67"/>
      <c r="D211" s="67"/>
      <c r="E211" s="67"/>
      <c r="F211" s="67"/>
      <c r="G211" s="67"/>
      <c r="H211" s="118"/>
      <c r="I211" s="74"/>
      <c r="J211" s="140"/>
    </row>
    <row r="212" spans="1:10" ht="15" customHeight="1">
      <c r="A212" s="76"/>
      <c r="B212" s="23"/>
      <c r="C212" s="24"/>
      <c r="D212" s="30"/>
      <c r="E212" s="41"/>
      <c r="F212" s="30"/>
      <c r="G212" s="30"/>
      <c r="H212" s="114" t="s">
        <v>130</v>
      </c>
      <c r="I212" s="129" t="s">
        <v>130</v>
      </c>
      <c r="J212" s="154"/>
    </row>
    <row r="213" spans="1:10" ht="15" customHeight="1">
      <c r="A213" s="76"/>
      <c r="B213" s="50" t="s">
        <v>4</v>
      </c>
      <c r="C213" s="50" t="s">
        <v>5</v>
      </c>
      <c r="D213" s="51" t="s">
        <v>6</v>
      </c>
      <c r="E213" s="51" t="s">
        <v>7</v>
      </c>
      <c r="F213" s="51" t="s">
        <v>8</v>
      </c>
      <c r="G213" s="51" t="s">
        <v>9</v>
      </c>
      <c r="H213" s="115">
        <v>2003</v>
      </c>
      <c r="I213" s="135">
        <v>2002</v>
      </c>
      <c r="J213" s="155" t="s">
        <v>202</v>
      </c>
    </row>
    <row r="214" spans="1:10" ht="15" customHeight="1">
      <c r="A214" s="82" t="s">
        <v>139</v>
      </c>
      <c r="B214" s="53"/>
      <c r="C214" s="67"/>
      <c r="D214" s="67"/>
      <c r="E214" s="67"/>
      <c r="F214" s="67"/>
      <c r="G214" s="67"/>
      <c r="H214" s="118"/>
      <c r="I214" s="74"/>
      <c r="J214" s="140"/>
    </row>
    <row r="215" spans="1:10" ht="15" customHeight="1">
      <c r="A215" s="76" t="s">
        <v>165</v>
      </c>
      <c r="B215" s="110" t="s">
        <v>198</v>
      </c>
      <c r="C215" s="110" t="s">
        <v>198</v>
      </c>
      <c r="D215" s="110" t="s">
        <v>198</v>
      </c>
      <c r="E215" s="67">
        <v>6500</v>
      </c>
      <c r="F215" s="110" t="s">
        <v>198</v>
      </c>
      <c r="G215" s="110" t="s">
        <v>198</v>
      </c>
      <c r="H215" s="118">
        <f>SUM(B215:G215)</f>
        <v>6500</v>
      </c>
      <c r="I215" s="74">
        <v>20000</v>
      </c>
      <c r="J215" s="140">
        <f>(H215-I215)/I215</f>
        <v>-0.67500000000000004</v>
      </c>
    </row>
    <row r="216" spans="1:10" ht="15" customHeight="1">
      <c r="A216" s="76" t="s">
        <v>18</v>
      </c>
      <c r="B216" s="110" t="s">
        <v>198</v>
      </c>
      <c r="C216" s="110" t="s">
        <v>198</v>
      </c>
      <c r="D216" s="110" t="s">
        <v>198</v>
      </c>
      <c r="E216" s="69">
        <v>0.25</v>
      </c>
      <c r="F216" s="110" t="s">
        <v>198</v>
      </c>
      <c r="G216" s="110" t="s">
        <v>198</v>
      </c>
      <c r="H216" s="121">
        <f>SUM(B216:G216)</f>
        <v>0.25</v>
      </c>
      <c r="I216" s="133">
        <v>0.75</v>
      </c>
      <c r="J216" s="140">
        <f>(H216-I216)/I216</f>
        <v>-0.66666666666666663</v>
      </c>
    </row>
    <row r="217" spans="1:10" ht="15" customHeight="1">
      <c r="A217" s="76" t="s">
        <v>168</v>
      </c>
      <c r="B217" s="110" t="s">
        <v>198</v>
      </c>
      <c r="C217" s="110" t="s">
        <v>198</v>
      </c>
      <c r="D217" s="110" t="s">
        <v>198</v>
      </c>
      <c r="E217" s="67">
        <f>E215/E216</f>
        <v>26000</v>
      </c>
      <c r="F217" s="110" t="s">
        <v>198</v>
      </c>
      <c r="G217" s="110" t="s">
        <v>198</v>
      </c>
      <c r="H217" s="118"/>
      <c r="I217" s="74"/>
      <c r="J217" s="140"/>
    </row>
    <row r="218" spans="1:10" ht="15" customHeight="1">
      <c r="A218" s="76"/>
      <c r="B218" s="53"/>
      <c r="C218" s="67"/>
      <c r="D218" s="67"/>
      <c r="E218" s="67"/>
      <c r="F218" s="67"/>
      <c r="G218" s="67"/>
      <c r="H218" s="118"/>
      <c r="I218" s="74"/>
      <c r="J218" s="140"/>
    </row>
    <row r="219" spans="1:10" ht="15" customHeight="1">
      <c r="A219" s="82" t="s">
        <v>140</v>
      </c>
      <c r="B219" s="53"/>
      <c r="C219" s="67"/>
      <c r="D219" s="67"/>
      <c r="E219" s="67"/>
      <c r="F219" s="67"/>
      <c r="G219" s="67"/>
      <c r="H219" s="118"/>
      <c r="I219" s="74"/>
      <c r="J219" s="140"/>
    </row>
    <row r="220" spans="1:10" ht="15" customHeight="1">
      <c r="A220" s="76" t="s">
        <v>165</v>
      </c>
      <c r="B220" s="110">
        <f>(B221*B222)</f>
        <v>2500</v>
      </c>
      <c r="C220" s="84">
        <f>(C221*C222)</f>
        <v>5000</v>
      </c>
      <c r="D220" s="110" t="s">
        <v>198</v>
      </c>
      <c r="E220" s="67">
        <v>140000</v>
      </c>
      <c r="F220" s="110">
        <v>11392</v>
      </c>
      <c r="G220" s="110" t="s">
        <v>198</v>
      </c>
      <c r="H220" s="118">
        <f>SUM(B220:G220)</f>
        <v>158892</v>
      </c>
      <c r="I220" s="74">
        <v>137000</v>
      </c>
      <c r="J220" s="140">
        <f>(H220-I220)/I220</f>
        <v>0.1597956204379562</v>
      </c>
    </row>
    <row r="221" spans="1:10" ht="15" customHeight="1">
      <c r="A221" s="76" t="s">
        <v>18</v>
      </c>
      <c r="B221" s="148">
        <v>0.125</v>
      </c>
      <c r="C221" s="69">
        <v>0.5</v>
      </c>
      <c r="D221" s="110" t="s">
        <v>198</v>
      </c>
      <c r="E221" s="67">
        <v>5</v>
      </c>
      <c r="F221" s="110">
        <v>1</v>
      </c>
      <c r="G221" s="110" t="s">
        <v>198</v>
      </c>
      <c r="H221" s="118">
        <f>SUM(B221:G221)</f>
        <v>6.625</v>
      </c>
      <c r="I221" s="74">
        <v>5.25</v>
      </c>
      <c r="J221" s="140">
        <f>(H221-I221)/I221</f>
        <v>0.26190476190476192</v>
      </c>
    </row>
    <row r="222" spans="1:10" ht="15" customHeight="1">
      <c r="A222" s="76" t="s">
        <v>168</v>
      </c>
      <c r="B222" s="110">
        <v>20000</v>
      </c>
      <c r="C222" s="67">
        <v>10000</v>
      </c>
      <c r="D222" s="110" t="s">
        <v>198</v>
      </c>
      <c r="E222" s="67">
        <f>E220/E221</f>
        <v>28000</v>
      </c>
      <c r="F222" s="110">
        <f>F220/F221</f>
        <v>11392</v>
      </c>
      <c r="G222" s="110" t="s">
        <v>198</v>
      </c>
      <c r="H222" s="118"/>
      <c r="I222" s="74"/>
      <c r="J222" s="140"/>
    </row>
    <row r="223" spans="1:10" ht="15" customHeight="1">
      <c r="A223" s="76"/>
      <c r="B223" s="53"/>
      <c r="C223" s="67"/>
      <c r="D223" s="67"/>
      <c r="E223" s="67"/>
      <c r="F223" s="67"/>
      <c r="G223" s="67"/>
      <c r="H223" s="118"/>
      <c r="I223" s="74"/>
      <c r="J223" s="140"/>
    </row>
    <row r="224" spans="1:10" ht="15" customHeight="1">
      <c r="A224" s="149" t="s">
        <v>148</v>
      </c>
      <c r="B224" s="53"/>
      <c r="C224" s="67"/>
      <c r="D224" s="67"/>
      <c r="E224" s="67"/>
      <c r="F224" s="67"/>
      <c r="G224" s="67"/>
      <c r="H224" s="118"/>
      <c r="I224" s="74"/>
      <c r="J224" s="140"/>
    </row>
    <row r="225" spans="1:10" ht="15" customHeight="1">
      <c r="A225" s="76" t="s">
        <v>188</v>
      </c>
      <c r="B225" s="110" t="s">
        <v>198</v>
      </c>
      <c r="C225" s="56">
        <v>273000</v>
      </c>
      <c r="D225" s="110" t="s">
        <v>198</v>
      </c>
      <c r="E225" s="67">
        <v>2000</v>
      </c>
      <c r="F225" s="110" t="s">
        <v>198</v>
      </c>
      <c r="G225" s="67">
        <v>10800</v>
      </c>
      <c r="H225" s="118">
        <f>SUM(B225:G225)</f>
        <v>285800</v>
      </c>
      <c r="I225" s="74">
        <v>480000</v>
      </c>
      <c r="J225" s="140">
        <f>(H225-I225)/I225</f>
        <v>-0.40458333333333335</v>
      </c>
    </row>
    <row r="226" spans="1:10" ht="15" customHeight="1">
      <c r="A226" s="76" t="s">
        <v>149</v>
      </c>
      <c r="B226" s="110" t="s">
        <v>198</v>
      </c>
      <c r="C226" s="67">
        <v>32</v>
      </c>
      <c r="D226" s="110" t="s">
        <v>198</v>
      </c>
      <c r="E226" s="69">
        <v>0.25</v>
      </c>
      <c r="F226" s="110" t="s">
        <v>198</v>
      </c>
      <c r="G226" s="67">
        <v>6</v>
      </c>
      <c r="H226" s="118">
        <f>SUM(B226:G226)</f>
        <v>38.25</v>
      </c>
      <c r="I226" s="74">
        <v>30</v>
      </c>
      <c r="J226" s="140">
        <f>(H226-I226)/I226</f>
        <v>0.27500000000000002</v>
      </c>
    </row>
    <row r="227" spans="1:10" ht="15" customHeight="1">
      <c r="A227" s="76" t="s">
        <v>187</v>
      </c>
      <c r="B227" s="110" t="s">
        <v>198</v>
      </c>
      <c r="C227" s="67">
        <f>(C225/C226)</f>
        <v>8531.25</v>
      </c>
      <c r="D227" s="110" t="s">
        <v>198</v>
      </c>
      <c r="E227" s="67">
        <v>8000</v>
      </c>
      <c r="F227" s="110" t="s">
        <v>198</v>
      </c>
      <c r="G227" s="67">
        <f>G225/G226</f>
        <v>1800</v>
      </c>
      <c r="H227" s="118"/>
      <c r="I227" s="74"/>
      <c r="J227" s="140"/>
    </row>
    <row r="228" spans="1:10" ht="15" customHeight="1">
      <c r="A228" s="76"/>
      <c r="B228" s="53"/>
      <c r="C228" s="67"/>
      <c r="D228" s="67"/>
      <c r="E228" s="67"/>
      <c r="F228" s="67"/>
      <c r="G228" s="67"/>
      <c r="H228" s="118"/>
      <c r="I228" s="74"/>
      <c r="J228" s="140"/>
    </row>
    <row r="229" spans="1:10" s="33" customFormat="1" ht="15" customHeight="1">
      <c r="A229" s="78" t="s">
        <v>51</v>
      </c>
      <c r="B229" s="59"/>
      <c r="C229" s="59"/>
      <c r="D229" s="53"/>
      <c r="E229" s="70"/>
      <c r="F229" s="53"/>
      <c r="G229" s="53"/>
      <c r="H229" s="119"/>
      <c r="I229" s="131"/>
      <c r="J229" s="156"/>
    </row>
    <row r="230" spans="1:10" s="29" customFormat="1" ht="15" customHeight="1">
      <c r="A230" s="63" t="s">
        <v>3</v>
      </c>
      <c r="B230" s="62"/>
      <c r="C230" s="62"/>
      <c r="D230" s="51"/>
      <c r="E230" s="51"/>
      <c r="F230" s="51"/>
      <c r="G230" s="51"/>
      <c r="H230" s="120"/>
      <c r="I230" s="61"/>
      <c r="J230" s="157"/>
    </row>
    <row r="231" spans="1:10" ht="15" customHeight="1">
      <c r="A231" s="76"/>
      <c r="B231" s="53"/>
      <c r="C231" s="53"/>
      <c r="D231" s="53"/>
      <c r="E231" s="53"/>
      <c r="F231" s="53"/>
      <c r="G231" s="53"/>
      <c r="H231" s="118"/>
      <c r="I231" s="74"/>
      <c r="J231" s="140"/>
    </row>
    <row r="232" spans="1:10" ht="15" customHeight="1">
      <c r="A232" s="103" t="s">
        <v>52</v>
      </c>
      <c r="B232" s="67"/>
      <c r="C232" s="55"/>
      <c r="D232" s="65"/>
      <c r="E232" s="55"/>
      <c r="F232" s="65"/>
      <c r="G232" s="65"/>
      <c r="H232" s="118"/>
      <c r="I232" s="74"/>
      <c r="J232" s="140"/>
    </row>
    <row r="233" spans="1:10" ht="15" customHeight="1">
      <c r="A233" s="76" t="s">
        <v>165</v>
      </c>
      <c r="B233" s="110" t="s">
        <v>198</v>
      </c>
      <c r="C233" s="67">
        <v>23000</v>
      </c>
      <c r="D233" s="67">
        <v>83500</v>
      </c>
      <c r="E233" s="67">
        <v>78400</v>
      </c>
      <c r="F233" s="67">
        <v>2487630</v>
      </c>
      <c r="G233" s="67">
        <v>33600</v>
      </c>
      <c r="H233" s="118">
        <f>SUM(B233:G233)</f>
        <v>2706130</v>
      </c>
      <c r="I233" s="74">
        <v>12686800</v>
      </c>
      <c r="J233" s="140">
        <f>(H233-I233)/I233</f>
        <v>-0.7866971970867358</v>
      </c>
    </row>
    <row r="234" spans="1:10" ht="15" customHeight="1">
      <c r="A234" s="76" t="s">
        <v>18</v>
      </c>
      <c r="B234" s="110" t="s">
        <v>198</v>
      </c>
      <c r="C234" s="57">
        <v>7</v>
      </c>
      <c r="D234" s="69">
        <v>16.75</v>
      </c>
      <c r="E234" s="57">
        <v>14.8</v>
      </c>
      <c r="F234" s="67">
        <v>138.19999999999999</v>
      </c>
      <c r="G234" s="67">
        <v>28</v>
      </c>
      <c r="H234" s="118">
        <f>SUM(B234:G234)</f>
        <v>204.75</v>
      </c>
      <c r="I234" s="74">
        <v>626</v>
      </c>
      <c r="J234" s="140">
        <f>(H234-I234)/I234</f>
        <v>-0.67292332268370603</v>
      </c>
    </row>
    <row r="235" spans="1:10" ht="15" customHeight="1">
      <c r="A235" s="76" t="s">
        <v>168</v>
      </c>
      <c r="B235" s="110" t="s">
        <v>198</v>
      </c>
      <c r="C235" s="67">
        <f>C233/C234</f>
        <v>3285.7142857142858</v>
      </c>
      <c r="D235" s="67">
        <f>D233/D234</f>
        <v>4985.0746268656712</v>
      </c>
      <c r="E235" s="67">
        <f>E233/E234</f>
        <v>5297.2972972972966</v>
      </c>
      <c r="F235" s="67">
        <f>F233/F234</f>
        <v>18000.217076700435</v>
      </c>
      <c r="G235" s="67">
        <f>G233/G234</f>
        <v>1200</v>
      </c>
      <c r="H235" s="118"/>
      <c r="I235" s="74"/>
      <c r="J235" s="140"/>
    </row>
    <row r="236" spans="1:10" ht="15" customHeight="1">
      <c r="A236" s="76"/>
      <c r="B236" s="67"/>
      <c r="C236" s="67"/>
      <c r="D236" s="67"/>
      <c r="E236" s="67"/>
      <c r="F236" s="67"/>
      <c r="G236" s="67"/>
      <c r="H236" s="118"/>
      <c r="I236" s="74"/>
      <c r="J236" s="140"/>
    </row>
    <row r="237" spans="1:10" ht="15" customHeight="1">
      <c r="A237" s="49" t="s">
        <v>125</v>
      </c>
      <c r="B237" s="65"/>
      <c r="C237" s="65"/>
      <c r="D237" s="65"/>
      <c r="E237" s="65"/>
      <c r="F237" s="64"/>
      <c r="G237" s="65"/>
      <c r="H237" s="118"/>
      <c r="I237" s="74"/>
      <c r="J237" s="159"/>
    </row>
    <row r="238" spans="1:10" ht="15" customHeight="1">
      <c r="A238" s="76" t="s">
        <v>165</v>
      </c>
      <c r="B238" s="56">
        <v>384000</v>
      </c>
      <c r="C238" s="56">
        <v>38500</v>
      </c>
      <c r="D238" s="56">
        <v>89500</v>
      </c>
      <c r="E238" s="56">
        <v>394380</v>
      </c>
      <c r="F238" s="56">
        <v>80357</v>
      </c>
      <c r="G238" s="56">
        <f>(G239*G240)</f>
        <v>48000</v>
      </c>
      <c r="H238" s="118">
        <f>SUM(B238:G238)</f>
        <v>1034737</v>
      </c>
      <c r="I238" s="74">
        <v>1882225</v>
      </c>
      <c r="J238" s="140">
        <f>(H238-I238)/I238</f>
        <v>-0.45025860351445762</v>
      </c>
    </row>
    <row r="239" spans="1:10" ht="15" customHeight="1">
      <c r="A239" s="76" t="s">
        <v>18</v>
      </c>
      <c r="B239" s="67">
        <v>91</v>
      </c>
      <c r="C239" s="67">
        <v>15</v>
      </c>
      <c r="D239" s="67">
        <v>10</v>
      </c>
      <c r="E239" s="67">
        <v>71</v>
      </c>
      <c r="F239" s="67">
        <v>12.36</v>
      </c>
      <c r="G239" s="68">
        <v>24</v>
      </c>
      <c r="H239" s="118">
        <f>SUM(B239:G239)</f>
        <v>223.36</v>
      </c>
      <c r="I239" s="74">
        <v>307</v>
      </c>
      <c r="J239" s="140">
        <f>(H239-I239)/I239</f>
        <v>-0.27244299674267097</v>
      </c>
    </row>
    <row r="240" spans="1:10" ht="15" customHeight="1">
      <c r="A240" s="76" t="s">
        <v>168</v>
      </c>
      <c r="B240" s="67">
        <f>B238/B239</f>
        <v>4219.7802197802193</v>
      </c>
      <c r="C240" s="67">
        <f>C238/C239</f>
        <v>2566.6666666666665</v>
      </c>
      <c r="D240" s="67">
        <f>D238/D239</f>
        <v>8950</v>
      </c>
      <c r="E240" s="67">
        <f>E238/E239</f>
        <v>5554.6478873239439</v>
      </c>
      <c r="F240" s="67">
        <f>F238/F239</f>
        <v>6501.3754045307451</v>
      </c>
      <c r="G240" s="67">
        <v>2000</v>
      </c>
      <c r="H240" s="118"/>
      <c r="I240" s="74"/>
      <c r="J240" s="140"/>
    </row>
    <row r="241" spans="1:10" ht="15" customHeight="1">
      <c r="A241" s="76"/>
      <c r="B241" s="67"/>
      <c r="C241" s="67"/>
      <c r="D241" s="67"/>
      <c r="E241" s="67"/>
      <c r="F241" s="67"/>
      <c r="G241" s="67"/>
      <c r="H241" s="118"/>
      <c r="I241" s="74"/>
      <c r="J241" s="140"/>
    </row>
    <row r="242" spans="1:10" ht="15" customHeight="1">
      <c r="A242" s="82"/>
      <c r="B242" s="56"/>
      <c r="C242" s="56"/>
      <c r="D242" s="67"/>
      <c r="E242" s="67"/>
      <c r="F242" s="65"/>
      <c r="G242" s="65"/>
      <c r="H242" s="118"/>
      <c r="I242" s="74"/>
      <c r="J242" s="140"/>
    </row>
    <row r="243" spans="1:10" ht="15" customHeight="1">
      <c r="A243" s="82" t="s">
        <v>200</v>
      </c>
      <c r="B243" s="56"/>
      <c r="C243" s="56"/>
      <c r="D243" s="67"/>
      <c r="E243" s="67"/>
      <c r="F243" s="65"/>
      <c r="G243" s="65"/>
      <c r="H243" s="118"/>
      <c r="I243" s="74"/>
      <c r="J243" s="140"/>
    </row>
    <row r="244" spans="1:10" ht="15" customHeight="1">
      <c r="A244" s="76" t="s">
        <v>165</v>
      </c>
      <c r="B244" s="110" t="s">
        <v>198</v>
      </c>
      <c r="C244" s="56">
        <f>(C245*C246)</f>
        <v>4000</v>
      </c>
      <c r="D244" s="110" t="s">
        <v>198</v>
      </c>
      <c r="E244" s="110">
        <f>(E245*E246)</f>
        <v>14000</v>
      </c>
      <c r="F244" s="56">
        <v>120000</v>
      </c>
      <c r="G244" s="110" t="s">
        <v>198</v>
      </c>
      <c r="H244" s="118">
        <f>SUM(B244:G244)</f>
        <v>138000</v>
      </c>
      <c r="I244" s="74">
        <v>154000</v>
      </c>
      <c r="J244" s="140">
        <f>(H244-I244)/I244</f>
        <v>-0.1038961038961039</v>
      </c>
    </row>
    <row r="245" spans="1:10" ht="15" customHeight="1">
      <c r="A245" s="76" t="s">
        <v>107</v>
      </c>
      <c r="B245" s="110" t="s">
        <v>198</v>
      </c>
      <c r="C245" s="56">
        <v>1</v>
      </c>
      <c r="D245" s="110" t="s">
        <v>198</v>
      </c>
      <c r="E245" s="111">
        <v>2.8</v>
      </c>
      <c r="F245" s="67">
        <v>12</v>
      </c>
      <c r="G245" s="110" t="s">
        <v>198</v>
      </c>
      <c r="H245" s="118">
        <f>SUM(B245:G245)</f>
        <v>15.8</v>
      </c>
      <c r="I245" s="74">
        <v>8</v>
      </c>
      <c r="J245" s="140">
        <f>(H245-I245)/I245</f>
        <v>0.97500000000000009</v>
      </c>
    </row>
    <row r="246" spans="1:10" ht="15" customHeight="1">
      <c r="A246" s="76" t="s">
        <v>168</v>
      </c>
      <c r="B246" s="110" t="s">
        <v>198</v>
      </c>
      <c r="C246" s="56">
        <v>4000</v>
      </c>
      <c r="D246" s="110" t="s">
        <v>198</v>
      </c>
      <c r="E246" s="110">
        <v>5000</v>
      </c>
      <c r="F246" s="67">
        <f>F244/F245</f>
        <v>10000</v>
      </c>
      <c r="G246" s="110" t="s">
        <v>198</v>
      </c>
      <c r="H246" s="118"/>
      <c r="I246" s="74"/>
      <c r="J246" s="140"/>
    </row>
    <row r="247" spans="1:10" ht="15" customHeight="1">
      <c r="A247" s="76"/>
      <c r="B247" s="67"/>
      <c r="C247" s="67"/>
      <c r="D247" s="67"/>
      <c r="E247" s="67"/>
      <c r="F247" s="67"/>
      <c r="G247" s="67"/>
      <c r="H247" s="118"/>
      <c r="I247" s="74"/>
      <c r="J247" s="140"/>
    </row>
    <row r="248" spans="1:10" ht="15" customHeight="1">
      <c r="A248" s="86" t="s">
        <v>152</v>
      </c>
      <c r="B248" s="73"/>
      <c r="C248" s="73"/>
      <c r="D248" s="67"/>
      <c r="E248" s="67"/>
      <c r="F248" s="67"/>
      <c r="G248" s="67"/>
      <c r="H248" s="118"/>
      <c r="I248" s="74"/>
      <c r="J248" s="140"/>
    </row>
    <row r="249" spans="1:10" ht="15" customHeight="1">
      <c r="A249" s="104" t="s">
        <v>165</v>
      </c>
      <c r="B249" s="73">
        <v>20000</v>
      </c>
      <c r="C249" s="73">
        <v>21000</v>
      </c>
      <c r="D249" s="110" t="s">
        <v>198</v>
      </c>
      <c r="E249" s="67">
        <v>27200</v>
      </c>
      <c r="F249" s="110" t="s">
        <v>198</v>
      </c>
      <c r="G249" s="110" t="s">
        <v>198</v>
      </c>
      <c r="H249" s="118">
        <f>SUM(B249:G249)</f>
        <v>68200</v>
      </c>
      <c r="I249" s="74">
        <v>92600</v>
      </c>
      <c r="J249" s="140">
        <f>(H249-I249)/I249</f>
        <v>-0.26349892008639308</v>
      </c>
    </row>
    <row r="250" spans="1:10" ht="15" customHeight="1">
      <c r="A250" s="104" t="s">
        <v>107</v>
      </c>
      <c r="B250" s="91">
        <v>5</v>
      </c>
      <c r="C250" s="73">
        <v>7</v>
      </c>
      <c r="D250" s="110" t="s">
        <v>198</v>
      </c>
      <c r="E250" s="67">
        <v>4</v>
      </c>
      <c r="F250" s="110" t="s">
        <v>198</v>
      </c>
      <c r="G250" s="110" t="s">
        <v>198</v>
      </c>
      <c r="H250" s="118">
        <f>SUM(B250:G250)</f>
        <v>16</v>
      </c>
      <c r="I250" s="74">
        <v>15.8</v>
      </c>
      <c r="J250" s="140">
        <f>(H250-I250)/I250</f>
        <v>1.2658227848101221E-2</v>
      </c>
    </row>
    <row r="251" spans="1:10" ht="15" customHeight="1">
      <c r="A251" s="76" t="s">
        <v>168</v>
      </c>
      <c r="B251" s="73">
        <f>B249/B250</f>
        <v>4000</v>
      </c>
      <c r="C251" s="73">
        <f>C249/C250</f>
        <v>3000</v>
      </c>
      <c r="D251" s="110" t="s">
        <v>198</v>
      </c>
      <c r="E251" s="67">
        <f>E249/E250</f>
        <v>6800</v>
      </c>
      <c r="F251" s="110" t="s">
        <v>198</v>
      </c>
      <c r="G251" s="110" t="s">
        <v>198</v>
      </c>
      <c r="H251" s="118"/>
      <c r="I251" s="74"/>
      <c r="J251" s="140"/>
    </row>
    <row r="252" spans="1:10" ht="15" customHeight="1">
      <c r="A252" s="85"/>
      <c r="B252" s="73"/>
      <c r="C252" s="73"/>
      <c r="D252" s="92"/>
      <c r="E252" s="67"/>
      <c r="F252" s="67"/>
      <c r="G252" s="67"/>
      <c r="H252" s="118"/>
      <c r="I252" s="74"/>
      <c r="J252" s="140"/>
    </row>
    <row r="253" spans="1:10" ht="15" customHeight="1">
      <c r="A253" s="49" t="s">
        <v>53</v>
      </c>
      <c r="B253" s="65"/>
      <c r="C253" s="65"/>
      <c r="D253" s="65"/>
      <c r="E253" s="65"/>
      <c r="F253" s="65"/>
      <c r="G253" s="65"/>
      <c r="H253" s="118"/>
      <c r="I253" s="74"/>
      <c r="J253" s="140"/>
    </row>
    <row r="254" spans="1:10" ht="15" customHeight="1">
      <c r="A254" s="76" t="s">
        <v>165</v>
      </c>
      <c r="B254" s="56">
        <v>75700</v>
      </c>
      <c r="C254" s="56">
        <v>35000</v>
      </c>
      <c r="D254" s="56">
        <v>154000</v>
      </c>
      <c r="E254" s="96">
        <v>73100</v>
      </c>
      <c r="F254" s="56">
        <v>17000</v>
      </c>
      <c r="G254" s="96">
        <f>(G255*G256)</f>
        <v>45000</v>
      </c>
      <c r="H254" s="118">
        <f>SUM(B254:G254)</f>
        <v>399800</v>
      </c>
      <c r="I254" s="74">
        <v>335398.8</v>
      </c>
      <c r="J254" s="140">
        <f>(H254-I254)/I254</f>
        <v>0.19201380565464163</v>
      </c>
    </row>
    <row r="255" spans="1:10" ht="15" customHeight="1">
      <c r="A255" s="76" t="s">
        <v>18</v>
      </c>
      <c r="B255" s="68">
        <v>10</v>
      </c>
      <c r="C255" s="67">
        <v>7</v>
      </c>
      <c r="D255" s="67">
        <v>22</v>
      </c>
      <c r="E255" s="67">
        <v>10.199999999999999</v>
      </c>
      <c r="F255" s="68">
        <v>1.61</v>
      </c>
      <c r="G255" s="67">
        <v>9</v>
      </c>
      <c r="H255" s="118">
        <f>SUM(B255:G255)</f>
        <v>59.81</v>
      </c>
      <c r="I255" s="74">
        <v>46.7</v>
      </c>
      <c r="J255" s="140">
        <f>(H255-I255)/I255</f>
        <v>0.28072805139186291</v>
      </c>
    </row>
    <row r="256" spans="1:10" ht="15" customHeight="1">
      <c r="A256" s="76" t="s">
        <v>168</v>
      </c>
      <c r="B256" s="67">
        <f>B254/B255</f>
        <v>7570</v>
      </c>
      <c r="C256" s="67">
        <f>C254/C255</f>
        <v>5000</v>
      </c>
      <c r="D256" s="67">
        <f>D254/D255</f>
        <v>7000</v>
      </c>
      <c r="E256" s="67">
        <f>E254/E255</f>
        <v>7166.666666666667</v>
      </c>
      <c r="F256" s="67">
        <f>F254/F255</f>
        <v>10559.006211180124</v>
      </c>
      <c r="G256" s="67">
        <v>5000</v>
      </c>
      <c r="H256" s="118"/>
      <c r="I256" s="74"/>
      <c r="J256" s="140"/>
    </row>
    <row r="257" spans="1:10" ht="15" customHeight="1">
      <c r="A257" s="76"/>
      <c r="B257" s="67"/>
      <c r="C257" s="67"/>
      <c r="D257" s="67"/>
      <c r="E257" s="67"/>
      <c r="F257" s="67"/>
      <c r="G257" s="67"/>
      <c r="H257" s="118"/>
      <c r="I257" s="74"/>
      <c r="J257" s="140"/>
    </row>
    <row r="258" spans="1:10" ht="15" customHeight="1">
      <c r="A258" s="49" t="s">
        <v>54</v>
      </c>
      <c r="B258" s="67"/>
      <c r="C258" s="65"/>
      <c r="D258" s="65"/>
      <c r="E258" s="65"/>
      <c r="F258" s="65"/>
      <c r="G258" s="65"/>
      <c r="H258" s="118"/>
      <c r="I258" s="74"/>
      <c r="J258" s="140"/>
    </row>
    <row r="259" spans="1:10" ht="15" customHeight="1">
      <c r="A259" s="76" t="s">
        <v>165</v>
      </c>
      <c r="B259" s="110" t="s">
        <v>198</v>
      </c>
      <c r="C259" s="56" t="s">
        <v>198</v>
      </c>
      <c r="D259" s="56">
        <v>22750</v>
      </c>
      <c r="E259" s="96">
        <v>2300</v>
      </c>
      <c r="F259" s="56">
        <v>35000</v>
      </c>
      <c r="G259" s="56">
        <v>21600</v>
      </c>
      <c r="H259" s="118">
        <f>SUM(B259:G259)</f>
        <v>81650</v>
      </c>
      <c r="I259" s="74">
        <v>42600</v>
      </c>
      <c r="J259" s="140">
        <f>(H259-I259)/I259</f>
        <v>0.91666666666666663</v>
      </c>
    </row>
    <row r="260" spans="1:10" ht="15" customHeight="1">
      <c r="A260" s="76" t="s">
        <v>18</v>
      </c>
      <c r="B260" s="110" t="s">
        <v>198</v>
      </c>
      <c r="C260" s="67" t="s">
        <v>198</v>
      </c>
      <c r="D260" s="68">
        <v>3.5</v>
      </c>
      <c r="E260" s="68">
        <v>0.5</v>
      </c>
      <c r="F260" s="69">
        <v>2.92</v>
      </c>
      <c r="G260" s="68">
        <v>12</v>
      </c>
      <c r="H260" s="118">
        <f>SUM(B260:G260)</f>
        <v>18.920000000000002</v>
      </c>
      <c r="I260" s="74">
        <v>8.5</v>
      </c>
      <c r="J260" s="140">
        <f>(H260-I260)/I260</f>
        <v>1.2258823529411766</v>
      </c>
    </row>
    <row r="261" spans="1:10" ht="15" customHeight="1">
      <c r="A261" s="76" t="s">
        <v>168</v>
      </c>
      <c r="B261" s="110" t="s">
        <v>198</v>
      </c>
      <c r="C261" s="67" t="s">
        <v>198</v>
      </c>
      <c r="D261" s="67">
        <f>D259/D260</f>
        <v>6500</v>
      </c>
      <c r="E261" s="67">
        <v>2300</v>
      </c>
      <c r="F261" s="67">
        <f>F259/F260</f>
        <v>11986.301369863015</v>
      </c>
      <c r="G261" s="67">
        <v>1800</v>
      </c>
      <c r="H261" s="118"/>
      <c r="I261" s="74"/>
      <c r="J261" s="140"/>
    </row>
    <row r="262" spans="1:10" ht="15" customHeight="1">
      <c r="A262" s="76"/>
      <c r="B262" s="67"/>
      <c r="C262" s="67"/>
      <c r="D262" s="67"/>
      <c r="E262" s="67"/>
      <c r="F262" s="67"/>
      <c r="G262" s="67"/>
      <c r="H262" s="118"/>
      <c r="I262" s="74"/>
      <c r="J262" s="140"/>
    </row>
    <row r="263" spans="1:10" ht="15" customHeight="1">
      <c r="A263" s="49" t="s">
        <v>55</v>
      </c>
      <c r="B263" s="67"/>
      <c r="C263" s="65"/>
      <c r="D263" s="65"/>
      <c r="E263" s="65"/>
      <c r="F263" s="65"/>
      <c r="G263" s="55"/>
      <c r="H263" s="118"/>
      <c r="I263" s="74"/>
      <c r="J263" s="140"/>
    </row>
    <row r="264" spans="1:10" ht="15" customHeight="1">
      <c r="A264" s="76" t="s">
        <v>165</v>
      </c>
      <c r="B264" s="110" t="s">
        <v>198</v>
      </c>
      <c r="C264" s="110" t="s">
        <v>198</v>
      </c>
      <c r="D264" s="56">
        <v>3000</v>
      </c>
      <c r="E264" s="110" t="s">
        <v>198</v>
      </c>
      <c r="F264" s="56">
        <v>65000</v>
      </c>
      <c r="G264" s="56">
        <v>33000</v>
      </c>
      <c r="H264" s="118">
        <f>SUM(B264:G264)</f>
        <v>101000</v>
      </c>
      <c r="I264" s="74">
        <v>30800</v>
      </c>
      <c r="J264" s="140">
        <f>(H264-I264)/I264</f>
        <v>2.279220779220779</v>
      </c>
    </row>
    <row r="265" spans="1:10" ht="15" customHeight="1">
      <c r="A265" s="76" t="s">
        <v>18</v>
      </c>
      <c r="B265" s="110" t="s">
        <v>198</v>
      </c>
      <c r="C265" s="110" t="s">
        <v>198</v>
      </c>
      <c r="D265" s="68">
        <v>0.5</v>
      </c>
      <c r="E265" s="110" t="s">
        <v>198</v>
      </c>
      <c r="F265" s="69">
        <v>5.42</v>
      </c>
      <c r="G265" s="79">
        <v>11</v>
      </c>
      <c r="H265" s="118">
        <f>SUM(B265:G265)</f>
        <v>16.920000000000002</v>
      </c>
      <c r="I265" s="74">
        <v>5</v>
      </c>
      <c r="J265" s="140">
        <f>(H265-I265)/I265</f>
        <v>2.3840000000000003</v>
      </c>
    </row>
    <row r="266" spans="1:10" ht="15" customHeight="1">
      <c r="A266" s="76" t="s">
        <v>168</v>
      </c>
      <c r="B266" s="110" t="s">
        <v>198</v>
      </c>
      <c r="C266" s="110" t="s">
        <v>198</v>
      </c>
      <c r="D266" s="67">
        <v>6000</v>
      </c>
      <c r="E266" s="110" t="s">
        <v>198</v>
      </c>
      <c r="F266" s="67">
        <f>F264/F265</f>
        <v>11992.619926199262</v>
      </c>
      <c r="G266" s="67">
        <f>G264/G265</f>
        <v>3000</v>
      </c>
      <c r="H266" s="118"/>
      <c r="I266" s="74"/>
      <c r="J266" s="140"/>
    </row>
    <row r="267" spans="1:10" ht="15" customHeight="1">
      <c r="A267" s="76"/>
      <c r="B267" s="67"/>
      <c r="C267" s="67"/>
      <c r="D267" s="67"/>
      <c r="E267" s="67"/>
      <c r="F267" s="67"/>
      <c r="G267" s="67"/>
      <c r="H267" s="122"/>
      <c r="I267" s="74"/>
      <c r="J267" s="140"/>
    </row>
    <row r="268" spans="1:10" ht="15" customHeight="1">
      <c r="A268" s="76"/>
      <c r="B268" s="67"/>
      <c r="C268" s="67"/>
      <c r="D268" s="67"/>
      <c r="E268" s="67"/>
      <c r="F268" s="67"/>
      <c r="G268" s="67"/>
      <c r="H268" s="122"/>
      <c r="I268" s="74"/>
      <c r="J268" s="140"/>
    </row>
    <row r="269" spans="1:10" ht="15" customHeight="1">
      <c r="A269" s="76"/>
      <c r="B269" s="67"/>
      <c r="C269" s="67"/>
      <c r="D269" s="67"/>
      <c r="E269" s="67"/>
      <c r="F269" s="67"/>
      <c r="G269" s="67"/>
      <c r="H269" s="122"/>
      <c r="I269" s="74"/>
      <c r="J269" s="140"/>
    </row>
    <row r="270" spans="1:10" s="33" customFormat="1" ht="15" customHeight="1">
      <c r="A270" s="78" t="s">
        <v>56</v>
      </c>
      <c r="B270" s="59"/>
      <c r="C270" s="59"/>
      <c r="D270" s="53"/>
      <c r="E270" s="56"/>
      <c r="F270" s="53"/>
      <c r="G270" s="53"/>
      <c r="H270" s="114" t="s">
        <v>130</v>
      </c>
      <c r="I270" s="129" t="s">
        <v>130</v>
      </c>
      <c r="J270" s="154"/>
    </row>
    <row r="271" spans="1:10" s="29" customFormat="1" ht="15" customHeight="1">
      <c r="A271" s="63" t="s">
        <v>3</v>
      </c>
      <c r="B271" s="62" t="s">
        <v>4</v>
      </c>
      <c r="C271" s="62" t="s">
        <v>5</v>
      </c>
      <c r="D271" s="51" t="s">
        <v>6</v>
      </c>
      <c r="E271" s="51" t="s">
        <v>7</v>
      </c>
      <c r="F271" s="51" t="s">
        <v>8</v>
      </c>
      <c r="G271" s="51" t="s">
        <v>9</v>
      </c>
      <c r="H271" s="115">
        <v>2003</v>
      </c>
      <c r="I271" s="135">
        <v>2002</v>
      </c>
      <c r="J271" s="155" t="s">
        <v>202</v>
      </c>
    </row>
    <row r="272" spans="1:10" s="29" customFormat="1" ht="15" customHeight="1">
      <c r="A272" s="63"/>
      <c r="B272" s="62"/>
      <c r="C272" s="62"/>
      <c r="D272" s="51"/>
      <c r="E272" s="51"/>
      <c r="F272" s="51"/>
      <c r="G272" s="51"/>
      <c r="H272" s="120"/>
      <c r="I272" s="61"/>
      <c r="J272" s="157"/>
    </row>
    <row r="273" spans="1:10" s="170" customFormat="1" ht="15" customHeight="1">
      <c r="A273" s="164" t="s">
        <v>211</v>
      </c>
      <c r="B273" s="165"/>
      <c r="C273" s="165"/>
      <c r="D273" s="166"/>
      <c r="E273" s="166"/>
      <c r="F273" s="166"/>
      <c r="G273" s="166"/>
      <c r="H273" s="167"/>
      <c r="I273" s="168"/>
      <c r="J273" s="169"/>
    </row>
    <row r="274" spans="1:10" s="29" customFormat="1" ht="15" customHeight="1">
      <c r="A274" s="77" t="s">
        <v>212</v>
      </c>
      <c r="B274" s="62"/>
      <c r="C274" s="62"/>
      <c r="D274" s="51"/>
      <c r="E274" s="51"/>
      <c r="F274" s="51"/>
      <c r="G274" s="51"/>
      <c r="H274" s="120">
        <f>H278+H286</f>
        <v>4248610</v>
      </c>
      <c r="I274" s="61">
        <f>I278+I286</f>
        <v>4328723</v>
      </c>
      <c r="J274" s="140">
        <f>(H274-I274)/I274</f>
        <v>-1.8507305734277755E-2</v>
      </c>
    </row>
    <row r="275" spans="1:10" s="29" customFormat="1" ht="15" customHeight="1">
      <c r="A275" s="77" t="s">
        <v>213</v>
      </c>
      <c r="B275" s="62"/>
      <c r="C275" s="62"/>
      <c r="D275" s="51"/>
      <c r="E275" s="51"/>
      <c r="F275" s="51"/>
      <c r="G275" s="51"/>
      <c r="H275" s="120">
        <f>H282+H287</f>
        <v>1088918</v>
      </c>
      <c r="I275" s="61">
        <f>I282+I287</f>
        <v>1243251</v>
      </c>
      <c r="J275" s="140">
        <f>(H275-I275)/I275</f>
        <v>-0.12413663853879868</v>
      </c>
    </row>
    <row r="276" spans="1:10" ht="15" customHeight="1">
      <c r="A276" s="49" t="s">
        <v>174</v>
      </c>
      <c r="B276" s="53"/>
      <c r="C276" s="53"/>
      <c r="D276" s="53"/>
      <c r="E276" s="53"/>
      <c r="F276" s="53"/>
      <c r="G276" s="53"/>
      <c r="H276" s="116"/>
      <c r="I276" s="74"/>
      <c r="J276" s="140"/>
    </row>
    <row r="277" spans="1:10" ht="15" customHeight="1">
      <c r="A277" s="77" t="s">
        <v>112</v>
      </c>
      <c r="B277" s="56"/>
      <c r="C277" s="67"/>
      <c r="D277" s="56"/>
      <c r="E277" s="56"/>
      <c r="F277" s="56"/>
      <c r="G277" s="56"/>
      <c r="H277" s="118"/>
      <c r="I277" s="74"/>
      <c r="J277" s="140"/>
    </row>
    <row r="278" spans="1:10" ht="15" customHeight="1">
      <c r="A278" s="76" t="s">
        <v>57</v>
      </c>
      <c r="B278" s="110" t="s">
        <v>198</v>
      </c>
      <c r="C278" s="110" t="s">
        <v>198</v>
      </c>
      <c r="D278" s="110" t="s">
        <v>198</v>
      </c>
      <c r="E278" s="110" t="s">
        <v>198</v>
      </c>
      <c r="F278" s="67">
        <v>4046295</v>
      </c>
      <c r="G278" s="110" t="s">
        <v>198</v>
      </c>
      <c r="H278" s="118">
        <f>SUM(F278:G278)</f>
        <v>4046295</v>
      </c>
      <c r="I278" s="74">
        <v>4122594</v>
      </c>
      <c r="J278" s="140">
        <f>(H278-I278)/I278</f>
        <v>-1.8507522205679239E-2</v>
      </c>
    </row>
    <row r="279" spans="1:10" ht="15" customHeight="1">
      <c r="A279" s="76" t="s">
        <v>22</v>
      </c>
      <c r="B279" s="110" t="s">
        <v>198</v>
      </c>
      <c r="C279" s="110" t="s">
        <v>198</v>
      </c>
      <c r="D279" s="110" t="s">
        <v>198</v>
      </c>
      <c r="E279" s="110" t="s">
        <v>198</v>
      </c>
      <c r="F279" s="67">
        <v>31724</v>
      </c>
      <c r="G279" s="110" t="s">
        <v>198</v>
      </c>
      <c r="H279" s="118">
        <f>SUM(F279:G279)</f>
        <v>31724</v>
      </c>
      <c r="I279" s="74">
        <v>31724</v>
      </c>
      <c r="J279" s="140">
        <f>(H279-I279)/I279</f>
        <v>0</v>
      </c>
    </row>
    <row r="280" spans="1:10" ht="15" customHeight="1">
      <c r="A280" s="76" t="s">
        <v>111</v>
      </c>
      <c r="B280" s="67"/>
      <c r="C280" s="65"/>
      <c r="D280" s="67"/>
      <c r="E280" s="65"/>
      <c r="F280" s="67"/>
      <c r="G280" s="67"/>
      <c r="H280" s="118"/>
      <c r="I280" s="74"/>
      <c r="J280" s="140"/>
    </row>
    <row r="281" spans="1:10" ht="15" customHeight="1">
      <c r="A281" s="77" t="s">
        <v>113</v>
      </c>
      <c r="B281" s="56"/>
      <c r="C281" s="56"/>
      <c r="D281" s="56"/>
      <c r="E281" s="56"/>
      <c r="F281" s="56"/>
      <c r="G281" s="56"/>
      <c r="H281" s="118"/>
      <c r="I281" s="74"/>
      <c r="J281" s="140"/>
    </row>
    <row r="282" spans="1:10" ht="15" customHeight="1">
      <c r="A282" s="76" t="s">
        <v>58</v>
      </c>
      <c r="B282" s="110" t="s">
        <v>198</v>
      </c>
      <c r="C282" s="110" t="s">
        <v>198</v>
      </c>
      <c r="D282" s="110" t="s">
        <v>198</v>
      </c>
      <c r="E282" s="110" t="s">
        <v>198</v>
      </c>
      <c r="F282" s="67">
        <v>1078137</v>
      </c>
      <c r="G282" s="110" t="s">
        <v>198</v>
      </c>
      <c r="H282" s="118">
        <f>SUM(F282:G282)</f>
        <v>1078137</v>
      </c>
      <c r="I282" s="74">
        <v>1230942</v>
      </c>
      <c r="J282" s="140">
        <f>(H282-I282)/I282</f>
        <v>-0.12413663681960645</v>
      </c>
    </row>
    <row r="283" spans="1:10" ht="15" customHeight="1">
      <c r="A283" s="76" t="s">
        <v>31</v>
      </c>
      <c r="B283" s="110" t="s">
        <v>198</v>
      </c>
      <c r="C283" s="110" t="s">
        <v>198</v>
      </c>
      <c r="D283" s="110" t="s">
        <v>198</v>
      </c>
      <c r="E283" s="110" t="s">
        <v>198</v>
      </c>
      <c r="F283" s="67">
        <v>4645</v>
      </c>
      <c r="G283" s="110" t="s">
        <v>198</v>
      </c>
      <c r="H283" s="118">
        <f>SUM(F283:G283)</f>
        <v>4645</v>
      </c>
      <c r="I283" s="74">
        <v>4645</v>
      </c>
      <c r="J283" s="140">
        <f>(H283-I283)/I283</f>
        <v>0</v>
      </c>
    </row>
    <row r="284" spans="1:10" ht="15" customHeight="1">
      <c r="A284" s="76" t="s">
        <v>114</v>
      </c>
      <c r="B284" s="67"/>
      <c r="C284" s="67"/>
      <c r="D284" s="67"/>
      <c r="E284" s="67"/>
      <c r="F284" s="67"/>
      <c r="G284" s="67"/>
      <c r="H284" s="123"/>
      <c r="I284" s="74"/>
      <c r="J284" s="140"/>
    </row>
    <row r="285" spans="1:10" ht="15" customHeight="1">
      <c r="A285" s="49" t="s">
        <v>176</v>
      </c>
      <c r="B285" s="67"/>
      <c r="C285" s="67"/>
      <c r="D285" s="67"/>
      <c r="E285" s="67"/>
      <c r="F285" s="67"/>
      <c r="G285" s="67"/>
      <c r="H285" s="123"/>
      <c r="I285" s="74"/>
      <c r="J285" s="140"/>
    </row>
    <row r="286" spans="1:10" ht="15" customHeight="1">
      <c r="A286" s="76" t="s">
        <v>157</v>
      </c>
      <c r="B286" s="67"/>
      <c r="C286" s="67"/>
      <c r="D286" s="67"/>
      <c r="E286" s="67"/>
      <c r="F286" s="67"/>
      <c r="G286" s="67"/>
      <c r="H286" s="123">
        <v>202315</v>
      </c>
      <c r="I286" s="74">
        <v>206129</v>
      </c>
      <c r="J286" s="140">
        <f>(H286-I286)/I286</f>
        <v>-1.8502976291545587E-2</v>
      </c>
    </row>
    <row r="287" spans="1:10" ht="15" customHeight="1">
      <c r="A287" s="76" t="s">
        <v>158</v>
      </c>
      <c r="B287" s="67"/>
      <c r="C287" s="67"/>
      <c r="D287" s="67"/>
      <c r="E287" s="67"/>
      <c r="F287" s="67"/>
      <c r="G287" s="67"/>
      <c r="H287" s="123">
        <v>10781</v>
      </c>
      <c r="I287" s="74">
        <v>12309</v>
      </c>
      <c r="J287" s="140">
        <f>(H287-I287)/I287</f>
        <v>-0.12413681046388821</v>
      </c>
    </row>
    <row r="288" spans="1:10" ht="15" customHeight="1">
      <c r="A288" s="76"/>
      <c r="B288" s="67"/>
      <c r="C288" s="67"/>
      <c r="D288" s="67"/>
      <c r="E288" s="67"/>
      <c r="F288" s="67"/>
      <c r="G288" s="67"/>
      <c r="H288" s="123"/>
      <c r="I288" s="74"/>
      <c r="J288" s="140"/>
    </row>
    <row r="289" spans="1:10" ht="15" customHeight="1">
      <c r="A289" s="75" t="s">
        <v>167</v>
      </c>
      <c r="B289" s="67"/>
      <c r="C289" s="67"/>
      <c r="D289" s="67"/>
      <c r="E289" s="67"/>
      <c r="F289" s="67"/>
      <c r="G289" s="67"/>
      <c r="H289" s="123">
        <f>H290+H292</f>
        <v>712225</v>
      </c>
      <c r="I289" s="74">
        <f>I290+I292</f>
        <v>436405</v>
      </c>
      <c r="J289" s="140">
        <f>(H289-I289)/I289</f>
        <v>0.63202758905145451</v>
      </c>
    </row>
    <row r="290" spans="1:10" ht="15" customHeight="1">
      <c r="A290" s="82" t="s">
        <v>162</v>
      </c>
      <c r="B290" s="67"/>
      <c r="C290" s="67"/>
      <c r="D290" s="67"/>
      <c r="E290" s="67"/>
      <c r="F290" s="67"/>
      <c r="G290" s="67"/>
      <c r="H290" s="163">
        <v>274725</v>
      </c>
      <c r="I290" s="74">
        <v>126905</v>
      </c>
      <c r="J290" s="140">
        <f>(H290-I290)/I290</f>
        <v>1.1648083211851386</v>
      </c>
    </row>
    <row r="291" spans="1:10" ht="15" customHeight="1">
      <c r="A291" s="82" t="s">
        <v>177</v>
      </c>
      <c r="B291" s="67"/>
      <c r="C291" s="67"/>
      <c r="D291" s="67"/>
      <c r="E291" s="67"/>
      <c r="F291" s="67"/>
      <c r="G291" s="67"/>
      <c r="H291" s="123"/>
      <c r="I291" s="74"/>
      <c r="J291" s="140"/>
    </row>
    <row r="292" spans="1:10" ht="15" customHeight="1">
      <c r="A292" s="76" t="s">
        <v>163</v>
      </c>
      <c r="B292" s="67"/>
      <c r="C292" s="67">
        <v>50000</v>
      </c>
      <c r="D292" s="67">
        <v>62500</v>
      </c>
      <c r="E292" s="67">
        <v>75000</v>
      </c>
      <c r="F292" s="67">
        <v>250000</v>
      </c>
      <c r="G292" s="67"/>
      <c r="H292" s="123">
        <f>SUM(B292:G292)</f>
        <v>437500</v>
      </c>
      <c r="I292" s="74">
        <v>309500</v>
      </c>
      <c r="J292" s="140"/>
    </row>
    <row r="293" spans="1:10" ht="15" customHeight="1">
      <c r="A293" s="76" t="s">
        <v>107</v>
      </c>
      <c r="B293" s="67"/>
      <c r="C293" s="67">
        <v>5</v>
      </c>
      <c r="D293" s="67">
        <v>5</v>
      </c>
      <c r="E293" s="67">
        <v>6</v>
      </c>
      <c r="F293" s="67">
        <v>25</v>
      </c>
      <c r="G293" s="67"/>
      <c r="H293" s="123">
        <f>SUM(C293:G293)</f>
        <v>41</v>
      </c>
      <c r="I293" s="74">
        <v>121</v>
      </c>
      <c r="J293" s="140"/>
    </row>
    <row r="294" spans="1:10" ht="15" customHeight="1">
      <c r="A294" s="76" t="s">
        <v>168</v>
      </c>
      <c r="B294" s="67"/>
      <c r="C294" s="67">
        <f>C292/C293</f>
        <v>10000</v>
      </c>
      <c r="D294" s="67">
        <v>12500</v>
      </c>
      <c r="E294" s="67">
        <v>12500</v>
      </c>
      <c r="F294" s="67">
        <f>F292/F293</f>
        <v>10000</v>
      </c>
      <c r="G294" s="67"/>
      <c r="H294" s="123"/>
      <c r="I294" s="74"/>
      <c r="J294" s="140"/>
    </row>
    <row r="295" spans="1:10" ht="15" customHeight="1">
      <c r="A295" s="76"/>
      <c r="B295" s="67"/>
      <c r="C295" s="67"/>
      <c r="D295" s="67"/>
      <c r="E295" s="67"/>
      <c r="F295" s="67"/>
      <c r="G295" s="67"/>
      <c r="H295" s="123"/>
      <c r="I295" s="74"/>
      <c r="J295" s="140"/>
    </row>
    <row r="296" spans="1:10" ht="15" customHeight="1">
      <c r="A296" s="49" t="s">
        <v>214</v>
      </c>
      <c r="B296" s="67"/>
      <c r="C296" s="67"/>
      <c r="D296" s="67"/>
      <c r="E296" s="67"/>
      <c r="F296" s="67"/>
      <c r="G296" s="67"/>
      <c r="H296" s="123">
        <f>H297+H307</f>
        <v>4895279</v>
      </c>
      <c r="I296" s="123">
        <f>I297+I307</f>
        <v>2992623</v>
      </c>
      <c r="J296" s="140">
        <f t="shared" ref="J296:J301" si="14">(H296-I296)/I296</f>
        <v>0.63578205473927052</v>
      </c>
    </row>
    <row r="297" spans="1:10" ht="15" customHeight="1">
      <c r="A297" s="49" t="s">
        <v>159</v>
      </c>
      <c r="B297" s="67"/>
      <c r="C297" s="67"/>
      <c r="D297" s="67"/>
      <c r="E297" s="67"/>
      <c r="F297" s="67">
        <f>SUM(F298:F302)</f>
        <v>4351359</v>
      </c>
      <c r="G297" s="67"/>
      <c r="H297" s="118">
        <f>SUM(H298:H302)</f>
        <v>4351359</v>
      </c>
      <c r="I297" s="74">
        <v>2660109</v>
      </c>
      <c r="J297" s="140">
        <f t="shared" si="14"/>
        <v>0.63578221794670819</v>
      </c>
    </row>
    <row r="298" spans="1:10" ht="15" customHeight="1">
      <c r="A298" s="76" t="s">
        <v>59</v>
      </c>
      <c r="B298" s="67"/>
      <c r="C298" s="67"/>
      <c r="D298" s="57"/>
      <c r="E298" s="67"/>
      <c r="F298" s="67">
        <v>3137223</v>
      </c>
      <c r="G298" s="67"/>
      <c r="H298" s="124">
        <v>3137223</v>
      </c>
      <c r="I298" s="74">
        <v>1281169</v>
      </c>
      <c r="J298" s="140">
        <f t="shared" si="14"/>
        <v>1.4487190995099006</v>
      </c>
    </row>
    <row r="299" spans="1:10" ht="15" customHeight="1">
      <c r="A299" s="76" t="s">
        <v>60</v>
      </c>
      <c r="B299" s="67"/>
      <c r="C299" s="67"/>
      <c r="D299" s="67"/>
      <c r="E299" s="67"/>
      <c r="F299" s="67">
        <v>388449</v>
      </c>
      <c r="G299" s="67"/>
      <c r="H299" s="124">
        <v>388449</v>
      </c>
      <c r="I299" s="74">
        <v>364952</v>
      </c>
      <c r="J299" s="140">
        <f t="shared" si="14"/>
        <v>6.4383809377671589E-2</v>
      </c>
    </row>
    <row r="300" spans="1:10" ht="15" customHeight="1">
      <c r="A300" s="76" t="s">
        <v>94</v>
      </c>
      <c r="B300" s="67"/>
      <c r="C300" s="67"/>
      <c r="D300" s="65"/>
      <c r="E300" s="67"/>
      <c r="F300" s="67">
        <v>466707</v>
      </c>
      <c r="G300" s="67"/>
      <c r="H300" s="124">
        <v>466707</v>
      </c>
      <c r="I300" s="74">
        <v>976826</v>
      </c>
      <c r="J300" s="140">
        <f t="shared" si="14"/>
        <v>-0.5222209482548581</v>
      </c>
    </row>
    <row r="301" spans="1:10" ht="15" customHeight="1">
      <c r="A301" s="76" t="s">
        <v>160</v>
      </c>
      <c r="B301" s="67"/>
      <c r="C301" s="67"/>
      <c r="D301" s="67"/>
      <c r="E301" s="67"/>
      <c r="F301" s="67">
        <v>221268</v>
      </c>
      <c r="G301" s="68"/>
      <c r="H301" s="124">
        <v>221268</v>
      </c>
      <c r="I301" s="74">
        <v>37162</v>
      </c>
      <c r="J301" s="140">
        <f t="shared" si="14"/>
        <v>4.9541467090038207</v>
      </c>
    </row>
    <row r="302" spans="1:10" ht="15" customHeight="1">
      <c r="A302" s="76" t="s">
        <v>197</v>
      </c>
      <c r="B302" s="67"/>
      <c r="C302" s="67"/>
      <c r="D302" s="67"/>
      <c r="E302" s="67"/>
      <c r="F302" s="67">
        <v>137712</v>
      </c>
      <c r="G302" s="68"/>
      <c r="H302" s="124">
        <v>137712</v>
      </c>
      <c r="I302" s="74" t="s">
        <v>198</v>
      </c>
      <c r="J302" s="140"/>
    </row>
    <row r="303" spans="1:10" ht="15" customHeight="1">
      <c r="A303" s="76" t="s">
        <v>107</v>
      </c>
      <c r="B303" s="67"/>
      <c r="C303" s="67"/>
      <c r="D303" s="67"/>
      <c r="E303" s="67"/>
      <c r="F303" s="67"/>
      <c r="G303" s="67"/>
      <c r="H303" s="123">
        <v>6161.1</v>
      </c>
      <c r="I303" s="74">
        <v>4784</v>
      </c>
      <c r="J303" s="140"/>
    </row>
    <row r="304" spans="1:10" ht="15" customHeight="1">
      <c r="A304" s="76" t="s">
        <v>115</v>
      </c>
      <c r="B304" s="67"/>
      <c r="C304" s="67"/>
      <c r="D304" s="67"/>
      <c r="E304" s="67"/>
      <c r="F304" s="67"/>
      <c r="G304" s="67"/>
      <c r="H304" s="123"/>
      <c r="I304" s="74"/>
      <c r="J304" s="140"/>
    </row>
    <row r="305" spans="1:10" ht="15" customHeight="1">
      <c r="A305" s="76"/>
      <c r="B305" s="67"/>
      <c r="C305" s="67"/>
      <c r="D305" s="67"/>
      <c r="E305" s="67"/>
      <c r="F305" s="67"/>
      <c r="G305" s="67"/>
      <c r="H305" s="123"/>
      <c r="I305" s="74"/>
      <c r="J305" s="140"/>
    </row>
    <row r="306" spans="1:10" ht="15" customHeight="1">
      <c r="A306" s="77" t="s">
        <v>178</v>
      </c>
      <c r="B306" s="67"/>
      <c r="C306" s="67"/>
      <c r="D306" s="67"/>
      <c r="E306" s="67"/>
      <c r="F306" s="67"/>
      <c r="G306" s="67"/>
      <c r="H306" s="123"/>
      <c r="I306" s="74"/>
      <c r="J306" s="140"/>
    </row>
    <row r="307" spans="1:10" ht="15" customHeight="1">
      <c r="A307" s="76" t="s">
        <v>153</v>
      </c>
      <c r="B307" s="67"/>
      <c r="C307" s="67"/>
      <c r="D307" s="67"/>
      <c r="E307" s="67"/>
      <c r="F307" s="67"/>
      <c r="G307" s="67"/>
      <c r="H307" s="123">
        <v>543920</v>
      </c>
      <c r="I307" s="74">
        <v>332514</v>
      </c>
      <c r="J307" s="140"/>
    </row>
    <row r="308" spans="1:10" ht="15" customHeight="1">
      <c r="A308" s="76"/>
      <c r="B308" s="67"/>
      <c r="C308" s="67"/>
      <c r="D308" s="67"/>
      <c r="E308" s="67"/>
      <c r="F308" s="67"/>
      <c r="G308" s="67"/>
      <c r="H308" s="123"/>
      <c r="I308" s="74"/>
      <c r="J308" s="140"/>
    </row>
    <row r="309" spans="1:10" ht="15" customHeight="1">
      <c r="A309" s="141" t="s">
        <v>151</v>
      </c>
      <c r="B309" s="67"/>
      <c r="C309" s="67"/>
      <c r="D309" s="67"/>
      <c r="E309" s="67"/>
      <c r="F309" s="67"/>
      <c r="G309" s="67"/>
      <c r="H309" s="123"/>
      <c r="I309" s="74"/>
      <c r="J309" s="140"/>
    </row>
    <row r="310" spans="1:10" ht="15" customHeight="1">
      <c r="A310" s="76" t="s">
        <v>135</v>
      </c>
      <c r="B310" s="67">
        <v>11440</v>
      </c>
      <c r="C310" s="67">
        <f>(C311*C312)</f>
        <v>4200</v>
      </c>
      <c r="D310" s="108">
        <v>1200</v>
      </c>
      <c r="E310" s="142">
        <v>900</v>
      </c>
      <c r="F310" s="142">
        <v>600</v>
      </c>
      <c r="G310" s="67">
        <v>2500</v>
      </c>
      <c r="H310" s="123">
        <f>SUM(B310:G310)</f>
        <v>20840</v>
      </c>
      <c r="I310" s="74">
        <v>5700</v>
      </c>
      <c r="J310" s="140">
        <f>(H310-I310)/I310</f>
        <v>2.6561403508771928</v>
      </c>
    </row>
    <row r="311" spans="1:10" ht="15" customHeight="1">
      <c r="A311" s="76" t="s">
        <v>107</v>
      </c>
      <c r="B311" s="67">
        <v>30</v>
      </c>
      <c r="C311" s="67">
        <v>14</v>
      </c>
      <c r="D311" s="108">
        <v>4</v>
      </c>
      <c r="E311" s="142">
        <v>3</v>
      </c>
      <c r="F311" s="142">
        <v>2</v>
      </c>
      <c r="G311" s="67">
        <v>5</v>
      </c>
      <c r="H311" s="123">
        <f>SUM(B311:G311)</f>
        <v>58</v>
      </c>
      <c r="I311" s="74">
        <v>19</v>
      </c>
      <c r="J311" s="140">
        <f>(H311-I311)/I311</f>
        <v>2.0526315789473686</v>
      </c>
    </row>
    <row r="312" spans="1:10" ht="15" customHeight="1">
      <c r="A312" s="76" t="s">
        <v>169</v>
      </c>
      <c r="B312" s="67">
        <f>B310/B311</f>
        <v>381.33333333333331</v>
      </c>
      <c r="C312" s="67">
        <v>300</v>
      </c>
      <c r="D312" s="108">
        <v>300</v>
      </c>
      <c r="E312" s="142">
        <v>300</v>
      </c>
      <c r="F312" s="142">
        <v>300</v>
      </c>
      <c r="G312" s="67">
        <v>500</v>
      </c>
      <c r="H312" s="123"/>
      <c r="I312" s="74"/>
      <c r="J312" s="140"/>
    </row>
    <row r="313" spans="1:10" ht="15" customHeight="1">
      <c r="A313" s="49"/>
      <c r="B313" s="67"/>
      <c r="C313" s="67"/>
      <c r="D313" s="67" t="s">
        <v>204</v>
      </c>
      <c r="E313" s="67" t="s">
        <v>204</v>
      </c>
      <c r="F313" s="67" t="s">
        <v>204</v>
      </c>
      <c r="G313" s="67"/>
      <c r="H313" s="123"/>
      <c r="I313" s="74"/>
      <c r="J313" s="140"/>
    </row>
    <row r="314" spans="1:10" ht="15" customHeight="1">
      <c r="A314" s="138" t="s">
        <v>61</v>
      </c>
      <c r="B314" s="65"/>
      <c r="C314" s="65"/>
      <c r="D314" s="65"/>
      <c r="E314" s="65"/>
      <c r="F314" s="65"/>
      <c r="G314" s="65"/>
      <c r="H314" s="123"/>
      <c r="I314" s="74"/>
      <c r="J314" s="140"/>
    </row>
    <row r="315" spans="1:10" ht="15" customHeight="1">
      <c r="A315" s="76" t="s">
        <v>165</v>
      </c>
      <c r="B315" s="150">
        <f>(B316*B317)</f>
        <v>120000</v>
      </c>
      <c r="C315" s="56">
        <f>(C316*C317)</f>
        <v>45000</v>
      </c>
      <c r="D315" s="56">
        <v>1540000</v>
      </c>
      <c r="E315" s="142">
        <v>22000</v>
      </c>
      <c r="F315" s="142">
        <v>900000</v>
      </c>
      <c r="G315" s="142">
        <v>24000</v>
      </c>
      <c r="H315" s="123">
        <f>SUM(B315:G315)</f>
        <v>2651000</v>
      </c>
      <c r="I315" s="74">
        <v>2431000</v>
      </c>
      <c r="J315" s="140">
        <f>(H315-I315)/I315</f>
        <v>9.0497737556561084E-2</v>
      </c>
    </row>
    <row r="316" spans="1:10" ht="15" customHeight="1">
      <c r="A316" s="76" t="s">
        <v>18</v>
      </c>
      <c r="B316" s="150">
        <v>40</v>
      </c>
      <c r="C316" s="67">
        <v>10</v>
      </c>
      <c r="D316" s="57">
        <v>280</v>
      </c>
      <c r="E316" s="142">
        <v>11</v>
      </c>
      <c r="F316" s="142">
        <v>300</v>
      </c>
      <c r="G316" s="142">
        <v>12</v>
      </c>
      <c r="H316" s="123">
        <f>SUM(B316:G316)</f>
        <v>653</v>
      </c>
      <c r="I316" s="74">
        <v>613</v>
      </c>
      <c r="J316" s="140">
        <f>(H316-I316)/I316</f>
        <v>6.5252854812398037E-2</v>
      </c>
    </row>
    <row r="317" spans="1:10" ht="15" customHeight="1">
      <c r="A317" s="76" t="s">
        <v>168</v>
      </c>
      <c r="B317" s="150">
        <v>3000</v>
      </c>
      <c r="C317" s="67">
        <v>4500</v>
      </c>
      <c r="D317" s="67">
        <f>D315/D316</f>
        <v>5500</v>
      </c>
      <c r="E317" s="142">
        <v>2000</v>
      </c>
      <c r="F317" s="142">
        <v>3000</v>
      </c>
      <c r="G317" s="142">
        <v>2000</v>
      </c>
      <c r="H317" s="123"/>
      <c r="I317" s="74"/>
      <c r="J317" s="140"/>
    </row>
    <row r="318" spans="1:10" ht="15" customHeight="1">
      <c r="A318" s="76"/>
      <c r="B318" s="67"/>
      <c r="C318" s="67"/>
      <c r="D318" s="67"/>
      <c r="E318" s="67"/>
      <c r="F318" s="67"/>
      <c r="G318" s="67"/>
      <c r="H318" s="123"/>
      <c r="I318" s="74"/>
      <c r="J318" s="140"/>
    </row>
    <row r="319" spans="1:10" ht="15" customHeight="1">
      <c r="A319" s="49" t="s">
        <v>209</v>
      </c>
      <c r="B319" s="55"/>
      <c r="C319" s="55"/>
      <c r="D319" s="55"/>
      <c r="E319" s="55"/>
      <c r="F319" s="55"/>
      <c r="G319" s="55"/>
      <c r="H319" s="123">
        <f>H320+H323</f>
        <v>31824010.199999999</v>
      </c>
      <c r="I319" s="74">
        <f>I320+I323</f>
        <v>24259231.199999999</v>
      </c>
      <c r="J319" s="140"/>
    </row>
    <row r="320" spans="1:10" ht="15" customHeight="1">
      <c r="A320" s="76" t="s">
        <v>208</v>
      </c>
      <c r="B320" s="56">
        <v>31091160</v>
      </c>
      <c r="C320" s="108" t="s">
        <v>198</v>
      </c>
      <c r="D320" s="108" t="s">
        <v>198</v>
      </c>
      <c r="E320" s="55">
        <v>108850</v>
      </c>
      <c r="F320" s="108" t="s">
        <v>198</v>
      </c>
      <c r="G320" s="108" t="s">
        <v>198</v>
      </c>
      <c r="H320" s="123">
        <f>SUM(B320:G320)</f>
        <v>31200010</v>
      </c>
      <c r="I320" s="74">
        <v>23783560</v>
      </c>
      <c r="J320" s="140">
        <f>(H320-I320)/I320</f>
        <v>0.31183094540934997</v>
      </c>
    </row>
    <row r="321" spans="1:10" ht="15" customHeight="1">
      <c r="A321" s="76" t="s">
        <v>18</v>
      </c>
      <c r="B321" s="108">
        <v>600</v>
      </c>
      <c r="C321" s="108" t="s">
        <v>198</v>
      </c>
      <c r="D321" s="108" t="s">
        <v>198</v>
      </c>
      <c r="E321" s="68">
        <v>8</v>
      </c>
      <c r="F321" s="108" t="s">
        <v>198</v>
      </c>
      <c r="G321" s="108" t="s">
        <v>198</v>
      </c>
      <c r="H321" s="123">
        <f>SUM(B321:G321)</f>
        <v>608</v>
      </c>
      <c r="I321" s="74">
        <v>739.3</v>
      </c>
      <c r="J321" s="140">
        <f>(H321-I321)/I321</f>
        <v>-0.1776004328418774</v>
      </c>
    </row>
    <row r="322" spans="1:10" ht="15" customHeight="1">
      <c r="A322" s="76" t="s">
        <v>168</v>
      </c>
      <c r="B322" s="108" t="s">
        <v>198</v>
      </c>
      <c r="C322" s="108" t="s">
        <v>198</v>
      </c>
      <c r="D322" s="108" t="s">
        <v>198</v>
      </c>
      <c r="E322" s="56">
        <f>E320/E321</f>
        <v>13606.25</v>
      </c>
      <c r="F322" s="108" t="s">
        <v>198</v>
      </c>
      <c r="G322" s="108" t="s">
        <v>198</v>
      </c>
      <c r="H322" s="123"/>
      <c r="I322" s="74"/>
      <c r="J322" s="140"/>
    </row>
    <row r="323" spans="1:10" ht="15" customHeight="1">
      <c r="A323" s="76" t="s">
        <v>206</v>
      </c>
      <c r="B323" s="57"/>
      <c r="C323" s="67"/>
      <c r="D323" s="67"/>
      <c r="E323" s="56"/>
      <c r="F323" s="67"/>
      <c r="G323" s="67"/>
      <c r="H323" s="123">
        <f>H320*0.02</f>
        <v>624000.20000000007</v>
      </c>
      <c r="I323" s="123">
        <f>I320*0.02</f>
        <v>475671.2</v>
      </c>
      <c r="J323" s="140"/>
    </row>
    <row r="324" spans="1:10" ht="15" customHeight="1">
      <c r="A324" s="49" t="s">
        <v>62</v>
      </c>
      <c r="B324" s="65"/>
      <c r="C324" s="65"/>
      <c r="D324" s="65"/>
      <c r="E324" s="65"/>
      <c r="F324" s="65"/>
      <c r="G324" s="65"/>
      <c r="H324" s="123"/>
      <c r="I324" s="74"/>
      <c r="J324" s="140"/>
    </row>
    <row r="325" spans="1:10" ht="15" customHeight="1">
      <c r="A325" s="76" t="s">
        <v>165</v>
      </c>
      <c r="B325" s="56">
        <v>15050</v>
      </c>
      <c r="C325" s="56">
        <v>9000</v>
      </c>
      <c r="D325" s="108" t="s">
        <v>198</v>
      </c>
      <c r="E325" s="56">
        <v>157350</v>
      </c>
      <c r="F325" s="108" t="s">
        <v>198</v>
      </c>
      <c r="G325" s="108" t="s">
        <v>198</v>
      </c>
      <c r="H325" s="123">
        <f>SUM(B325:G325)</f>
        <v>181400</v>
      </c>
      <c r="I325" s="74">
        <v>306950</v>
      </c>
      <c r="J325" s="140">
        <f>(H325-I325)/I325</f>
        <v>-0.40902427105391759</v>
      </c>
    </row>
    <row r="326" spans="1:10" ht="15" customHeight="1">
      <c r="A326" s="76" t="s">
        <v>18</v>
      </c>
      <c r="B326" s="68">
        <v>20</v>
      </c>
      <c r="C326" s="67">
        <v>4</v>
      </c>
      <c r="D326" s="108" t="s">
        <v>198</v>
      </c>
      <c r="E326" s="68">
        <v>130.25</v>
      </c>
      <c r="F326" s="108" t="s">
        <v>198</v>
      </c>
      <c r="G326" s="108" t="s">
        <v>198</v>
      </c>
      <c r="H326" s="123">
        <f>SUM(B326:G326)</f>
        <v>154.25</v>
      </c>
      <c r="I326" s="74">
        <v>237</v>
      </c>
      <c r="J326" s="140">
        <f>(H326-I326)/I326</f>
        <v>-0.34915611814345993</v>
      </c>
    </row>
    <row r="327" spans="1:10" ht="15" customHeight="1">
      <c r="A327" s="76" t="s">
        <v>168</v>
      </c>
      <c r="B327" s="67">
        <f>B325/B326</f>
        <v>752.5</v>
      </c>
      <c r="C327" s="67">
        <f>C325/C326</f>
        <v>2250</v>
      </c>
      <c r="D327" s="108" t="s">
        <v>198</v>
      </c>
      <c r="E327" s="67">
        <f>E325/E326</f>
        <v>1208.0614203454895</v>
      </c>
      <c r="F327" s="108" t="s">
        <v>198</v>
      </c>
      <c r="G327" s="108" t="s">
        <v>198</v>
      </c>
      <c r="H327" s="123"/>
      <c r="I327" s="74"/>
      <c r="J327" s="140"/>
    </row>
    <row r="328" spans="1:10" ht="15" customHeight="1">
      <c r="A328" s="76"/>
      <c r="B328" s="67"/>
      <c r="C328" s="67"/>
      <c r="D328" s="67"/>
      <c r="E328" s="67"/>
      <c r="F328" s="67"/>
      <c r="G328" s="67"/>
      <c r="H328" s="123"/>
      <c r="I328" s="74"/>
      <c r="J328" s="140"/>
    </row>
    <row r="329" spans="1:10" ht="15" customHeight="1">
      <c r="A329" s="49" t="s">
        <v>63</v>
      </c>
      <c r="B329" s="55"/>
      <c r="C329" s="55"/>
      <c r="D329" s="55"/>
      <c r="E329" s="55"/>
      <c r="F329" s="55"/>
      <c r="G329" s="55"/>
      <c r="H329" s="123"/>
      <c r="I329" s="74"/>
      <c r="J329" s="140"/>
    </row>
    <row r="330" spans="1:10" ht="15" customHeight="1">
      <c r="A330" s="76" t="s">
        <v>165</v>
      </c>
      <c r="B330" s="108">
        <f>(B331*B332)</f>
        <v>196000</v>
      </c>
      <c r="C330" s="56">
        <f>(320000*4)</f>
        <v>1280000</v>
      </c>
      <c r="D330" s="56">
        <f>(164850*4)</f>
        <v>659400</v>
      </c>
      <c r="E330" s="56">
        <v>248725</v>
      </c>
      <c r="F330" s="56">
        <v>1203962</v>
      </c>
      <c r="G330" s="56">
        <f>(16800*4)</f>
        <v>67200</v>
      </c>
      <c r="H330" s="123">
        <f>SUM(B330:G330)</f>
        <v>3655287</v>
      </c>
      <c r="I330" s="74">
        <v>4208727</v>
      </c>
      <c r="J330" s="140">
        <f>(H330-I330)/I330</f>
        <v>-0.13149819410952529</v>
      </c>
    </row>
    <row r="331" spans="1:10" ht="15" customHeight="1">
      <c r="A331" s="76" t="s">
        <v>18</v>
      </c>
      <c r="B331" s="108">
        <v>14</v>
      </c>
      <c r="C331" s="56">
        <v>110</v>
      </c>
      <c r="D331" s="106">
        <v>39.25</v>
      </c>
      <c r="E331" s="57">
        <v>34</v>
      </c>
      <c r="F331" s="67">
        <v>60.2</v>
      </c>
      <c r="G331" s="66">
        <v>14</v>
      </c>
      <c r="H331" s="123">
        <f>SUM(B331:G331)</f>
        <v>271.45</v>
      </c>
      <c r="I331" s="74">
        <v>490</v>
      </c>
      <c r="J331" s="140">
        <f>(H331-I331)/I331</f>
        <v>-0.44602040816326533</v>
      </c>
    </row>
    <row r="332" spans="1:10" ht="15" customHeight="1">
      <c r="A332" s="76" t="s">
        <v>168</v>
      </c>
      <c r="B332" s="108">
        <v>14000</v>
      </c>
      <c r="C332" s="57">
        <f>C330/C331</f>
        <v>11636.363636363636</v>
      </c>
      <c r="D332" s="57">
        <f>D330/D331</f>
        <v>16800</v>
      </c>
      <c r="E332" s="57">
        <f>E330/E331</f>
        <v>7315.4411764705883</v>
      </c>
      <c r="F332" s="57">
        <f>F330/F331</f>
        <v>19999.368770764118</v>
      </c>
      <c r="G332" s="67">
        <f>G330/G331</f>
        <v>4800</v>
      </c>
      <c r="H332" s="123"/>
      <c r="I332" s="74"/>
      <c r="J332" s="140"/>
    </row>
    <row r="333" spans="1:10" ht="15" customHeight="1">
      <c r="A333" s="76"/>
      <c r="B333" s="57"/>
      <c r="C333" s="57"/>
      <c r="D333" s="57"/>
      <c r="E333" s="57"/>
      <c r="F333" s="57"/>
      <c r="G333" s="67"/>
      <c r="H333" s="123"/>
      <c r="I333" s="74"/>
      <c r="J333" s="140"/>
    </row>
    <row r="334" spans="1:10" ht="15" customHeight="1">
      <c r="A334" s="88" t="s">
        <v>146</v>
      </c>
      <c r="B334" s="53"/>
      <c r="C334" s="67"/>
      <c r="D334" s="67"/>
      <c r="E334" s="67"/>
      <c r="F334" s="67"/>
      <c r="G334" s="67"/>
      <c r="H334" s="123"/>
      <c r="I334" s="74"/>
      <c r="J334" s="140"/>
    </row>
    <row r="335" spans="1:10" ht="15" customHeight="1">
      <c r="A335" s="76" t="s">
        <v>165</v>
      </c>
      <c r="B335" s="108" t="s">
        <v>198</v>
      </c>
      <c r="C335" s="108" t="s">
        <v>198</v>
      </c>
      <c r="D335" s="108">
        <v>2000</v>
      </c>
      <c r="E335" s="67">
        <v>14400</v>
      </c>
      <c r="F335" s="108" t="s">
        <v>198</v>
      </c>
      <c r="G335" s="108" t="s">
        <v>198</v>
      </c>
      <c r="H335" s="123">
        <f>SUM(B335:G335)</f>
        <v>16400</v>
      </c>
      <c r="I335" s="74">
        <v>29000</v>
      </c>
      <c r="J335" s="140">
        <f>(H335-I335)/I335</f>
        <v>-0.43448275862068964</v>
      </c>
    </row>
    <row r="336" spans="1:10" ht="15" customHeight="1">
      <c r="A336" s="76" t="s">
        <v>107</v>
      </c>
      <c r="B336" s="108" t="s">
        <v>198</v>
      </c>
      <c r="C336" s="108" t="s">
        <v>198</v>
      </c>
      <c r="D336" s="108">
        <v>2</v>
      </c>
      <c r="E336" s="67">
        <v>3</v>
      </c>
      <c r="F336" s="108" t="s">
        <v>198</v>
      </c>
      <c r="G336" s="108" t="s">
        <v>198</v>
      </c>
      <c r="H336" s="123">
        <f>SUM(B336:G336)</f>
        <v>5</v>
      </c>
      <c r="I336" s="74">
        <v>29</v>
      </c>
      <c r="J336" s="140">
        <f>(H336-I336)/I336</f>
        <v>-0.82758620689655171</v>
      </c>
    </row>
    <row r="337" spans="1:10" ht="15" customHeight="1">
      <c r="A337" s="76" t="s">
        <v>168</v>
      </c>
      <c r="B337" s="108" t="s">
        <v>198</v>
      </c>
      <c r="C337" s="108" t="s">
        <v>198</v>
      </c>
      <c r="D337" s="108">
        <v>1000</v>
      </c>
      <c r="E337" s="67">
        <f>E335/E336</f>
        <v>4800</v>
      </c>
      <c r="F337" s="108" t="s">
        <v>198</v>
      </c>
      <c r="G337" s="108" t="s">
        <v>198</v>
      </c>
      <c r="H337" s="123"/>
      <c r="I337" s="74"/>
      <c r="J337" s="140"/>
    </row>
    <row r="338" spans="1:10" ht="15" customHeight="1">
      <c r="A338" s="76"/>
      <c r="B338" s="53"/>
      <c r="C338" s="67"/>
      <c r="D338" s="67"/>
      <c r="E338" s="67"/>
      <c r="F338" s="67"/>
      <c r="G338" s="67"/>
      <c r="H338" s="118"/>
      <c r="I338" s="74"/>
      <c r="J338" s="140"/>
    </row>
    <row r="339" spans="1:10" ht="15" customHeight="1">
      <c r="A339" s="76"/>
      <c r="B339" s="23"/>
      <c r="C339" s="24"/>
      <c r="D339" s="30"/>
      <c r="E339" s="41"/>
      <c r="F339" s="30"/>
      <c r="G339" s="30"/>
      <c r="H339" s="114" t="s">
        <v>130</v>
      </c>
      <c r="I339" s="129" t="s">
        <v>130</v>
      </c>
      <c r="J339" s="154"/>
    </row>
    <row r="340" spans="1:10" ht="15" customHeight="1">
      <c r="A340" s="76"/>
      <c r="B340" s="50" t="s">
        <v>4</v>
      </c>
      <c r="C340" s="50" t="s">
        <v>5</v>
      </c>
      <c r="D340" s="51" t="s">
        <v>6</v>
      </c>
      <c r="E340" s="51" t="s">
        <v>7</v>
      </c>
      <c r="F340" s="51" t="s">
        <v>8</v>
      </c>
      <c r="G340" s="51" t="s">
        <v>9</v>
      </c>
      <c r="H340" s="115">
        <v>2003</v>
      </c>
      <c r="I340" s="135">
        <v>2002</v>
      </c>
      <c r="J340" s="155" t="s">
        <v>202</v>
      </c>
    </row>
    <row r="341" spans="1:10" ht="15" customHeight="1">
      <c r="A341" s="49" t="s">
        <v>64</v>
      </c>
      <c r="B341" s="65"/>
      <c r="C341" s="65"/>
      <c r="D341" s="65"/>
      <c r="E341" s="65"/>
      <c r="F341" s="65"/>
      <c r="G341" s="65"/>
      <c r="H341" s="118"/>
      <c r="I341" s="74"/>
      <c r="J341" s="140"/>
    </row>
    <row r="342" spans="1:10" ht="15" customHeight="1">
      <c r="A342" s="76" t="s">
        <v>165</v>
      </c>
      <c r="B342" s="56">
        <v>75735</v>
      </c>
      <c r="C342" s="56">
        <f>C343*C344</f>
        <v>125000</v>
      </c>
      <c r="D342" s="56">
        <v>282000</v>
      </c>
      <c r="E342" s="56">
        <v>33625</v>
      </c>
      <c r="F342" s="56">
        <f>F343*F344</f>
        <v>60060</v>
      </c>
      <c r="G342" s="56">
        <v>35000</v>
      </c>
      <c r="H342" s="118">
        <f>SUM(B342:G342)</f>
        <v>611420</v>
      </c>
      <c r="I342" s="74">
        <v>879770</v>
      </c>
      <c r="J342" s="140">
        <f>(H342-I342)/I342</f>
        <v>-0.30502290371347057</v>
      </c>
    </row>
    <row r="343" spans="1:10" ht="15" customHeight="1">
      <c r="A343" s="76" t="s">
        <v>18</v>
      </c>
      <c r="B343" s="67">
        <v>315</v>
      </c>
      <c r="C343" s="67">
        <v>250</v>
      </c>
      <c r="D343" s="67">
        <v>660</v>
      </c>
      <c r="E343" s="68">
        <v>74</v>
      </c>
      <c r="F343" s="67">
        <v>182</v>
      </c>
      <c r="G343" s="67">
        <v>70</v>
      </c>
      <c r="H343" s="118">
        <f>SUM(B343:G343)</f>
        <v>1551</v>
      </c>
      <c r="I343" s="74">
        <v>1852</v>
      </c>
      <c r="J343" s="140">
        <f>(H343-I343)/I343</f>
        <v>-0.1625269978401728</v>
      </c>
    </row>
    <row r="344" spans="1:10" ht="15" customHeight="1">
      <c r="A344" s="76" t="s">
        <v>65</v>
      </c>
      <c r="B344" s="67">
        <f t="shared" ref="B344:G344" si="15">B342/B343</f>
        <v>240.42857142857142</v>
      </c>
      <c r="C344" s="67">
        <v>500</v>
      </c>
      <c r="D344" s="67">
        <f t="shared" si="15"/>
        <v>427.27272727272725</v>
      </c>
      <c r="E344" s="67">
        <f t="shared" si="15"/>
        <v>454.39189189189187</v>
      </c>
      <c r="F344" s="67">
        <v>330</v>
      </c>
      <c r="G344" s="67">
        <f t="shared" si="15"/>
        <v>500</v>
      </c>
      <c r="H344" s="118"/>
      <c r="I344" s="74"/>
      <c r="J344" s="140"/>
    </row>
    <row r="345" spans="1:10" ht="15" customHeight="1">
      <c r="A345" s="76"/>
      <c r="B345" s="67"/>
      <c r="C345" s="67"/>
      <c r="D345" s="67"/>
      <c r="E345" s="67"/>
      <c r="F345" s="67"/>
      <c r="G345" s="67"/>
      <c r="H345" s="118"/>
      <c r="I345" s="74"/>
      <c r="J345" s="140"/>
    </row>
    <row r="346" spans="1:10" ht="15" customHeight="1">
      <c r="A346" s="49" t="s">
        <v>66</v>
      </c>
      <c r="B346" s="65"/>
      <c r="C346" s="65"/>
      <c r="D346" s="65"/>
      <c r="E346" s="65"/>
      <c r="F346" s="65"/>
      <c r="G346" s="65"/>
      <c r="H346" s="118"/>
      <c r="I346" s="74"/>
      <c r="J346" s="140"/>
    </row>
    <row r="347" spans="1:10" ht="15" customHeight="1">
      <c r="A347" s="76" t="s">
        <v>165</v>
      </c>
      <c r="B347" s="56">
        <v>708983</v>
      </c>
      <c r="C347" s="56">
        <v>196000</v>
      </c>
      <c r="D347" s="56">
        <v>1167000</v>
      </c>
      <c r="E347" s="56">
        <v>1436800</v>
      </c>
      <c r="F347" s="56">
        <v>224743</v>
      </c>
      <c r="G347" s="56">
        <v>59500</v>
      </c>
      <c r="H347" s="118">
        <f>SUM(B347:G347)</f>
        <v>3793026</v>
      </c>
      <c r="I347" s="74">
        <v>4564760</v>
      </c>
      <c r="J347" s="140">
        <f>(H347-I347)/I347</f>
        <v>-0.16906343378403246</v>
      </c>
    </row>
    <row r="348" spans="1:10" ht="15" customHeight="1">
      <c r="A348" s="76" t="s">
        <v>18</v>
      </c>
      <c r="B348" s="68">
        <v>58.5</v>
      </c>
      <c r="C348" s="67">
        <v>26</v>
      </c>
      <c r="D348" s="67">
        <v>43</v>
      </c>
      <c r="E348" s="68">
        <v>83</v>
      </c>
      <c r="F348" s="67">
        <v>12.49</v>
      </c>
      <c r="G348" s="67">
        <v>17</v>
      </c>
      <c r="H348" s="118">
        <f>SUM(B348:G348)</f>
        <v>239.99</v>
      </c>
      <c r="I348" s="74">
        <v>228.5</v>
      </c>
      <c r="J348" s="140">
        <f>(H348-I348)/I348</f>
        <v>5.028446389496722E-2</v>
      </c>
    </row>
    <row r="349" spans="1:10" ht="15" customHeight="1">
      <c r="A349" s="76" t="s">
        <v>186</v>
      </c>
      <c r="B349" s="67">
        <f t="shared" ref="B349:G349" si="16">B347/B348</f>
        <v>12119.367521367521</v>
      </c>
      <c r="C349" s="67">
        <f t="shared" si="16"/>
        <v>7538.4615384615381</v>
      </c>
      <c r="D349" s="67">
        <f t="shared" si="16"/>
        <v>27139.534883720931</v>
      </c>
      <c r="E349" s="67">
        <f t="shared" si="16"/>
        <v>17310.843373493975</v>
      </c>
      <c r="F349" s="67">
        <f t="shared" si="16"/>
        <v>17993.835068054443</v>
      </c>
      <c r="G349" s="67">
        <f t="shared" si="16"/>
        <v>3500</v>
      </c>
      <c r="H349" s="118"/>
      <c r="I349" s="74"/>
      <c r="J349" s="140"/>
    </row>
    <row r="350" spans="1:10" ht="15" customHeight="1">
      <c r="A350" s="76"/>
      <c r="B350" s="67"/>
      <c r="C350" s="67"/>
      <c r="D350" s="67"/>
      <c r="E350" s="67"/>
      <c r="F350" s="67"/>
      <c r="G350" s="67"/>
      <c r="H350" s="118"/>
      <c r="I350" s="74"/>
      <c r="J350" s="140"/>
    </row>
    <row r="351" spans="1:10" ht="15" customHeight="1">
      <c r="A351" s="138" t="s">
        <v>67</v>
      </c>
      <c r="B351" s="65"/>
      <c r="C351" s="65"/>
      <c r="D351" s="65"/>
      <c r="E351" s="65" t="s">
        <v>204</v>
      </c>
      <c r="F351" s="65" t="s">
        <v>204</v>
      </c>
      <c r="G351" s="65"/>
      <c r="H351" s="118"/>
      <c r="I351" s="74"/>
      <c r="J351" s="140"/>
    </row>
    <row r="352" spans="1:10" ht="15" customHeight="1">
      <c r="A352" s="76" t="s">
        <v>183</v>
      </c>
      <c r="B352" s="150">
        <f>(B353*B354)</f>
        <v>100000</v>
      </c>
      <c r="C352" s="56">
        <f>(C353*C354)</f>
        <v>165000</v>
      </c>
      <c r="D352" s="56">
        <v>1575000</v>
      </c>
      <c r="E352" s="142">
        <v>874643</v>
      </c>
      <c r="F352" s="142">
        <v>350000</v>
      </c>
      <c r="G352" s="56">
        <v>11200</v>
      </c>
      <c r="H352" s="118">
        <f>SUM(B352:G352)</f>
        <v>3075843</v>
      </c>
      <c r="I352" s="74">
        <v>3746522</v>
      </c>
      <c r="J352" s="140">
        <f>(H352-I352)/I352</f>
        <v>-0.17901376263104821</v>
      </c>
    </row>
    <row r="353" spans="1:10" ht="15" customHeight="1">
      <c r="A353" s="77" t="s">
        <v>192</v>
      </c>
      <c r="B353" s="150">
        <v>50</v>
      </c>
      <c r="C353" s="67">
        <v>55</v>
      </c>
      <c r="D353" s="67">
        <v>450</v>
      </c>
      <c r="E353" s="142">
        <v>450</v>
      </c>
      <c r="F353" s="142">
        <v>100</v>
      </c>
      <c r="G353" s="67">
        <v>28</v>
      </c>
      <c r="H353" s="118">
        <f>SUM(B353:G353)</f>
        <v>1133</v>
      </c>
      <c r="I353" s="74">
        <v>1075</v>
      </c>
      <c r="J353" s="140">
        <f>(H353-I353)/I353</f>
        <v>5.3953488372093024E-2</v>
      </c>
    </row>
    <row r="354" spans="1:10" ht="15" customHeight="1">
      <c r="A354" s="76" t="s">
        <v>185</v>
      </c>
      <c r="B354" s="150">
        <v>2000</v>
      </c>
      <c r="C354" s="67">
        <v>3000</v>
      </c>
      <c r="D354" s="67">
        <f>D352/D353</f>
        <v>3500</v>
      </c>
      <c r="E354" s="142">
        <v>3070</v>
      </c>
      <c r="F354" s="142">
        <v>3500</v>
      </c>
      <c r="G354" s="67">
        <v>400</v>
      </c>
      <c r="H354" s="118"/>
      <c r="I354" s="74"/>
      <c r="J354" s="140"/>
    </row>
    <row r="355" spans="1:10" ht="15" customHeight="1">
      <c r="A355" s="76" t="s">
        <v>155</v>
      </c>
      <c r="B355" s="108" t="s">
        <v>198</v>
      </c>
      <c r="C355" s="67" t="s">
        <v>198</v>
      </c>
      <c r="D355" s="108" t="s">
        <v>198</v>
      </c>
      <c r="E355" s="142">
        <v>450000</v>
      </c>
      <c r="F355" s="108" t="s">
        <v>198</v>
      </c>
      <c r="G355" s="108" t="s">
        <v>198</v>
      </c>
      <c r="H355" s="118">
        <f>SUM(B355:G355)</f>
        <v>450000</v>
      </c>
      <c r="I355" s="74">
        <v>450000</v>
      </c>
      <c r="J355" s="140">
        <f>(H355-I355)/I355</f>
        <v>0</v>
      </c>
    </row>
    <row r="356" spans="1:10" ht="15" customHeight="1">
      <c r="A356" s="76" t="s">
        <v>156</v>
      </c>
      <c r="B356" s="108" t="s">
        <v>198</v>
      </c>
      <c r="C356" s="67">
        <v>65000</v>
      </c>
      <c r="D356" s="108" t="s">
        <v>198</v>
      </c>
      <c r="E356" s="142">
        <v>424643</v>
      </c>
      <c r="F356" s="108" t="s">
        <v>198</v>
      </c>
      <c r="G356" s="108" t="s">
        <v>198</v>
      </c>
      <c r="H356" s="118">
        <f>SUM(B356:G356)</f>
        <v>489643</v>
      </c>
      <c r="I356" s="74">
        <v>931522</v>
      </c>
      <c r="J356" s="140">
        <f>(H356-I356)/I356</f>
        <v>-0.47436238757646088</v>
      </c>
    </row>
    <row r="357" spans="1:10" ht="15" customHeight="1">
      <c r="A357" s="49"/>
      <c r="B357" s="67"/>
      <c r="C357" s="67"/>
      <c r="D357" s="67"/>
      <c r="E357" s="67" t="s">
        <v>204</v>
      </c>
      <c r="F357" s="67" t="s">
        <v>204</v>
      </c>
      <c r="G357" s="67"/>
      <c r="H357" s="118"/>
      <c r="I357" s="74"/>
      <c r="J357" s="140"/>
    </row>
    <row r="358" spans="1:10" ht="15" customHeight="1">
      <c r="A358" s="138" t="s">
        <v>68</v>
      </c>
      <c r="B358" s="67"/>
      <c r="C358" s="67"/>
      <c r="D358" s="67"/>
      <c r="E358" s="67"/>
      <c r="F358" s="67"/>
      <c r="G358" s="65"/>
      <c r="H358" s="118"/>
      <c r="I358" s="74"/>
      <c r="J358" s="140"/>
    </row>
    <row r="359" spans="1:10" ht="15" customHeight="1">
      <c r="A359" s="76" t="s">
        <v>165</v>
      </c>
      <c r="B359" s="108" t="s">
        <v>198</v>
      </c>
      <c r="C359" s="108" t="s">
        <v>198</v>
      </c>
      <c r="D359" s="108" t="s">
        <v>198</v>
      </c>
      <c r="E359" s="143">
        <v>67200</v>
      </c>
      <c r="F359" s="56">
        <v>23023</v>
      </c>
      <c r="G359" s="96">
        <v>24000</v>
      </c>
      <c r="H359" s="118">
        <f>SUM(B359:G359)</f>
        <v>114223</v>
      </c>
      <c r="I359" s="74">
        <v>56131</v>
      </c>
      <c r="J359" s="140">
        <f>(H359-I359)/I359</f>
        <v>1.0349361315494112</v>
      </c>
    </row>
    <row r="360" spans="1:10" ht="15" customHeight="1">
      <c r="A360" s="76" t="s">
        <v>18</v>
      </c>
      <c r="B360" s="108" t="s">
        <v>198</v>
      </c>
      <c r="C360" s="108" t="s">
        <v>198</v>
      </c>
      <c r="D360" s="108" t="s">
        <v>198</v>
      </c>
      <c r="E360" s="108" t="s">
        <v>198</v>
      </c>
      <c r="F360" s="67"/>
      <c r="G360" s="67">
        <v>40</v>
      </c>
      <c r="H360" s="118">
        <f>SUM(B360:G360)</f>
        <v>40</v>
      </c>
      <c r="I360" s="74">
        <v>0</v>
      </c>
      <c r="J360" s="140"/>
    </row>
    <row r="361" spans="1:10" ht="15" customHeight="1">
      <c r="A361" s="76" t="s">
        <v>168</v>
      </c>
      <c r="B361" s="108" t="s">
        <v>198</v>
      </c>
      <c r="C361" s="108" t="s">
        <v>198</v>
      </c>
      <c r="D361" s="108" t="s">
        <v>198</v>
      </c>
      <c r="E361" s="108" t="s">
        <v>198</v>
      </c>
      <c r="F361" s="67"/>
      <c r="G361" s="67">
        <f>G359/G360</f>
        <v>600</v>
      </c>
      <c r="H361" s="118"/>
      <c r="I361" s="74"/>
      <c r="J361" s="140"/>
    </row>
    <row r="362" spans="1:10" ht="15" customHeight="1">
      <c r="A362" s="76"/>
      <c r="B362" s="67"/>
      <c r="C362" s="67"/>
      <c r="D362" s="67"/>
      <c r="E362" s="67"/>
      <c r="F362" s="67"/>
      <c r="G362" s="67"/>
      <c r="H362" s="118"/>
      <c r="I362" s="74"/>
      <c r="J362" s="140"/>
    </row>
    <row r="363" spans="1:10" ht="15" customHeight="1">
      <c r="A363" s="49" t="s">
        <v>69</v>
      </c>
      <c r="B363" s="65"/>
      <c r="C363" s="65"/>
      <c r="D363" s="65"/>
      <c r="E363" s="65"/>
      <c r="F363" s="65"/>
      <c r="G363" s="65"/>
      <c r="H363" s="118"/>
      <c r="I363" s="74"/>
      <c r="J363" s="140"/>
    </row>
    <row r="364" spans="1:10" ht="15" customHeight="1">
      <c r="A364" s="76" t="s">
        <v>165</v>
      </c>
      <c r="B364" s="56">
        <v>99000</v>
      </c>
      <c r="C364" s="56">
        <v>24000</v>
      </c>
      <c r="D364" s="108">
        <v>145000</v>
      </c>
      <c r="E364" s="56">
        <v>296700</v>
      </c>
      <c r="F364" s="108" t="s">
        <v>198</v>
      </c>
      <c r="G364" s="108" t="s">
        <v>198</v>
      </c>
      <c r="H364" s="118">
        <f>SUM(B364:G364)</f>
        <v>564700</v>
      </c>
      <c r="I364" s="74">
        <v>799300</v>
      </c>
      <c r="J364" s="140">
        <f>(H364-I364)/I364</f>
        <v>-0.29350681846615789</v>
      </c>
    </row>
    <row r="365" spans="1:10" ht="15" customHeight="1">
      <c r="A365" s="76" t="s">
        <v>18</v>
      </c>
      <c r="B365" s="69">
        <v>7.75</v>
      </c>
      <c r="C365" s="67">
        <v>6</v>
      </c>
      <c r="D365" s="108">
        <v>10</v>
      </c>
      <c r="E365" s="67">
        <v>37</v>
      </c>
      <c r="F365" s="108" t="s">
        <v>198</v>
      </c>
      <c r="G365" s="108" t="s">
        <v>198</v>
      </c>
      <c r="H365" s="118">
        <f>SUM(B365:G365)</f>
        <v>60.75</v>
      </c>
      <c r="I365" s="74">
        <v>86</v>
      </c>
      <c r="J365" s="140">
        <f>(H365-I365)/I365</f>
        <v>-0.29360465116279072</v>
      </c>
    </row>
    <row r="366" spans="1:10" ht="15" customHeight="1">
      <c r="A366" s="76" t="s">
        <v>168</v>
      </c>
      <c r="B366" s="74">
        <f>B364/B365</f>
        <v>12774.193548387097</v>
      </c>
      <c r="C366" s="67">
        <f>C364/C365</f>
        <v>4000</v>
      </c>
      <c r="D366" s="108">
        <v>14500</v>
      </c>
      <c r="E366" s="56">
        <f>E364/E365</f>
        <v>8018.9189189189192</v>
      </c>
      <c r="F366" s="108" t="s">
        <v>198</v>
      </c>
      <c r="G366" s="108" t="s">
        <v>198</v>
      </c>
      <c r="H366" s="118"/>
      <c r="I366" s="74"/>
      <c r="J366" s="140"/>
    </row>
    <row r="367" spans="1:10" ht="15" customHeight="1">
      <c r="A367" s="76"/>
      <c r="B367" s="56"/>
      <c r="C367" s="56"/>
      <c r="D367" s="56"/>
      <c r="E367" s="56"/>
      <c r="F367" s="56"/>
      <c r="G367" s="56"/>
      <c r="H367" s="118"/>
      <c r="I367" s="74"/>
      <c r="J367" s="140"/>
    </row>
    <row r="368" spans="1:10" ht="15" customHeight="1">
      <c r="A368" s="49" t="s">
        <v>70</v>
      </c>
      <c r="B368" s="67"/>
      <c r="C368" s="67"/>
      <c r="D368" s="67"/>
      <c r="E368" s="67"/>
      <c r="F368" s="67"/>
      <c r="G368" s="65"/>
      <c r="H368" s="118"/>
      <c r="I368" s="74"/>
      <c r="J368" s="140"/>
    </row>
    <row r="369" spans="1:10" ht="15" customHeight="1">
      <c r="A369" s="76" t="s">
        <v>165</v>
      </c>
      <c r="B369" s="108">
        <v>1000</v>
      </c>
      <c r="C369" s="56">
        <v>11700</v>
      </c>
      <c r="D369" s="56">
        <v>6600</v>
      </c>
      <c r="E369" s="56">
        <v>1500</v>
      </c>
      <c r="F369" s="56">
        <v>8000</v>
      </c>
      <c r="G369" s="56">
        <v>12500</v>
      </c>
      <c r="H369" s="118">
        <f>SUM(B369:G369)</f>
        <v>41300</v>
      </c>
      <c r="I369" s="74">
        <v>21300</v>
      </c>
      <c r="J369" s="140">
        <f>(H369-I369)/I369</f>
        <v>0.93896713615023475</v>
      </c>
    </row>
    <row r="370" spans="1:10" ht="15" customHeight="1">
      <c r="A370" s="76" t="s">
        <v>18</v>
      </c>
      <c r="B370" s="108">
        <v>2</v>
      </c>
      <c r="C370" s="67">
        <v>9</v>
      </c>
      <c r="D370" s="68">
        <v>5.5</v>
      </c>
      <c r="E370" s="67">
        <v>3</v>
      </c>
      <c r="F370" s="67">
        <v>8</v>
      </c>
      <c r="G370" s="67">
        <v>25</v>
      </c>
      <c r="H370" s="118">
        <f>SUM(B370:G370)</f>
        <v>52.5</v>
      </c>
      <c r="I370" s="74">
        <v>27</v>
      </c>
      <c r="J370" s="140">
        <f>(H370-I370)/I370</f>
        <v>0.94444444444444442</v>
      </c>
    </row>
    <row r="371" spans="1:10" ht="15" customHeight="1">
      <c r="A371" s="76" t="s">
        <v>168</v>
      </c>
      <c r="B371" s="108">
        <f>(B369/B370)</f>
        <v>500</v>
      </c>
      <c r="C371" s="67">
        <f>C369/C370</f>
        <v>1300</v>
      </c>
      <c r="D371" s="67">
        <f>D369/D370</f>
        <v>1200</v>
      </c>
      <c r="E371" s="67">
        <v>500</v>
      </c>
      <c r="F371" s="67">
        <f>F369/F370</f>
        <v>1000</v>
      </c>
      <c r="G371" s="67">
        <f>G369/G370</f>
        <v>500</v>
      </c>
      <c r="H371" s="118"/>
      <c r="I371" s="74"/>
      <c r="J371" s="140"/>
    </row>
    <row r="372" spans="1:10" ht="15" customHeight="1">
      <c r="A372" s="76"/>
      <c r="B372" s="67"/>
      <c r="C372" s="67"/>
      <c r="D372" s="67"/>
      <c r="E372" s="67"/>
      <c r="F372" s="67"/>
      <c r="G372" s="67"/>
      <c r="H372" s="118"/>
      <c r="I372" s="74"/>
      <c r="J372" s="140"/>
    </row>
    <row r="373" spans="1:10" ht="15" customHeight="1">
      <c r="A373" s="49" t="s">
        <v>71</v>
      </c>
      <c r="B373" s="67"/>
      <c r="C373" s="65"/>
      <c r="D373" s="65"/>
      <c r="E373" s="65"/>
      <c r="F373" s="65"/>
      <c r="G373" s="55"/>
      <c r="H373" s="118"/>
      <c r="I373" s="74"/>
      <c r="J373" s="140"/>
    </row>
    <row r="374" spans="1:10" ht="15" customHeight="1">
      <c r="A374" s="76" t="s">
        <v>165</v>
      </c>
      <c r="B374" s="108" t="s">
        <v>198</v>
      </c>
      <c r="C374" s="56">
        <v>500000</v>
      </c>
      <c r="D374" s="108" t="s">
        <v>198</v>
      </c>
      <c r="E374" s="108" t="s">
        <v>198</v>
      </c>
      <c r="F374" s="56">
        <v>800</v>
      </c>
      <c r="G374" s="56">
        <v>2000</v>
      </c>
      <c r="H374" s="118">
        <f>SUM(B374:G374)</f>
        <v>502800</v>
      </c>
      <c r="I374" s="74">
        <v>500000</v>
      </c>
      <c r="J374" s="140">
        <f>(H374-I374)/I374</f>
        <v>5.5999999999999999E-3</v>
      </c>
    </row>
    <row r="375" spans="1:10" ht="15" customHeight="1">
      <c r="A375" s="76" t="s">
        <v>11</v>
      </c>
      <c r="B375" s="108" t="s">
        <v>198</v>
      </c>
      <c r="C375" s="67">
        <v>100</v>
      </c>
      <c r="D375" s="108" t="s">
        <v>198</v>
      </c>
      <c r="E375" s="108" t="s">
        <v>198</v>
      </c>
      <c r="F375" s="67">
        <v>0.5</v>
      </c>
      <c r="G375" s="56">
        <v>4</v>
      </c>
      <c r="H375" s="118">
        <f>SUM(B375:G375)</f>
        <v>104.5</v>
      </c>
      <c r="I375" s="74">
        <v>100</v>
      </c>
      <c r="J375" s="140">
        <f>(H375-I375)/I375</f>
        <v>4.4999999999999998E-2</v>
      </c>
    </row>
    <row r="376" spans="1:10" ht="15" customHeight="1">
      <c r="A376" s="76" t="s">
        <v>168</v>
      </c>
      <c r="B376" s="108" t="s">
        <v>198</v>
      </c>
      <c r="C376" s="67">
        <f>C374/C375</f>
        <v>5000</v>
      </c>
      <c r="D376" s="108" t="s">
        <v>198</v>
      </c>
      <c r="E376" s="108" t="s">
        <v>198</v>
      </c>
      <c r="F376" s="67">
        <f>F374/F375</f>
        <v>1600</v>
      </c>
      <c r="G376" s="67">
        <f>G374/G375</f>
        <v>500</v>
      </c>
      <c r="H376" s="118"/>
      <c r="I376" s="74"/>
      <c r="J376" s="140"/>
    </row>
    <row r="377" spans="1:10" ht="15" customHeight="1">
      <c r="A377" s="76"/>
      <c r="B377" s="67"/>
      <c r="C377" s="67"/>
      <c r="D377" s="67"/>
      <c r="E377" s="67"/>
      <c r="F377" s="67"/>
      <c r="G377" s="67"/>
      <c r="H377" s="118"/>
      <c r="I377" s="74"/>
      <c r="J377" s="140"/>
    </row>
    <row r="378" spans="1:10" ht="15" customHeight="1">
      <c r="A378" s="138" t="s">
        <v>87</v>
      </c>
      <c r="B378" s="67" t="s">
        <v>204</v>
      </c>
      <c r="C378" s="67"/>
      <c r="D378" s="67"/>
      <c r="E378" s="65" t="s">
        <v>204</v>
      </c>
      <c r="F378" s="67"/>
      <c r="G378" s="67"/>
      <c r="H378" s="118"/>
      <c r="I378" s="74"/>
      <c r="J378" s="140"/>
    </row>
    <row r="379" spans="1:10" ht="15" customHeight="1">
      <c r="A379" s="76" t="s">
        <v>165</v>
      </c>
      <c r="B379" s="142">
        <v>180000</v>
      </c>
      <c r="C379" s="56">
        <f>(C380*C381)</f>
        <v>48000</v>
      </c>
      <c r="D379" s="56">
        <v>45000</v>
      </c>
      <c r="E379" s="142">
        <v>75000</v>
      </c>
      <c r="F379" s="56">
        <v>46000</v>
      </c>
      <c r="G379" s="96">
        <v>2400</v>
      </c>
      <c r="H379" s="118">
        <f>SUM(B379:G379)</f>
        <v>396400</v>
      </c>
      <c r="I379" s="74">
        <v>410000</v>
      </c>
      <c r="J379" s="140">
        <f>(H379-I379)/I379</f>
        <v>-3.3170731707317075E-2</v>
      </c>
    </row>
    <row r="380" spans="1:10" ht="15" customHeight="1">
      <c r="A380" s="76" t="s">
        <v>11</v>
      </c>
      <c r="B380" s="142">
        <v>36</v>
      </c>
      <c r="C380" s="67">
        <v>6</v>
      </c>
      <c r="D380" s="67">
        <v>5</v>
      </c>
      <c r="E380" s="142">
        <v>15</v>
      </c>
      <c r="F380" s="68">
        <v>3.83</v>
      </c>
      <c r="G380" s="67">
        <v>4</v>
      </c>
      <c r="H380" s="118">
        <f>SUM(B380:G380)</f>
        <v>69.83</v>
      </c>
      <c r="I380" s="74">
        <v>73</v>
      </c>
      <c r="J380" s="140">
        <f>(H380-I380)/I380</f>
        <v>-4.3424657534246597E-2</v>
      </c>
    </row>
    <row r="381" spans="1:10" ht="15" customHeight="1">
      <c r="A381" s="76" t="s">
        <v>168</v>
      </c>
      <c r="B381" s="142">
        <v>5000</v>
      </c>
      <c r="C381" s="67">
        <v>8000</v>
      </c>
      <c r="D381" s="67">
        <f>D379/D380</f>
        <v>9000</v>
      </c>
      <c r="E381" s="142">
        <v>5000</v>
      </c>
      <c r="F381" s="67">
        <f>F379/F380</f>
        <v>12010.443864229765</v>
      </c>
      <c r="G381" s="67">
        <f>G379/G380</f>
        <v>600</v>
      </c>
      <c r="H381" s="118"/>
      <c r="I381" s="74"/>
      <c r="J381" s="140"/>
    </row>
    <row r="382" spans="1:10" ht="15" customHeight="1">
      <c r="A382" s="76"/>
      <c r="B382" s="67" t="s">
        <v>204</v>
      </c>
      <c r="C382" s="67"/>
      <c r="D382" s="67"/>
      <c r="E382" s="67" t="s">
        <v>204</v>
      </c>
      <c r="F382" s="67"/>
      <c r="G382" s="67"/>
      <c r="H382" s="118"/>
      <c r="I382" s="74"/>
      <c r="J382" s="140"/>
    </row>
    <row r="383" spans="1:10" ht="15" customHeight="1">
      <c r="A383" s="138" t="s">
        <v>89</v>
      </c>
      <c r="B383" s="67"/>
      <c r="C383" s="67"/>
      <c r="D383" s="67"/>
      <c r="E383" s="67"/>
      <c r="F383" s="65"/>
      <c r="G383" s="65"/>
      <c r="H383" s="118"/>
      <c r="I383" s="74"/>
      <c r="J383" s="140"/>
    </row>
    <row r="384" spans="1:10" ht="15" customHeight="1">
      <c r="A384" s="76" t="s">
        <v>184</v>
      </c>
      <c r="B384" s="108" t="s">
        <v>198</v>
      </c>
      <c r="C384" s="56"/>
      <c r="D384" s="56">
        <v>144800</v>
      </c>
      <c r="E384" s="108" t="s">
        <v>198</v>
      </c>
      <c r="F384" s="56">
        <v>80000</v>
      </c>
      <c r="G384" s="56">
        <v>16000</v>
      </c>
      <c r="H384" s="118">
        <f>SUM(B384:G384)</f>
        <v>240800</v>
      </c>
      <c r="I384" s="74">
        <v>300500</v>
      </c>
      <c r="J384" s="140">
        <f>(H384-I384)/I384</f>
        <v>-0.19866888519134776</v>
      </c>
    </row>
    <row r="385" spans="1:10" ht="15" customHeight="1">
      <c r="A385" s="76" t="s">
        <v>11</v>
      </c>
      <c r="B385" s="108" t="s">
        <v>198</v>
      </c>
      <c r="C385" s="67"/>
      <c r="D385" s="72">
        <v>1950</v>
      </c>
      <c r="E385" s="108" t="s">
        <v>198</v>
      </c>
      <c r="F385" s="67">
        <v>6</v>
      </c>
      <c r="G385" s="67">
        <v>8</v>
      </c>
      <c r="H385" s="118">
        <f>SUM(B385:G385)</f>
        <v>1964</v>
      </c>
      <c r="I385" s="74">
        <v>1976</v>
      </c>
      <c r="J385" s="140">
        <f>(H385-I385)/I385</f>
        <v>-6.0728744939271256E-3</v>
      </c>
    </row>
    <row r="386" spans="1:10" ht="15" customHeight="1">
      <c r="A386" s="76" t="s">
        <v>168</v>
      </c>
      <c r="B386" s="108" t="s">
        <v>198</v>
      </c>
      <c r="C386" s="67"/>
      <c r="D386" s="72"/>
      <c r="E386" s="108" t="s">
        <v>198</v>
      </c>
      <c r="F386" s="67">
        <f>F384/F385</f>
        <v>13333.333333333334</v>
      </c>
      <c r="G386" s="67">
        <f>G384/G385</f>
        <v>2000</v>
      </c>
      <c r="H386" s="118"/>
      <c r="I386" s="74"/>
      <c r="J386" s="140"/>
    </row>
    <row r="387" spans="1:10" ht="15" customHeight="1">
      <c r="A387" s="76"/>
      <c r="B387" s="67"/>
      <c r="C387" s="67"/>
      <c r="D387" s="67"/>
      <c r="E387" s="67"/>
      <c r="F387" s="67"/>
      <c r="G387" s="67"/>
      <c r="H387" s="118"/>
      <c r="I387" s="74"/>
      <c r="J387" s="140"/>
    </row>
    <row r="388" spans="1:10" ht="15" customHeight="1">
      <c r="A388" s="138" t="s">
        <v>90</v>
      </c>
      <c r="B388" s="67"/>
      <c r="C388" s="65"/>
      <c r="D388" s="55"/>
      <c r="E388" s="65"/>
      <c r="F388" s="65"/>
      <c r="G388" s="65"/>
      <c r="H388" s="118"/>
      <c r="I388" s="74"/>
      <c r="J388" s="140"/>
    </row>
    <row r="389" spans="1:10" ht="15" customHeight="1">
      <c r="A389" s="76" t="s">
        <v>165</v>
      </c>
      <c r="B389" s="108">
        <v>600</v>
      </c>
      <c r="C389" s="56">
        <f>(C390*C391)</f>
        <v>2100</v>
      </c>
      <c r="D389" s="56">
        <f>D390*D391</f>
        <v>12375</v>
      </c>
      <c r="E389" s="56">
        <v>1750</v>
      </c>
      <c r="F389" s="108" t="s">
        <v>198</v>
      </c>
      <c r="G389" s="56">
        <v>5200</v>
      </c>
      <c r="H389" s="118">
        <f>SUM(B389:G389)</f>
        <v>22025</v>
      </c>
      <c r="I389" s="74">
        <v>22800</v>
      </c>
      <c r="J389" s="140">
        <f>(H389-I389)/I389</f>
        <v>-3.399122807017544E-2</v>
      </c>
    </row>
    <row r="390" spans="1:10" ht="15" customHeight="1">
      <c r="A390" s="76" t="s">
        <v>11</v>
      </c>
      <c r="B390" s="108">
        <v>2</v>
      </c>
      <c r="C390" s="67">
        <v>3</v>
      </c>
      <c r="D390" s="69">
        <v>16.5</v>
      </c>
      <c r="E390" s="67">
        <v>5</v>
      </c>
      <c r="F390" s="108" t="s">
        <v>198</v>
      </c>
      <c r="G390" s="67">
        <v>16</v>
      </c>
      <c r="H390" s="118">
        <f>SUM(B390:G390)</f>
        <v>42.5</v>
      </c>
      <c r="I390" s="74">
        <v>42</v>
      </c>
      <c r="J390" s="140">
        <f>(H390-I390)/I390</f>
        <v>1.1904761904761904E-2</v>
      </c>
    </row>
    <row r="391" spans="1:10" ht="15" customHeight="1">
      <c r="A391" s="76" t="s">
        <v>168</v>
      </c>
      <c r="B391" s="108">
        <v>300</v>
      </c>
      <c r="C391" s="56">
        <v>700</v>
      </c>
      <c r="D391" s="67">
        <v>750</v>
      </c>
      <c r="E391" s="67">
        <f>E389/E390</f>
        <v>350</v>
      </c>
      <c r="F391" s="108" t="s">
        <v>198</v>
      </c>
      <c r="G391" s="67">
        <f>G389/G390</f>
        <v>325</v>
      </c>
      <c r="H391" s="118"/>
      <c r="I391" s="74"/>
      <c r="J391" s="140"/>
    </row>
    <row r="392" spans="1:10" ht="15" customHeight="1">
      <c r="A392" s="76"/>
      <c r="B392" s="56"/>
      <c r="C392" s="56"/>
      <c r="D392" s="67"/>
      <c r="E392" s="67"/>
      <c r="F392" s="67"/>
      <c r="G392" s="67"/>
      <c r="H392" s="118"/>
      <c r="I392" s="74"/>
      <c r="J392" s="140"/>
    </row>
    <row r="393" spans="1:10" ht="15" customHeight="1">
      <c r="A393" s="82" t="s">
        <v>108</v>
      </c>
      <c r="B393" s="56"/>
      <c r="C393" s="56"/>
      <c r="D393" s="67"/>
      <c r="E393" s="67"/>
      <c r="F393" s="65"/>
      <c r="G393" s="67"/>
      <c r="H393" s="118"/>
      <c r="I393" s="74"/>
      <c r="J393" s="140"/>
    </row>
    <row r="394" spans="1:10" ht="15" customHeight="1">
      <c r="A394" s="76" t="s">
        <v>165</v>
      </c>
      <c r="B394" s="108" t="s">
        <v>198</v>
      </c>
      <c r="C394" s="108" t="s">
        <v>198</v>
      </c>
      <c r="D394" s="108" t="s">
        <v>198</v>
      </c>
      <c r="E394" s="108" t="s">
        <v>198</v>
      </c>
      <c r="F394" s="56">
        <v>5000</v>
      </c>
      <c r="G394" s="108" t="s">
        <v>198</v>
      </c>
      <c r="H394" s="118">
        <f>SUM(B394:G394)</f>
        <v>5000</v>
      </c>
      <c r="I394" s="74">
        <v>400</v>
      </c>
      <c r="J394" s="140">
        <f>(H394-I394)/I394</f>
        <v>11.5</v>
      </c>
    </row>
    <row r="395" spans="1:10" ht="15" customHeight="1">
      <c r="A395" s="76" t="s">
        <v>107</v>
      </c>
      <c r="B395" s="108" t="s">
        <v>198</v>
      </c>
      <c r="C395" s="108" t="s">
        <v>198</v>
      </c>
      <c r="D395" s="108" t="s">
        <v>198</v>
      </c>
      <c r="E395" s="108" t="s">
        <v>198</v>
      </c>
      <c r="F395" s="67">
        <v>3</v>
      </c>
      <c r="G395" s="108" t="s">
        <v>198</v>
      </c>
      <c r="H395" s="118">
        <f>SUM(B395:G395)</f>
        <v>3</v>
      </c>
      <c r="I395" s="74">
        <v>1</v>
      </c>
      <c r="J395" s="140">
        <f>(H395-I395)/I395</f>
        <v>2</v>
      </c>
    </row>
    <row r="396" spans="1:10" ht="15" customHeight="1">
      <c r="A396" s="76" t="s">
        <v>168</v>
      </c>
      <c r="B396" s="108" t="s">
        <v>198</v>
      </c>
      <c r="C396" s="108" t="s">
        <v>198</v>
      </c>
      <c r="D396" s="108" t="s">
        <v>198</v>
      </c>
      <c r="E396" s="108" t="s">
        <v>198</v>
      </c>
      <c r="F396" s="67">
        <f>F394/F395</f>
        <v>1666.6666666666667</v>
      </c>
      <c r="G396" s="108" t="s">
        <v>198</v>
      </c>
      <c r="H396" s="118"/>
      <c r="I396" s="74"/>
      <c r="J396" s="140"/>
    </row>
    <row r="397" spans="1:10" ht="15" customHeight="1">
      <c r="A397" s="76"/>
      <c r="B397" s="56"/>
      <c r="C397" s="56"/>
      <c r="D397" s="67"/>
      <c r="E397" s="67"/>
      <c r="F397" s="67"/>
      <c r="G397" s="67"/>
      <c r="H397" s="118"/>
      <c r="I397" s="74"/>
      <c r="J397" s="140"/>
    </row>
    <row r="398" spans="1:10" ht="15" customHeight="1">
      <c r="A398" s="141" t="s">
        <v>109</v>
      </c>
      <c r="B398" s="56"/>
      <c r="C398" s="56"/>
      <c r="D398" s="67"/>
      <c r="E398" s="67"/>
      <c r="F398" s="65"/>
      <c r="G398" s="67"/>
      <c r="H398" s="118"/>
      <c r="I398" s="74"/>
      <c r="J398" s="140"/>
    </row>
    <row r="399" spans="1:10" ht="15" customHeight="1">
      <c r="A399" s="76" t="s">
        <v>165</v>
      </c>
      <c r="B399" s="150">
        <v>25000</v>
      </c>
      <c r="C399" s="96">
        <v>10000</v>
      </c>
      <c r="D399" s="56">
        <v>40000</v>
      </c>
      <c r="E399" s="142">
        <v>50000</v>
      </c>
      <c r="F399" s="56">
        <v>50000</v>
      </c>
      <c r="G399" s="108" t="s">
        <v>198</v>
      </c>
      <c r="H399" s="118">
        <f>SUM(B399:G399)</f>
        <v>175000</v>
      </c>
      <c r="I399" s="74">
        <v>161000</v>
      </c>
      <c r="J399" s="140">
        <f>(H399-I399)/I399</f>
        <v>8.6956521739130432E-2</v>
      </c>
    </row>
    <row r="400" spans="1:10" ht="15" customHeight="1">
      <c r="A400" s="76" t="s">
        <v>107</v>
      </c>
      <c r="B400" s="150">
        <v>5</v>
      </c>
      <c r="C400" s="96">
        <v>2</v>
      </c>
      <c r="D400" s="67">
        <v>8</v>
      </c>
      <c r="E400" s="142">
        <v>10</v>
      </c>
      <c r="F400" s="67">
        <v>5</v>
      </c>
      <c r="G400" s="108" t="s">
        <v>198</v>
      </c>
      <c r="H400" s="118">
        <f>SUM(B400:G400)</f>
        <v>30</v>
      </c>
      <c r="I400" s="74">
        <v>29</v>
      </c>
      <c r="J400" s="140">
        <f>(H400-I400)/I400</f>
        <v>3.4482758620689655E-2</v>
      </c>
    </row>
    <row r="401" spans="1:10" ht="15" customHeight="1">
      <c r="A401" s="76" t="s">
        <v>166</v>
      </c>
      <c r="B401" s="150">
        <f>(B399/B400)</f>
        <v>5000</v>
      </c>
      <c r="C401" s="96">
        <v>5000</v>
      </c>
      <c r="D401" s="67">
        <f>D399/D400</f>
        <v>5000</v>
      </c>
      <c r="E401" s="142">
        <v>5000</v>
      </c>
      <c r="F401" s="67">
        <v>1000</v>
      </c>
      <c r="G401" s="108" t="s">
        <v>198</v>
      </c>
      <c r="H401" s="118"/>
      <c r="I401" s="74"/>
      <c r="J401" s="140"/>
    </row>
    <row r="402" spans="1:10" ht="15" customHeight="1">
      <c r="A402" s="76"/>
      <c r="B402" s="56"/>
      <c r="C402" s="56"/>
      <c r="D402" s="67"/>
      <c r="E402" s="67"/>
      <c r="F402" s="67"/>
      <c r="G402" s="67"/>
      <c r="H402" s="118"/>
      <c r="I402" s="74"/>
      <c r="J402" s="140"/>
    </row>
    <row r="403" spans="1:10" ht="15" customHeight="1">
      <c r="A403" s="82" t="s">
        <v>116</v>
      </c>
      <c r="B403" s="56"/>
      <c r="C403" s="56"/>
      <c r="D403" s="67"/>
      <c r="E403" s="67"/>
      <c r="F403" s="67"/>
      <c r="G403" s="67"/>
      <c r="H403" s="118"/>
      <c r="I403" s="74"/>
      <c r="J403" s="140"/>
    </row>
    <row r="404" spans="1:10" ht="15" customHeight="1">
      <c r="A404" s="76" t="s">
        <v>165</v>
      </c>
      <c r="B404" s="108" t="s">
        <v>198</v>
      </c>
      <c r="C404" s="56">
        <f>C405*C406</f>
        <v>1200</v>
      </c>
      <c r="D404" s="108" t="s">
        <v>198</v>
      </c>
      <c r="E404" s="67">
        <v>2300</v>
      </c>
      <c r="F404" s="108" t="s">
        <v>198</v>
      </c>
      <c r="G404" s="108" t="s">
        <v>198</v>
      </c>
      <c r="H404" s="118">
        <f>SUM(B404:G404)</f>
        <v>3500</v>
      </c>
      <c r="I404" s="74">
        <v>2400</v>
      </c>
      <c r="J404" s="140">
        <f>(H404-I404)/I404</f>
        <v>0.45833333333333331</v>
      </c>
    </row>
    <row r="405" spans="1:10" ht="15" customHeight="1">
      <c r="A405" s="76" t="s">
        <v>107</v>
      </c>
      <c r="B405" s="108" t="s">
        <v>198</v>
      </c>
      <c r="C405" s="136">
        <v>0.5</v>
      </c>
      <c r="D405" s="108" t="s">
        <v>198</v>
      </c>
      <c r="E405" s="68">
        <v>0.5</v>
      </c>
      <c r="F405" s="108" t="s">
        <v>198</v>
      </c>
      <c r="G405" s="108" t="s">
        <v>198</v>
      </c>
      <c r="H405" s="118">
        <f t="shared" ref="H405:H410" si="17">SUM(B405:G405)</f>
        <v>1</v>
      </c>
      <c r="I405" s="74">
        <v>1</v>
      </c>
      <c r="J405" s="140">
        <f>(H405-I405)/I405</f>
        <v>0</v>
      </c>
    </row>
    <row r="406" spans="1:10" ht="15" customHeight="1">
      <c r="A406" s="76" t="s">
        <v>168</v>
      </c>
      <c r="B406" s="108" t="s">
        <v>198</v>
      </c>
      <c r="C406" s="56">
        <v>2400</v>
      </c>
      <c r="D406" s="108" t="s">
        <v>198</v>
      </c>
      <c r="E406" s="67">
        <v>4600</v>
      </c>
      <c r="F406" s="108" t="s">
        <v>198</v>
      </c>
      <c r="G406" s="108" t="s">
        <v>198</v>
      </c>
      <c r="H406" s="118"/>
      <c r="I406" s="74"/>
      <c r="J406" s="140"/>
    </row>
    <row r="407" spans="1:10" ht="15" customHeight="1">
      <c r="A407" s="76"/>
      <c r="B407" s="56"/>
      <c r="C407" s="56"/>
      <c r="D407" s="67"/>
      <c r="E407" s="67"/>
      <c r="F407" s="67"/>
      <c r="G407" s="67"/>
      <c r="H407" s="118"/>
      <c r="I407" s="74"/>
      <c r="J407" s="140"/>
    </row>
    <row r="408" spans="1:10" ht="15" customHeight="1">
      <c r="A408" s="82" t="s">
        <v>145</v>
      </c>
      <c r="B408" s="56"/>
      <c r="C408" s="56"/>
      <c r="D408" s="67"/>
      <c r="E408" s="67"/>
      <c r="F408" s="67"/>
      <c r="G408" s="67"/>
      <c r="H408" s="118"/>
      <c r="I408" s="74"/>
      <c r="J408" s="140"/>
    </row>
    <row r="409" spans="1:10" ht="15" customHeight="1">
      <c r="A409" s="76" t="s">
        <v>165</v>
      </c>
      <c r="B409" s="108" t="s">
        <v>198</v>
      </c>
      <c r="C409" s="56">
        <f>(C411*C410)</f>
        <v>7500</v>
      </c>
      <c r="D409" s="108">
        <v>37500</v>
      </c>
      <c r="E409" s="56">
        <v>82400</v>
      </c>
      <c r="F409" s="108" t="s">
        <v>198</v>
      </c>
      <c r="G409" s="108" t="s">
        <v>198</v>
      </c>
      <c r="H409" s="118">
        <f t="shared" si="17"/>
        <v>127400</v>
      </c>
      <c r="I409" s="74">
        <v>102000</v>
      </c>
      <c r="J409" s="140">
        <f>(H409-I409)/I409</f>
        <v>0.24901960784313726</v>
      </c>
    </row>
    <row r="410" spans="1:10" ht="15" customHeight="1">
      <c r="A410" s="76" t="s">
        <v>107</v>
      </c>
      <c r="B410" s="108" t="s">
        <v>198</v>
      </c>
      <c r="C410" s="79">
        <v>0.5</v>
      </c>
      <c r="D410" s="108">
        <v>2.5</v>
      </c>
      <c r="E410" s="68">
        <v>4</v>
      </c>
      <c r="F410" s="108" t="s">
        <v>198</v>
      </c>
      <c r="G410" s="108" t="s">
        <v>198</v>
      </c>
      <c r="H410" s="118">
        <f t="shared" si="17"/>
        <v>7</v>
      </c>
      <c r="I410" s="74">
        <v>6.1</v>
      </c>
      <c r="J410" s="140">
        <f>(H410-I410)/I410</f>
        <v>0.14754098360655746</v>
      </c>
    </row>
    <row r="411" spans="1:10" ht="15" customHeight="1">
      <c r="A411" s="76" t="s">
        <v>168</v>
      </c>
      <c r="B411" s="108" t="s">
        <v>198</v>
      </c>
      <c r="C411" s="56">
        <v>15000</v>
      </c>
      <c r="D411" s="108">
        <f>D409/D410</f>
        <v>15000</v>
      </c>
      <c r="E411" s="67">
        <f>E409/E410</f>
        <v>20600</v>
      </c>
      <c r="F411" s="108" t="s">
        <v>198</v>
      </c>
      <c r="G411" s="108" t="s">
        <v>198</v>
      </c>
      <c r="H411" s="118"/>
      <c r="I411" s="74"/>
      <c r="J411" s="140"/>
    </row>
    <row r="412" spans="1:10" ht="15" customHeight="1">
      <c r="A412" s="76"/>
      <c r="B412" s="108"/>
      <c r="C412" s="56"/>
      <c r="D412" s="108"/>
      <c r="E412" s="67"/>
      <c r="F412" s="108"/>
      <c r="G412" s="108"/>
      <c r="H412" s="118"/>
      <c r="I412" s="74"/>
      <c r="J412" s="140"/>
    </row>
    <row r="413" spans="1:10" ht="15" customHeight="1">
      <c r="A413" s="76"/>
      <c r="B413" s="108"/>
      <c r="C413" s="56"/>
      <c r="D413" s="108"/>
      <c r="E413" s="67"/>
      <c r="F413" s="108"/>
      <c r="G413" s="108"/>
      <c r="H413" s="118" t="s">
        <v>131</v>
      </c>
      <c r="I413" s="54" t="s">
        <v>130</v>
      </c>
      <c r="J413" s="160" t="s">
        <v>202</v>
      </c>
    </row>
    <row r="414" spans="1:10" ht="15" customHeight="1">
      <c r="A414" s="78"/>
      <c r="B414" s="62" t="s">
        <v>4</v>
      </c>
      <c r="C414" s="62" t="s">
        <v>5</v>
      </c>
      <c r="D414" s="51" t="s">
        <v>6</v>
      </c>
      <c r="E414" s="51" t="s">
        <v>7</v>
      </c>
      <c r="F414" s="51" t="s">
        <v>8</v>
      </c>
      <c r="G414" s="51" t="s">
        <v>9</v>
      </c>
      <c r="H414" s="120">
        <v>2003</v>
      </c>
      <c r="I414" s="54">
        <v>2002</v>
      </c>
      <c r="J414" s="160"/>
    </row>
    <row r="415" spans="1:10" s="29" customFormat="1" ht="15" customHeight="1">
      <c r="A415" s="13" t="s">
        <v>189</v>
      </c>
      <c r="B415" s="62"/>
      <c r="C415" s="62"/>
      <c r="D415" s="51"/>
      <c r="E415" s="51"/>
      <c r="F415" s="51"/>
      <c r="G415" s="51"/>
      <c r="H415" s="120"/>
      <c r="I415" s="61"/>
      <c r="J415" s="157"/>
    </row>
    <row r="416" spans="1:10" ht="15" customHeight="1">
      <c r="A416" s="49" t="s">
        <v>132</v>
      </c>
      <c r="B416" s="53"/>
      <c r="C416" s="53"/>
      <c r="D416" s="53"/>
      <c r="E416" s="53"/>
      <c r="F416" s="53"/>
      <c r="G416" s="53"/>
      <c r="H416" s="118"/>
      <c r="I416" s="74"/>
      <c r="J416" s="140"/>
    </row>
    <row r="417" spans="1:10" ht="15" customHeight="1">
      <c r="A417" s="76" t="s">
        <v>72</v>
      </c>
      <c r="B417" s="108">
        <v>964</v>
      </c>
      <c r="C417" s="67">
        <v>1171</v>
      </c>
      <c r="D417" s="108">
        <v>142</v>
      </c>
      <c r="E417" s="108">
        <v>1079</v>
      </c>
      <c r="F417" s="67">
        <v>52</v>
      </c>
      <c r="G417" s="105">
        <v>142</v>
      </c>
      <c r="H417" s="118">
        <f>SUM(B417:G417)</f>
        <v>3550</v>
      </c>
      <c r="I417" s="74">
        <v>3560</v>
      </c>
      <c r="J417" s="140">
        <f t="shared" ref="J417:J422" si="18">(H417-I417)/I417</f>
        <v>-2.8089887640449437E-3</v>
      </c>
    </row>
    <row r="418" spans="1:10" ht="15" customHeight="1">
      <c r="A418" s="76" t="s">
        <v>73</v>
      </c>
      <c r="B418" s="108">
        <v>1236</v>
      </c>
      <c r="C418" s="74">
        <v>29990</v>
      </c>
      <c r="D418" s="108">
        <v>4275</v>
      </c>
      <c r="E418" s="108">
        <v>15437</v>
      </c>
      <c r="F418" s="67">
        <v>1636</v>
      </c>
      <c r="G418" s="67">
        <v>1676</v>
      </c>
      <c r="H418" s="118">
        <f>SUM(B418:G418)</f>
        <v>54250</v>
      </c>
      <c r="I418" s="74">
        <v>53389</v>
      </c>
      <c r="J418" s="140">
        <f t="shared" si="18"/>
        <v>1.6126917529828241E-2</v>
      </c>
    </row>
    <row r="419" spans="1:10" ht="15" customHeight="1">
      <c r="A419" s="76" t="s">
        <v>74</v>
      </c>
      <c r="B419" s="67">
        <v>480</v>
      </c>
      <c r="C419" s="65">
        <v>4379</v>
      </c>
      <c r="D419" s="67">
        <v>470</v>
      </c>
      <c r="E419" s="65">
        <v>4162</v>
      </c>
      <c r="F419" s="67">
        <v>93</v>
      </c>
      <c r="G419" s="67">
        <v>110</v>
      </c>
      <c r="H419" s="118">
        <f>(9694+593*2)</f>
        <v>10880</v>
      </c>
      <c r="I419" s="74">
        <v>9076</v>
      </c>
      <c r="J419" s="140">
        <f t="shared" si="18"/>
        <v>0.19876597620096959</v>
      </c>
    </row>
    <row r="420" spans="1:10" ht="15" customHeight="1">
      <c r="A420" s="76" t="s">
        <v>75</v>
      </c>
      <c r="B420" s="67">
        <f t="shared" ref="B420:G420" si="19">(B419*900)</f>
        <v>432000</v>
      </c>
      <c r="C420" s="67">
        <f t="shared" si="19"/>
        <v>3941100</v>
      </c>
      <c r="D420" s="67">
        <f t="shared" si="19"/>
        <v>423000</v>
      </c>
      <c r="E420" s="67">
        <f t="shared" si="19"/>
        <v>3745800</v>
      </c>
      <c r="F420" s="67">
        <f t="shared" si="19"/>
        <v>83700</v>
      </c>
      <c r="G420" s="67">
        <f t="shared" si="19"/>
        <v>99000</v>
      </c>
      <c r="H420" s="118">
        <v>9792000</v>
      </c>
      <c r="I420" s="74">
        <v>8132096</v>
      </c>
      <c r="J420" s="140">
        <f t="shared" si="18"/>
        <v>0.20411761002329534</v>
      </c>
    </row>
    <row r="421" spans="1:10" ht="15" customHeight="1">
      <c r="A421" s="76" t="s">
        <v>76</v>
      </c>
      <c r="B421" s="67">
        <v>296600</v>
      </c>
      <c r="C421" s="67">
        <v>1672473</v>
      </c>
      <c r="D421" s="67">
        <v>273000</v>
      </c>
      <c r="E421" s="67">
        <v>1247800</v>
      </c>
      <c r="F421" s="67">
        <v>29880</v>
      </c>
      <c r="G421" s="67">
        <v>44100</v>
      </c>
      <c r="H421" s="118">
        <v>4896000</v>
      </c>
      <c r="I421" s="74">
        <v>4066048</v>
      </c>
      <c r="J421" s="140">
        <f t="shared" si="18"/>
        <v>0.20411761002329534</v>
      </c>
    </row>
    <row r="422" spans="1:10" ht="15" customHeight="1">
      <c r="A422" s="76" t="s">
        <v>143</v>
      </c>
      <c r="B422" s="67"/>
      <c r="C422" s="67"/>
      <c r="D422" s="67"/>
      <c r="E422" s="67"/>
      <c r="F422" s="67"/>
      <c r="G422" s="67"/>
      <c r="H422" s="118">
        <v>1186</v>
      </c>
      <c r="I422" s="74">
        <v>1702</v>
      </c>
      <c r="J422" s="140">
        <f t="shared" si="18"/>
        <v>-0.30317273795534666</v>
      </c>
    </row>
    <row r="423" spans="1:10" ht="15" customHeight="1">
      <c r="A423" s="76"/>
      <c r="B423" s="67"/>
      <c r="C423" s="67"/>
      <c r="D423" s="67"/>
      <c r="E423" s="67"/>
      <c r="F423" s="67"/>
      <c r="G423" s="67"/>
      <c r="H423" s="118"/>
      <c r="I423" s="74"/>
      <c r="J423" s="140"/>
    </row>
    <row r="424" spans="1:10" ht="15" customHeight="1">
      <c r="A424" s="49" t="s">
        <v>77</v>
      </c>
      <c r="B424" s="56"/>
      <c r="C424" s="67"/>
      <c r="D424" s="67"/>
      <c r="E424" s="67"/>
      <c r="F424" s="67"/>
      <c r="G424" s="67"/>
      <c r="H424" s="118"/>
      <c r="I424" s="74"/>
      <c r="J424" s="140"/>
    </row>
    <row r="425" spans="1:10" ht="15" customHeight="1">
      <c r="A425" s="76" t="s">
        <v>164</v>
      </c>
      <c r="B425" s="67">
        <v>715203.5</v>
      </c>
      <c r="C425" s="67">
        <v>760000</v>
      </c>
      <c r="D425" s="108">
        <v>91140</v>
      </c>
      <c r="E425" s="67">
        <f>E426+E427</f>
        <v>5498208</v>
      </c>
      <c r="F425" s="67">
        <v>216050</v>
      </c>
      <c r="G425" s="67">
        <v>303750</v>
      </c>
      <c r="H425" s="118">
        <f>SUM(B425:G425)</f>
        <v>7584351.5</v>
      </c>
      <c r="I425" s="74">
        <v>7422148</v>
      </c>
      <c r="J425" s="140">
        <f>(H425-I425)/I425</f>
        <v>2.1853983509894981E-2</v>
      </c>
    </row>
    <row r="426" spans="1:10" ht="15" customHeight="1">
      <c r="A426" s="76" t="s">
        <v>110</v>
      </c>
      <c r="B426" s="67"/>
      <c r="C426" s="67"/>
      <c r="D426" s="67"/>
      <c r="E426" s="67">
        <v>4351743</v>
      </c>
      <c r="F426" s="67"/>
      <c r="G426" s="67"/>
      <c r="H426" s="118">
        <f>SUM(B426:G426)</f>
        <v>4351743</v>
      </c>
      <c r="I426" s="74">
        <v>4189181</v>
      </c>
      <c r="J426" s="140">
        <f>(H426-I426)/I426</f>
        <v>3.8805198438549203E-2</v>
      </c>
    </row>
    <row r="427" spans="1:10" ht="15" customHeight="1">
      <c r="A427" s="77" t="s">
        <v>193</v>
      </c>
      <c r="B427" s="67">
        <v>715203.5</v>
      </c>
      <c r="C427" s="67">
        <v>760000</v>
      </c>
      <c r="D427" s="108">
        <v>91140</v>
      </c>
      <c r="E427" s="67">
        <v>1146465</v>
      </c>
      <c r="F427" s="67">
        <v>216050</v>
      </c>
      <c r="G427" s="67">
        <v>303750</v>
      </c>
      <c r="H427" s="118">
        <f>SUM(B427:G427)</f>
        <v>3232608.5</v>
      </c>
      <c r="I427" s="74">
        <v>3607167</v>
      </c>
      <c r="J427" s="140">
        <f>(H427-I427)/I427</f>
        <v>-0.10383730500972092</v>
      </c>
    </row>
    <row r="428" spans="1:10" ht="15" customHeight="1">
      <c r="A428" s="76"/>
      <c r="B428" s="67"/>
      <c r="C428" s="67"/>
      <c r="D428" s="56"/>
      <c r="E428" s="56"/>
      <c r="F428" s="56"/>
      <c r="G428" s="56"/>
      <c r="H428" s="118"/>
      <c r="I428" s="74"/>
      <c r="J428" s="140"/>
    </row>
    <row r="429" spans="1:10" ht="15" customHeight="1">
      <c r="A429" s="49" t="s">
        <v>78</v>
      </c>
      <c r="B429" s="67"/>
      <c r="C429" s="67"/>
      <c r="D429" s="67"/>
      <c r="E429" s="67"/>
      <c r="F429" s="67"/>
      <c r="G429" s="67"/>
      <c r="H429" s="118"/>
      <c r="I429" s="74"/>
      <c r="J429" s="140"/>
    </row>
    <row r="430" spans="1:10" ht="15" customHeight="1">
      <c r="A430" s="76" t="s">
        <v>165</v>
      </c>
      <c r="B430" s="67">
        <v>12320</v>
      </c>
      <c r="C430" s="57">
        <v>54450</v>
      </c>
      <c r="D430" s="108">
        <v>3000</v>
      </c>
      <c r="E430" s="57">
        <v>43855</v>
      </c>
      <c r="F430" s="57">
        <v>718</v>
      </c>
      <c r="G430" s="57">
        <v>3000</v>
      </c>
      <c r="H430" s="118">
        <f>SUM(B430:G430)</f>
        <v>117343</v>
      </c>
      <c r="I430" s="74">
        <v>104500</v>
      </c>
      <c r="J430" s="140">
        <f>(H430-I430)/I430</f>
        <v>0.12289952153110048</v>
      </c>
    </row>
    <row r="431" spans="1:10" ht="15" customHeight="1">
      <c r="A431" s="76" t="s">
        <v>79</v>
      </c>
      <c r="B431" s="67">
        <v>50</v>
      </c>
      <c r="C431" s="67">
        <v>750</v>
      </c>
      <c r="D431" s="108">
        <v>39</v>
      </c>
      <c r="E431" s="67">
        <v>560</v>
      </c>
      <c r="F431" s="67">
        <f>F430/F433</f>
        <v>9.5733333333333341</v>
      </c>
      <c r="G431" s="67">
        <v>51</v>
      </c>
      <c r="H431" s="118">
        <f>SUM(B431:G431)</f>
        <v>1459.5733333333333</v>
      </c>
      <c r="I431" s="74">
        <v>1241</v>
      </c>
      <c r="J431" s="140">
        <f>(H431-I431)/I431</f>
        <v>0.17612677947891481</v>
      </c>
    </row>
    <row r="432" spans="1:10" ht="15" customHeight="1">
      <c r="A432" s="76" t="s">
        <v>199</v>
      </c>
      <c r="B432" s="67"/>
      <c r="C432" s="67"/>
      <c r="D432" s="108"/>
      <c r="E432" s="67">
        <v>390</v>
      </c>
      <c r="F432" s="67"/>
      <c r="G432" s="67"/>
      <c r="H432" s="118">
        <f>SUM(B432:G432)</f>
        <v>390</v>
      </c>
      <c r="I432" s="134" t="s">
        <v>198</v>
      </c>
      <c r="J432" s="140"/>
    </row>
    <row r="433" spans="1:15" ht="15" customHeight="1">
      <c r="A433" s="76" t="s">
        <v>175</v>
      </c>
      <c r="B433" s="67">
        <f>B430/B431</f>
        <v>246.4</v>
      </c>
      <c r="C433" s="67">
        <v>100</v>
      </c>
      <c r="D433" s="108">
        <f>D430/D431</f>
        <v>76.92307692307692</v>
      </c>
      <c r="E433" s="67">
        <f>E430/E431</f>
        <v>78.3125</v>
      </c>
      <c r="F433" s="67">
        <v>75</v>
      </c>
      <c r="G433" s="67">
        <v>59</v>
      </c>
      <c r="H433" s="118"/>
      <c r="I433" s="74"/>
      <c r="J433" s="140"/>
    </row>
    <row r="434" spans="1:15" ht="15" customHeight="1">
      <c r="A434" s="76"/>
      <c r="B434" s="67"/>
      <c r="C434" s="74"/>
      <c r="D434" s="56"/>
      <c r="E434" s="56"/>
      <c r="F434" s="56"/>
      <c r="G434" s="56"/>
      <c r="H434" s="118"/>
      <c r="I434" s="74"/>
      <c r="J434" s="140"/>
    </row>
    <row r="435" spans="1:15" ht="15" customHeight="1">
      <c r="A435" s="49" t="s">
        <v>133</v>
      </c>
      <c r="B435" s="67"/>
      <c r="C435" s="67"/>
      <c r="D435" s="67"/>
      <c r="E435" s="67"/>
      <c r="F435" s="67"/>
      <c r="G435" s="67"/>
      <c r="H435" s="118"/>
      <c r="I435" s="74"/>
      <c r="J435" s="140"/>
    </row>
    <row r="436" spans="1:15" ht="15" customHeight="1">
      <c r="A436" s="76" t="s">
        <v>80</v>
      </c>
      <c r="B436" s="67">
        <v>965</v>
      </c>
      <c r="C436" s="67">
        <v>6536</v>
      </c>
      <c r="D436" s="67">
        <v>1290</v>
      </c>
      <c r="E436" s="67">
        <v>1755</v>
      </c>
      <c r="F436" s="67">
        <v>892</v>
      </c>
      <c r="G436" s="67">
        <v>9786</v>
      </c>
      <c r="H436" s="118">
        <f>SUM(B436:G436)</f>
        <v>21224</v>
      </c>
      <c r="I436" s="74">
        <v>22820</v>
      </c>
      <c r="J436" s="140">
        <f>(H436-I436)/I436</f>
        <v>-6.9938650306748465E-2</v>
      </c>
    </row>
    <row r="437" spans="1:15" ht="15" customHeight="1">
      <c r="A437" s="76" t="s">
        <v>74</v>
      </c>
      <c r="B437" s="67">
        <v>678</v>
      </c>
      <c r="C437" s="67">
        <v>9064</v>
      </c>
      <c r="D437" s="67">
        <v>452</v>
      </c>
      <c r="E437" s="67">
        <v>7334</v>
      </c>
      <c r="F437" s="67">
        <v>237</v>
      </c>
      <c r="G437" s="67">
        <v>1238</v>
      </c>
      <c r="H437" s="118">
        <f>SUM(B437:G437)</f>
        <v>19003</v>
      </c>
      <c r="I437" s="74">
        <v>17905</v>
      </c>
      <c r="J437" s="140">
        <f>(H437-I437)/I437</f>
        <v>6.1323652611002512E-2</v>
      </c>
    </row>
    <row r="438" spans="1:15" ht="15" customHeight="1">
      <c r="A438" s="76" t="s">
        <v>75</v>
      </c>
      <c r="B438" s="67">
        <f t="shared" ref="B438:G438" si="20">(B437*200)</f>
        <v>135600</v>
      </c>
      <c r="C438" s="67">
        <f t="shared" si="20"/>
        <v>1812800</v>
      </c>
      <c r="D438" s="67">
        <f t="shared" si="20"/>
        <v>90400</v>
      </c>
      <c r="E438" s="67">
        <f t="shared" si="20"/>
        <v>1466800</v>
      </c>
      <c r="F438" s="67">
        <f t="shared" si="20"/>
        <v>47400</v>
      </c>
      <c r="G438" s="67">
        <f t="shared" si="20"/>
        <v>247600</v>
      </c>
      <c r="H438" s="118">
        <f>SUM(B438:G438)</f>
        <v>3800600</v>
      </c>
      <c r="I438" s="74">
        <v>3581000</v>
      </c>
      <c r="J438" s="140">
        <f>(H438-I438)/I438</f>
        <v>6.1323652611002512E-2</v>
      </c>
    </row>
    <row r="439" spans="1:15" ht="15" customHeight="1">
      <c r="A439" s="76" t="s">
        <v>76</v>
      </c>
      <c r="B439" s="67">
        <f t="shared" ref="B439:G439" si="21">SUM(B437*120)</f>
        <v>81360</v>
      </c>
      <c r="C439" s="67">
        <f t="shared" si="21"/>
        <v>1087680</v>
      </c>
      <c r="D439" s="67">
        <f t="shared" si="21"/>
        <v>54240</v>
      </c>
      <c r="E439" s="67">
        <f t="shared" si="21"/>
        <v>880080</v>
      </c>
      <c r="F439" s="67">
        <f t="shared" si="21"/>
        <v>28440</v>
      </c>
      <c r="G439" s="67">
        <f t="shared" si="21"/>
        <v>148560</v>
      </c>
      <c r="H439" s="118">
        <f>SUM(B439:G439)</f>
        <v>2280360</v>
      </c>
      <c r="I439" s="74">
        <v>2148600</v>
      </c>
      <c r="J439" s="140">
        <f>(H439-I439)/I439</f>
        <v>6.1323652611002512E-2</v>
      </c>
    </row>
    <row r="440" spans="1:15" ht="15" customHeight="1">
      <c r="A440" s="76"/>
      <c r="B440" s="67"/>
      <c r="C440" s="56"/>
      <c r="D440" s="67"/>
      <c r="E440" s="56"/>
      <c r="F440" s="56"/>
      <c r="G440" s="56"/>
      <c r="H440" s="118"/>
      <c r="I440" s="74"/>
      <c r="J440" s="140"/>
    </row>
    <row r="441" spans="1:15" ht="15" customHeight="1">
      <c r="A441" s="49" t="s">
        <v>126</v>
      </c>
      <c r="B441" s="74"/>
      <c r="C441" s="74"/>
      <c r="D441" s="74"/>
      <c r="E441" s="74"/>
      <c r="F441" s="74"/>
      <c r="G441" s="74"/>
      <c r="H441" s="118"/>
      <c r="I441" s="74"/>
      <c r="J441" s="140"/>
    </row>
    <row r="442" spans="1:15" ht="15" customHeight="1">
      <c r="A442" s="76" t="s">
        <v>127</v>
      </c>
      <c r="B442" s="67">
        <v>1822</v>
      </c>
      <c r="C442" s="56">
        <v>1921</v>
      </c>
      <c r="D442" s="67">
        <v>245</v>
      </c>
      <c r="E442" s="56">
        <v>1464</v>
      </c>
      <c r="F442" s="56">
        <v>578</v>
      </c>
      <c r="G442" s="56">
        <v>235</v>
      </c>
      <c r="H442" s="118">
        <f>SUM(B442:G442)</f>
        <v>6265</v>
      </c>
      <c r="I442" s="74">
        <v>6409</v>
      </c>
      <c r="J442" s="140">
        <f>(H442-I442)/I442</f>
        <v>-2.2468403807146202E-2</v>
      </c>
    </row>
    <row r="443" spans="1:15" ht="15" customHeight="1">
      <c r="A443" s="76" t="s">
        <v>74</v>
      </c>
      <c r="B443" s="67">
        <v>45</v>
      </c>
      <c r="C443" s="56">
        <v>549</v>
      </c>
      <c r="D443" s="67">
        <v>178</v>
      </c>
      <c r="E443" s="56">
        <v>284</v>
      </c>
      <c r="F443" s="56">
        <v>35</v>
      </c>
      <c r="G443" s="56">
        <v>46</v>
      </c>
      <c r="H443" s="118">
        <f>SUM(B443:G443)</f>
        <v>1137</v>
      </c>
      <c r="I443" s="74">
        <v>992</v>
      </c>
      <c r="J443" s="140">
        <f>(H443-I443)/I443</f>
        <v>0.14616935483870969</v>
      </c>
    </row>
    <row r="444" spans="1:15" ht="15" customHeight="1">
      <c r="A444" s="76" t="s">
        <v>75</v>
      </c>
      <c r="B444" s="67">
        <v>3375</v>
      </c>
      <c r="C444" s="67">
        <f>(C443*75)</f>
        <v>41175</v>
      </c>
      <c r="D444" s="67">
        <f>(D443*75)</f>
        <v>13350</v>
      </c>
      <c r="E444" s="67">
        <f>(E443*75)</f>
        <v>21300</v>
      </c>
      <c r="F444" s="67">
        <f>(F443*75)</f>
        <v>2625</v>
      </c>
      <c r="G444" s="67">
        <f>(G443*75)</f>
        <v>3450</v>
      </c>
      <c r="H444" s="118">
        <f>SUM(B444:G444)</f>
        <v>85275</v>
      </c>
      <c r="I444" s="74">
        <v>74400</v>
      </c>
      <c r="J444" s="140">
        <f>(H444-I444)/I444</f>
        <v>0.14616935483870969</v>
      </c>
      <c r="K444" s="125"/>
      <c r="L444" s="56"/>
      <c r="M444" s="56">
        <v>195</v>
      </c>
      <c r="N444" s="56"/>
      <c r="O444" s="54"/>
    </row>
    <row r="445" spans="1:15" ht="15" customHeight="1">
      <c r="A445" s="76" t="s">
        <v>76</v>
      </c>
      <c r="B445" s="67">
        <v>20463</v>
      </c>
      <c r="C445" s="67">
        <v>20463</v>
      </c>
      <c r="D445" s="67">
        <v>11625</v>
      </c>
      <c r="E445" s="67">
        <v>5590</v>
      </c>
      <c r="F445" s="67">
        <v>1163</v>
      </c>
      <c r="G445" s="67">
        <v>2600</v>
      </c>
      <c r="H445" s="118">
        <v>40950</v>
      </c>
      <c r="I445" s="74">
        <v>37200</v>
      </c>
      <c r="J445" s="140">
        <f>(H445-I445)/I445</f>
        <v>0.10080645161290322</v>
      </c>
    </row>
    <row r="446" spans="1:15" ht="15" customHeight="1">
      <c r="A446" s="76"/>
      <c r="B446" s="67"/>
      <c r="C446" s="56"/>
      <c r="D446" s="67"/>
      <c r="E446" s="56"/>
      <c r="F446" s="56"/>
      <c r="G446" s="56"/>
      <c r="H446" s="118"/>
      <c r="I446" s="74"/>
      <c r="J446" s="140"/>
    </row>
    <row r="447" spans="1:15" ht="15" customHeight="1">
      <c r="A447" s="49" t="s">
        <v>81</v>
      </c>
      <c r="B447" s="56"/>
      <c r="C447" s="67"/>
      <c r="D447" s="67"/>
      <c r="E447" s="67"/>
      <c r="F447" s="67"/>
      <c r="G447" s="67"/>
      <c r="H447" s="118"/>
      <c r="I447" s="74"/>
      <c r="J447" s="140"/>
    </row>
    <row r="448" spans="1:15" ht="15" customHeight="1">
      <c r="A448" s="76"/>
      <c r="B448" s="67"/>
      <c r="C448" s="67"/>
      <c r="D448" s="67"/>
      <c r="E448" s="67"/>
      <c r="F448" s="67"/>
      <c r="G448" s="67"/>
      <c r="H448" s="118"/>
      <c r="I448" s="74"/>
      <c r="J448" s="140"/>
    </row>
    <row r="449" spans="1:10" ht="15" customHeight="1">
      <c r="A449" s="76" t="s">
        <v>117</v>
      </c>
      <c r="B449" s="67">
        <v>419496</v>
      </c>
      <c r="C449" s="67">
        <v>3280579</v>
      </c>
      <c r="D449" s="56"/>
      <c r="E449" s="67">
        <v>4256305</v>
      </c>
      <c r="F449" s="67"/>
      <c r="G449" s="67"/>
      <c r="H449" s="118">
        <f t="shared" ref="H449:H457" si="22">SUM(B449:G449)</f>
        <v>7956380</v>
      </c>
      <c r="I449" s="74">
        <v>6707597</v>
      </c>
      <c r="J449" s="140">
        <f t="shared" ref="J449:J460" si="23">(H449-I449)/I449</f>
        <v>0.18617442282236096</v>
      </c>
    </row>
    <row r="450" spans="1:10" ht="15" customHeight="1">
      <c r="A450" s="77" t="s">
        <v>194</v>
      </c>
      <c r="B450" s="67">
        <v>152910</v>
      </c>
      <c r="C450" s="67">
        <v>23500</v>
      </c>
      <c r="D450" s="67">
        <v>30000</v>
      </c>
      <c r="E450" s="67"/>
      <c r="F450" s="56">
        <v>192</v>
      </c>
      <c r="G450" s="56">
        <v>5450</v>
      </c>
      <c r="H450" s="118">
        <f t="shared" si="22"/>
        <v>212052</v>
      </c>
      <c r="I450" s="74">
        <v>2502638</v>
      </c>
      <c r="J450" s="140">
        <f t="shared" si="23"/>
        <v>-0.91526860856424297</v>
      </c>
    </row>
    <row r="451" spans="1:10" s="21" customFormat="1" ht="15" customHeight="1">
      <c r="A451" s="77" t="s">
        <v>118</v>
      </c>
      <c r="B451" s="65">
        <v>572406</v>
      </c>
      <c r="C451" s="65">
        <f>SUM(C449:C450)</f>
        <v>3304079</v>
      </c>
      <c r="D451" s="65">
        <v>30000</v>
      </c>
      <c r="E451" s="65">
        <v>4256305</v>
      </c>
      <c r="F451" s="65">
        <v>192</v>
      </c>
      <c r="G451" s="65">
        <v>5450</v>
      </c>
      <c r="H451" s="118">
        <f t="shared" si="22"/>
        <v>8168432</v>
      </c>
      <c r="I451" s="54">
        <v>9210235</v>
      </c>
      <c r="J451" s="140">
        <f t="shared" si="23"/>
        <v>-0.11311361762213451</v>
      </c>
    </row>
    <row r="452" spans="1:10" ht="15" customHeight="1">
      <c r="A452" s="74" t="s">
        <v>124</v>
      </c>
      <c r="B452" s="74">
        <v>1808252</v>
      </c>
      <c r="C452" s="56">
        <v>16268104</v>
      </c>
      <c r="D452" s="67"/>
      <c r="E452" s="56">
        <v>19567761</v>
      </c>
      <c r="F452" s="56"/>
      <c r="G452" s="56"/>
      <c r="H452" s="118">
        <f t="shared" si="22"/>
        <v>37644117</v>
      </c>
      <c r="I452" s="74">
        <v>30355405</v>
      </c>
      <c r="J452" s="140">
        <f t="shared" si="23"/>
        <v>0.24011249396936066</v>
      </c>
    </row>
    <row r="453" spans="1:10" ht="15" customHeight="1">
      <c r="A453" s="76" t="s">
        <v>123</v>
      </c>
      <c r="B453" s="74">
        <v>668780</v>
      </c>
      <c r="C453" s="56">
        <v>129250</v>
      </c>
      <c r="D453" s="67">
        <v>120000</v>
      </c>
      <c r="E453" s="56"/>
      <c r="F453" s="56">
        <v>768</v>
      </c>
      <c r="G453" s="56">
        <v>32700</v>
      </c>
      <c r="H453" s="118">
        <f t="shared" si="22"/>
        <v>951498</v>
      </c>
      <c r="I453" s="74">
        <v>10010553</v>
      </c>
      <c r="J453" s="140">
        <f t="shared" si="23"/>
        <v>-0.90495050573130176</v>
      </c>
    </row>
    <row r="454" spans="1:10" s="21" customFormat="1" ht="15" customHeight="1">
      <c r="A454" s="77" t="s">
        <v>119</v>
      </c>
      <c r="B454" s="54">
        <v>2477032</v>
      </c>
      <c r="C454" s="54">
        <f>SUM(C452:C453)</f>
        <v>16397354</v>
      </c>
      <c r="D454" s="54">
        <v>120000</v>
      </c>
      <c r="E454" s="54">
        <v>19567761</v>
      </c>
      <c r="F454" s="54">
        <v>768</v>
      </c>
      <c r="G454" s="54">
        <v>32700</v>
      </c>
      <c r="H454" s="118">
        <f t="shared" si="22"/>
        <v>38595615</v>
      </c>
      <c r="I454" s="54">
        <v>40365958</v>
      </c>
      <c r="J454" s="140">
        <f t="shared" si="23"/>
        <v>-4.3857326512602525E-2</v>
      </c>
    </row>
    <row r="455" spans="1:10" ht="15" customHeight="1">
      <c r="A455" s="76" t="s">
        <v>120</v>
      </c>
      <c r="B455" s="74">
        <v>1446601.6</v>
      </c>
      <c r="C455" s="56">
        <v>13014484</v>
      </c>
      <c r="D455" s="67"/>
      <c r="E455" s="56">
        <v>14836618</v>
      </c>
      <c r="F455" s="56"/>
      <c r="G455" s="56"/>
      <c r="H455" s="118">
        <f t="shared" si="22"/>
        <v>29297703.600000001</v>
      </c>
      <c r="I455" s="74">
        <v>23292837</v>
      </c>
      <c r="J455" s="140">
        <f t="shared" si="23"/>
        <v>0.25779885035043182</v>
      </c>
    </row>
    <row r="456" spans="1:10" ht="15" customHeight="1">
      <c r="A456" s="76" t="s">
        <v>121</v>
      </c>
      <c r="B456" s="74">
        <v>535024</v>
      </c>
      <c r="C456" s="56">
        <v>103400</v>
      </c>
      <c r="D456" s="67">
        <v>90000</v>
      </c>
      <c r="E456" s="56"/>
      <c r="F456" s="56">
        <v>576</v>
      </c>
      <c r="G456" s="56">
        <v>21800</v>
      </c>
      <c r="H456" s="118">
        <f t="shared" si="22"/>
        <v>750800</v>
      </c>
      <c r="I456" s="74">
        <v>7497864</v>
      </c>
      <c r="J456" s="140">
        <f t="shared" si="23"/>
        <v>-0.89986481483259761</v>
      </c>
    </row>
    <row r="457" spans="1:10" s="21" customFormat="1" ht="15" customHeight="1">
      <c r="A457" s="77" t="s">
        <v>122</v>
      </c>
      <c r="B457" s="54">
        <f>B454*0.8</f>
        <v>1981625.6</v>
      </c>
      <c r="C457" s="54">
        <f>SUM(C455:C456)</f>
        <v>13117884</v>
      </c>
      <c r="D457" s="54">
        <v>90000</v>
      </c>
      <c r="E457" s="54">
        <v>14836618</v>
      </c>
      <c r="F457" s="54">
        <v>576</v>
      </c>
      <c r="G457" s="54">
        <v>21800</v>
      </c>
      <c r="H457" s="118">
        <f t="shared" si="22"/>
        <v>30048503.600000001</v>
      </c>
      <c r="I457" s="54">
        <v>30800751</v>
      </c>
      <c r="J457" s="140">
        <f t="shared" si="23"/>
        <v>-2.4423021373732041E-2</v>
      </c>
    </row>
    <row r="458" spans="1:10" ht="15" customHeight="1">
      <c r="A458" s="49" t="s">
        <v>142</v>
      </c>
      <c r="B458" s="67"/>
      <c r="C458" s="67"/>
      <c r="D458" s="67"/>
      <c r="E458" s="56"/>
      <c r="F458" s="67"/>
      <c r="G458" s="56"/>
      <c r="H458" s="118"/>
      <c r="I458" s="74"/>
      <c r="J458" s="140"/>
    </row>
    <row r="459" spans="1:10" ht="15" customHeight="1">
      <c r="A459" s="76" t="s">
        <v>83</v>
      </c>
      <c r="B459" s="67">
        <v>301745</v>
      </c>
      <c r="C459" s="67">
        <v>701071</v>
      </c>
      <c r="D459" s="67">
        <v>90000</v>
      </c>
      <c r="E459" s="67">
        <v>1557612</v>
      </c>
      <c r="F459" s="67"/>
      <c r="G459" s="67">
        <v>14500</v>
      </c>
      <c r="H459" s="118">
        <f>SUM(B459:G459)</f>
        <v>2664928</v>
      </c>
      <c r="I459" s="74">
        <v>2153322</v>
      </c>
      <c r="J459" s="140">
        <f t="shared" si="23"/>
        <v>0.23758917616594266</v>
      </c>
    </row>
    <row r="460" spans="1:10" ht="15" customHeight="1">
      <c r="A460" s="76" t="s">
        <v>84</v>
      </c>
      <c r="B460" s="67">
        <f>B459*12</f>
        <v>3620940</v>
      </c>
      <c r="C460" s="67">
        <f>C459*12</f>
        <v>8412852</v>
      </c>
      <c r="D460" s="67">
        <f>D459*12</f>
        <v>1080000</v>
      </c>
      <c r="E460" s="67">
        <f>E459*12</f>
        <v>18691344</v>
      </c>
      <c r="F460" s="67"/>
      <c r="G460" s="67">
        <f>G459*12</f>
        <v>174000</v>
      </c>
      <c r="H460" s="118">
        <f>(H459*12)</f>
        <v>31979136</v>
      </c>
      <c r="I460" s="74">
        <v>25839864</v>
      </c>
      <c r="J460" s="140">
        <f t="shared" si="23"/>
        <v>0.23758917616594266</v>
      </c>
    </row>
    <row r="461" spans="1:10" ht="15" customHeight="1">
      <c r="A461" s="76"/>
      <c r="B461" s="74"/>
      <c r="C461" s="56"/>
      <c r="D461" s="56"/>
      <c r="E461" s="71"/>
      <c r="F461" s="67"/>
      <c r="G461" s="56"/>
      <c r="H461" s="118"/>
      <c r="I461" s="74"/>
      <c r="J461" s="140"/>
    </row>
    <row r="462" spans="1:10" ht="15" customHeight="1">
      <c r="A462" s="49" t="s">
        <v>85</v>
      </c>
      <c r="B462" s="67"/>
      <c r="C462" s="67"/>
      <c r="D462" s="67"/>
      <c r="E462" s="67"/>
      <c r="F462" s="67"/>
      <c r="G462" s="67"/>
      <c r="H462" s="118"/>
      <c r="I462" s="74"/>
      <c r="J462" s="140"/>
    </row>
    <row r="463" spans="1:10" ht="15" customHeight="1">
      <c r="A463" s="76" t="s">
        <v>86</v>
      </c>
      <c r="B463" s="67"/>
      <c r="C463" s="67">
        <v>2225</v>
      </c>
      <c r="D463" s="67"/>
      <c r="E463" s="67">
        <v>24455</v>
      </c>
      <c r="F463" s="67"/>
      <c r="G463" s="67">
        <v>100</v>
      </c>
      <c r="H463" s="118">
        <f>SUM(B463:G463)</f>
        <v>26780</v>
      </c>
      <c r="I463" s="74">
        <v>32371</v>
      </c>
      <c r="J463" s="140">
        <f>(H463-I463)/I463</f>
        <v>-0.17271632016310895</v>
      </c>
    </row>
    <row r="464" spans="1:10" ht="15" customHeight="1">
      <c r="A464" s="76" t="s">
        <v>144</v>
      </c>
      <c r="B464" s="67"/>
      <c r="C464" s="67">
        <v>25587</v>
      </c>
      <c r="D464" s="67"/>
      <c r="E464" s="67">
        <v>402897</v>
      </c>
      <c r="F464" s="67"/>
      <c r="G464" s="67">
        <v>800</v>
      </c>
      <c r="H464" s="118">
        <f>SUM(B464:G464)</f>
        <v>429284</v>
      </c>
      <c r="I464" s="74">
        <v>558050</v>
      </c>
      <c r="J464" s="140">
        <f>(H464-I464)/I464</f>
        <v>-0.23074276498521637</v>
      </c>
    </row>
    <row r="465" spans="1:10" ht="15" customHeight="1">
      <c r="A465" s="76" t="s">
        <v>76</v>
      </c>
      <c r="B465" s="67"/>
      <c r="C465" s="67">
        <v>20470</v>
      </c>
      <c r="D465" s="67"/>
      <c r="E465" s="67">
        <v>332441</v>
      </c>
      <c r="F465" s="67"/>
      <c r="G465" s="67">
        <v>600</v>
      </c>
      <c r="H465" s="118">
        <f>SUM(B465:G465)</f>
        <v>353511</v>
      </c>
      <c r="I465" s="74">
        <v>396990</v>
      </c>
      <c r="J465" s="140">
        <f>(H465-I465)/I465</f>
        <v>-0.10952165041940604</v>
      </c>
    </row>
    <row r="466" spans="1:10" ht="15" customHeight="1">
      <c r="A466" s="76" t="s">
        <v>82</v>
      </c>
      <c r="B466" s="67"/>
      <c r="C466" s="67">
        <f>C465/C463</f>
        <v>9.1999999999999993</v>
      </c>
      <c r="D466" s="67"/>
      <c r="E466" s="68">
        <f>E465/E463</f>
        <v>13.593988959313023</v>
      </c>
      <c r="F466" s="67"/>
      <c r="G466" s="56">
        <v>6</v>
      </c>
      <c r="H466" s="118">
        <f>SUM(B466:G466)</f>
        <v>28.793988959313022</v>
      </c>
      <c r="I466" s="74">
        <v>12</v>
      </c>
      <c r="J466" s="140">
        <f>(H466-I466)/I466</f>
        <v>1.3994990799427518</v>
      </c>
    </row>
    <row r="467" spans="1:10" ht="15" customHeight="1">
      <c r="A467" s="76"/>
      <c r="B467" s="67"/>
      <c r="C467" s="67"/>
      <c r="D467" s="67"/>
      <c r="E467" s="67"/>
      <c r="F467" s="67"/>
      <c r="G467" s="67"/>
      <c r="H467" s="118"/>
      <c r="I467" s="74"/>
      <c r="J467" s="140"/>
    </row>
    <row r="468" spans="1:10" ht="15" customHeight="1">
      <c r="A468" s="97" t="s">
        <v>128</v>
      </c>
      <c r="B468" s="5"/>
      <c r="C468" s="5"/>
      <c r="D468" s="5"/>
      <c r="E468" s="5"/>
      <c r="F468" s="5"/>
      <c r="G468" s="5"/>
      <c r="I468" s="35"/>
      <c r="J468" s="161"/>
    </row>
    <row r="469" spans="1:10" ht="15" customHeight="1">
      <c r="A469" s="97" t="s">
        <v>129</v>
      </c>
      <c r="B469" s="5"/>
      <c r="C469" s="5"/>
      <c r="D469" s="5"/>
      <c r="E469" s="5"/>
      <c r="F469" s="5"/>
      <c r="G469" s="5"/>
      <c r="J469" s="161"/>
    </row>
    <row r="470" spans="1:10" ht="15" customHeight="1">
      <c r="A470" s="97" t="s">
        <v>201</v>
      </c>
      <c r="B470" s="5"/>
      <c r="C470" s="5"/>
      <c r="D470" s="5"/>
      <c r="E470" s="5"/>
      <c r="F470" s="5"/>
      <c r="G470" s="5"/>
      <c r="J470" s="161"/>
    </row>
    <row r="471" spans="1:10" ht="15" customHeight="1">
      <c r="A471" s="97" t="s">
        <v>181</v>
      </c>
      <c r="B471" s="5"/>
      <c r="C471" s="5"/>
      <c r="D471" s="5"/>
      <c r="E471" s="5"/>
      <c r="F471" s="5"/>
      <c r="G471" s="5"/>
      <c r="J471" s="161"/>
    </row>
    <row r="472" spans="1:10" ht="15" customHeight="1">
      <c r="A472" s="97" t="s">
        <v>210</v>
      </c>
      <c r="B472" s="5"/>
      <c r="C472" s="5"/>
      <c r="D472" s="5"/>
      <c r="E472" s="5"/>
      <c r="F472" s="5"/>
      <c r="G472" s="5"/>
      <c r="J472" s="161"/>
    </row>
    <row r="473" spans="1:10" ht="15" customHeight="1">
      <c r="A473" s="97" t="s">
        <v>179</v>
      </c>
      <c r="B473" s="5" t="s">
        <v>161</v>
      </c>
      <c r="C473" s="5"/>
      <c r="D473" s="5"/>
      <c r="E473" s="5"/>
      <c r="F473" s="5"/>
      <c r="G473" s="5"/>
      <c r="H473" s="20"/>
      <c r="J473" s="161"/>
    </row>
    <row r="474" spans="1:10" ht="15" customHeight="1">
      <c r="A474" s="97" t="s">
        <v>180</v>
      </c>
      <c r="B474" s="5"/>
      <c r="C474" s="5"/>
      <c r="D474" s="5"/>
      <c r="E474" s="5"/>
      <c r="F474" s="5"/>
      <c r="G474" s="5"/>
      <c r="H474" s="20"/>
      <c r="J474" s="161"/>
    </row>
    <row r="475" spans="1:10" ht="15" customHeight="1">
      <c r="A475" s="112" t="s">
        <v>182</v>
      </c>
      <c r="I475" s="14"/>
      <c r="J475" s="161"/>
    </row>
    <row r="476" spans="1:10" ht="15" customHeight="1">
      <c r="A476" s="112" t="s">
        <v>205</v>
      </c>
      <c r="J476" s="161"/>
    </row>
    <row r="477" spans="1:10" ht="15" customHeight="1">
      <c r="J477" s="161"/>
    </row>
    <row r="478" spans="1:10" ht="15" customHeight="1">
      <c r="J478" s="161"/>
    </row>
    <row r="479" spans="1:10" ht="15" customHeight="1">
      <c r="J479" s="161"/>
    </row>
    <row r="480" spans="1:10" ht="15" customHeight="1">
      <c r="J480" s="161"/>
    </row>
    <row r="481" spans="10:10" ht="15" customHeight="1">
      <c r="J481" s="161"/>
    </row>
    <row r="482" spans="10:10" ht="15" customHeight="1">
      <c r="J482" s="161"/>
    </row>
    <row r="483" spans="10:10" ht="15" customHeight="1">
      <c r="J483" s="161"/>
    </row>
    <row r="484" spans="10:10" ht="15" customHeight="1">
      <c r="J484" s="161"/>
    </row>
    <row r="485" spans="10:10" ht="15" customHeight="1">
      <c r="J485" s="161"/>
    </row>
    <row r="486" spans="10:10" ht="15" customHeight="1">
      <c r="J486" s="161"/>
    </row>
    <row r="487" spans="10:10" ht="15" customHeight="1">
      <c r="J487" s="161"/>
    </row>
    <row r="488" spans="10:10" ht="15" customHeight="1">
      <c r="J488" s="161"/>
    </row>
    <row r="489" spans="10:10" ht="15" customHeight="1">
      <c r="J489" s="161"/>
    </row>
    <row r="490" spans="10:10" ht="15" customHeight="1">
      <c r="J490" s="161"/>
    </row>
    <row r="491" spans="10:10" ht="15" customHeight="1">
      <c r="J491" s="161"/>
    </row>
    <row r="492" spans="10:10" ht="15" customHeight="1">
      <c r="J492" s="161"/>
    </row>
    <row r="493" spans="10:10" ht="15" customHeight="1">
      <c r="J493" s="161"/>
    </row>
    <row r="494" spans="10:10" ht="15" customHeight="1">
      <c r="J494" s="161"/>
    </row>
    <row r="495" spans="10:10" ht="15" customHeight="1">
      <c r="J495" s="161"/>
    </row>
    <row r="496" spans="10:10" ht="15" customHeight="1">
      <c r="J496" s="161"/>
    </row>
    <row r="497" spans="10:10" ht="15" customHeight="1">
      <c r="J497" s="161"/>
    </row>
    <row r="498" spans="10:10" ht="15" customHeight="1">
      <c r="J498" s="161"/>
    </row>
    <row r="499" spans="10:10" ht="15" customHeight="1">
      <c r="J499" s="161"/>
    </row>
    <row r="500" spans="10:10" ht="15" customHeight="1">
      <c r="J500" s="161"/>
    </row>
    <row r="501" spans="10:10" ht="15" customHeight="1">
      <c r="J501" s="161"/>
    </row>
    <row r="502" spans="10:10" ht="15" customHeight="1">
      <c r="J502" s="161"/>
    </row>
    <row r="503" spans="10:10" ht="15" customHeight="1">
      <c r="J503" s="161"/>
    </row>
    <row r="504" spans="10:10" ht="15" customHeight="1">
      <c r="J504" s="161"/>
    </row>
    <row r="505" spans="10:10" ht="15" customHeight="1">
      <c r="J505" s="161"/>
    </row>
    <row r="506" spans="10:10" ht="15" customHeight="1">
      <c r="J506" s="161"/>
    </row>
    <row r="507" spans="10:10" ht="15" customHeight="1">
      <c r="J507" s="161"/>
    </row>
    <row r="508" spans="10:10" ht="15" customHeight="1">
      <c r="J508" s="161"/>
    </row>
    <row r="509" spans="10:10" ht="15" customHeight="1">
      <c r="J509" s="161"/>
    </row>
    <row r="510" spans="10:10" ht="15" customHeight="1">
      <c r="J510" s="161"/>
    </row>
    <row r="511" spans="10:10" ht="15" customHeight="1">
      <c r="J511" s="161"/>
    </row>
    <row r="512" spans="10:10" ht="15" customHeight="1">
      <c r="J512" s="161"/>
    </row>
    <row r="513" spans="10:10" ht="15" customHeight="1">
      <c r="J513" s="161"/>
    </row>
    <row r="514" spans="10:10" ht="15" customHeight="1">
      <c r="J514" s="161"/>
    </row>
    <row r="515" spans="10:10" ht="15" customHeight="1">
      <c r="J515" s="161"/>
    </row>
    <row r="516" spans="10:10" ht="15" customHeight="1">
      <c r="J516" s="161"/>
    </row>
    <row r="517" spans="10:10" ht="15" customHeight="1">
      <c r="J517" s="161"/>
    </row>
    <row r="518" spans="10:10" ht="15" customHeight="1">
      <c r="J518" s="161"/>
    </row>
    <row r="519" spans="10:10" ht="15" customHeight="1">
      <c r="J519" s="161"/>
    </row>
    <row r="520" spans="10:10" ht="15" customHeight="1">
      <c r="J520" s="161"/>
    </row>
    <row r="521" spans="10:10" ht="15" customHeight="1">
      <c r="J521" s="161"/>
    </row>
    <row r="522" spans="10:10" ht="15" customHeight="1">
      <c r="J522" s="161"/>
    </row>
    <row r="523" spans="10:10" ht="15" customHeight="1">
      <c r="J523" s="161"/>
    </row>
    <row r="524" spans="10:10" ht="15" customHeight="1">
      <c r="J524" s="161"/>
    </row>
    <row r="525" spans="10:10" ht="15" customHeight="1">
      <c r="J525" s="161"/>
    </row>
    <row r="526" spans="10:10" ht="15" customHeight="1">
      <c r="J526" s="161"/>
    </row>
    <row r="527" spans="10:10" ht="15" customHeight="1">
      <c r="J527" s="161"/>
    </row>
    <row r="528" spans="10:10" ht="15" customHeight="1">
      <c r="J528" s="161"/>
    </row>
    <row r="529" spans="10:10" ht="15" customHeight="1">
      <c r="J529" s="161"/>
    </row>
    <row r="530" spans="10:10" ht="15" customHeight="1">
      <c r="J530" s="161"/>
    </row>
    <row r="531" spans="10:10" ht="15" customHeight="1">
      <c r="J531" s="161"/>
    </row>
    <row r="532" spans="10:10" ht="15" customHeight="1">
      <c r="J532" s="161"/>
    </row>
    <row r="533" spans="10:10" ht="15" customHeight="1">
      <c r="J533" s="161"/>
    </row>
    <row r="534" spans="10:10" ht="15" customHeight="1">
      <c r="J534" s="161"/>
    </row>
    <row r="535" spans="10:10" ht="15" customHeight="1">
      <c r="J535" s="161"/>
    </row>
    <row r="536" spans="10:10" ht="15" customHeight="1">
      <c r="J536" s="161"/>
    </row>
    <row r="537" spans="10:10" ht="15" customHeight="1">
      <c r="J537" s="161"/>
    </row>
    <row r="538" spans="10:10" ht="15" customHeight="1">
      <c r="J538" s="161"/>
    </row>
    <row r="539" spans="10:10" ht="15" customHeight="1">
      <c r="J539" s="161"/>
    </row>
    <row r="540" spans="10:10" ht="15" customHeight="1">
      <c r="J540" s="161"/>
    </row>
    <row r="541" spans="10:10" ht="15" customHeight="1">
      <c r="J541" s="161"/>
    </row>
    <row r="542" spans="10:10" ht="15" customHeight="1">
      <c r="J542" s="161"/>
    </row>
    <row r="543" spans="10:10" ht="15" customHeight="1">
      <c r="J543" s="161"/>
    </row>
    <row r="544" spans="10:10" ht="15" customHeight="1">
      <c r="J544" s="161"/>
    </row>
    <row r="545" spans="10:10" ht="15" customHeight="1">
      <c r="J545" s="161"/>
    </row>
    <row r="546" spans="10:10" ht="15" customHeight="1">
      <c r="J546" s="161"/>
    </row>
    <row r="547" spans="10:10" ht="15" customHeight="1">
      <c r="J547" s="161"/>
    </row>
    <row r="548" spans="10:10" ht="15" customHeight="1">
      <c r="J548" s="161"/>
    </row>
    <row r="549" spans="10:10" ht="15" customHeight="1">
      <c r="J549" s="161"/>
    </row>
    <row r="550" spans="10:10" ht="15" customHeight="1">
      <c r="J550" s="161"/>
    </row>
    <row r="551" spans="10:10" ht="15" customHeight="1">
      <c r="J551" s="161"/>
    </row>
  </sheetData>
  <phoneticPr fontId="0" type="noConversion"/>
  <printOptions gridLines="1"/>
  <pageMargins left="0" right="0" top="0.5" bottom="0" header="0" footer="0"/>
  <pageSetup scale="52" orientation="portrait" r:id="rId1"/>
  <headerFooter alignWithMargins="0">
    <oddHeader>&amp;R&amp;P  to &amp;N</oddHeader>
  </headerFooter>
  <rowBreaks count="6" manualBreakCount="6">
    <brk id="70" max="9" man="1"/>
    <brk id="144" max="9" man="1"/>
    <brk id="211" max="9" man="1"/>
    <brk id="268" max="9" man="1"/>
    <brk id="338" max="9" man="1"/>
    <brk id="412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</vt:lpstr>
      <vt:lpstr>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A.B.S Preferred Customer</dc:creator>
  <cp:lastModifiedBy>Bau</cp:lastModifiedBy>
  <cp:lastPrinted>2004-08-09T17:03:12Z</cp:lastPrinted>
  <dcterms:created xsi:type="dcterms:W3CDTF">1999-12-15T16:18:39Z</dcterms:created>
  <dcterms:modified xsi:type="dcterms:W3CDTF">2012-01-04T19:13:53Z</dcterms:modified>
</cp:coreProperties>
</file>