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Škola\Uniza FRI\Ing\ASI\THO\semestrálka\"/>
    </mc:Choice>
  </mc:AlternateContent>
  <bookViews>
    <workbookView xWindow="0" yWindow="0" windowWidth="20490" windowHeight="7755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3" i="1" l="1"/>
  <c r="N117" i="1"/>
  <c r="F117" i="1"/>
  <c r="K124" i="1" l="1"/>
  <c r="M124" i="1" s="1"/>
  <c r="K125" i="1"/>
  <c r="M125" i="1" s="1"/>
  <c r="K126" i="1"/>
  <c r="M126" i="1" s="1"/>
  <c r="E125" i="1"/>
  <c r="D29" i="1"/>
  <c r="J28" i="1"/>
  <c r="G29" i="1"/>
  <c r="G28" i="1"/>
  <c r="F115" i="1"/>
  <c r="N119" i="1"/>
  <c r="N118" i="1"/>
  <c r="N115" i="1"/>
  <c r="N114" i="1"/>
  <c r="N109" i="1"/>
  <c r="F111" i="1" l="1"/>
  <c r="F112" i="1"/>
  <c r="F110" i="1"/>
  <c r="N121" i="1" l="1"/>
  <c r="N110" i="1" l="1"/>
  <c r="N111" i="1"/>
  <c r="F109" i="1"/>
  <c r="X25" i="1" l="1"/>
  <c r="V25" i="1"/>
  <c r="W24" i="1"/>
  <c r="U24" i="1"/>
  <c r="U23" i="1"/>
  <c r="U22" i="1"/>
  <c r="S22" i="1"/>
  <c r="T21" i="1"/>
  <c r="R21" i="1"/>
  <c r="M20" i="1"/>
  <c r="U19" i="1"/>
  <c r="N19" i="1"/>
  <c r="M18" i="1"/>
  <c r="P17" i="1"/>
  <c r="N17" i="1"/>
  <c r="O16" i="1"/>
  <c r="M16" i="1"/>
  <c r="M15" i="1"/>
  <c r="M14" i="1"/>
  <c r="K14" i="1"/>
  <c r="L13" i="1"/>
  <c r="J13" i="1"/>
  <c r="I12" i="1"/>
  <c r="M11" i="1"/>
  <c r="I10" i="1"/>
  <c r="N8" i="1"/>
  <c r="M7" i="1"/>
  <c r="M6" i="1"/>
  <c r="D5" i="1"/>
  <c r="C5" i="1"/>
  <c r="B4" i="1"/>
  <c r="B3" i="1"/>
  <c r="D28" i="1"/>
  <c r="F114" i="1" l="1"/>
  <c r="Z106" i="1"/>
  <c r="B81" i="1" l="1" a="1"/>
  <c r="B81" i="1" s="1"/>
  <c r="H17" i="1"/>
  <c r="G16" i="1"/>
  <c r="F16" i="1"/>
  <c r="F14" i="1"/>
  <c r="P8" i="1"/>
  <c r="N22" i="1"/>
  <c r="M21" i="1"/>
  <c r="U13" i="1"/>
  <c r="D12" i="1"/>
  <c r="V104" i="1" l="1"/>
  <c r="F104" i="1"/>
  <c r="N103" i="1"/>
  <c r="V102" i="1"/>
  <c r="F102" i="1"/>
  <c r="I101" i="1"/>
  <c r="V100" i="1"/>
  <c r="Y99" i="1"/>
  <c r="C99" i="1"/>
  <c r="F98" i="1"/>
  <c r="I97" i="1"/>
  <c r="K96" i="1"/>
  <c r="Y95" i="1"/>
  <c r="Y94" i="1"/>
  <c r="H93" i="1"/>
  <c r="Q90" i="1"/>
  <c r="I86" i="1"/>
  <c r="S104" i="1"/>
  <c r="C104" i="1"/>
  <c r="K103" i="1"/>
  <c r="S102" i="1"/>
  <c r="B102" i="1"/>
  <c r="E101" i="1"/>
  <c r="G100" i="1"/>
  <c r="W98" i="1"/>
  <c r="B98" i="1"/>
  <c r="E97" i="1"/>
  <c r="G96" i="1"/>
  <c r="J95" i="1"/>
  <c r="U93" i="1"/>
  <c r="Y91" i="1"/>
  <c r="I88" i="1"/>
  <c r="Y82" i="1"/>
  <c r="R104" i="1"/>
  <c r="J104" i="1"/>
  <c r="B104" i="1"/>
  <c r="R103" i="1"/>
  <c r="J103" i="1"/>
  <c r="B103" i="1"/>
  <c r="R102" i="1"/>
  <c r="J102" i="1"/>
  <c r="Y101" i="1"/>
  <c r="N101" i="1"/>
  <c r="C101" i="1"/>
  <c r="Q100" i="1"/>
  <c r="F100" i="1"/>
  <c r="S99" i="1"/>
  <c r="I99" i="1"/>
  <c r="V98" i="1"/>
  <c r="K98" i="1"/>
  <c r="Y97" i="1"/>
  <c r="N97" i="1"/>
  <c r="C97" i="1"/>
  <c r="Q96" i="1"/>
  <c r="F96" i="1"/>
  <c r="S95" i="1"/>
  <c r="I95" i="1"/>
  <c r="P94" i="1"/>
  <c r="Q93" i="1"/>
  <c r="U92" i="1"/>
  <c r="P91" i="1"/>
  <c r="U89" i="1"/>
  <c r="Q87" i="1"/>
  <c r="Y84" i="1"/>
  <c r="I82" i="1"/>
  <c r="N104" i="1"/>
  <c r="V103" i="1"/>
  <c r="F103" i="1"/>
  <c r="N102" i="1"/>
  <c r="S101" i="1"/>
  <c r="K100" i="1"/>
  <c r="N99" i="1"/>
  <c r="Q98" i="1"/>
  <c r="S97" i="1"/>
  <c r="V96" i="1"/>
  <c r="N95" i="1"/>
  <c r="E94" i="1"/>
  <c r="I92" i="1"/>
  <c r="X88" i="1"/>
  <c r="Q83" i="1"/>
  <c r="K104" i="1"/>
  <c r="S103" i="1"/>
  <c r="C103" i="1"/>
  <c r="K102" i="1"/>
  <c r="O101" i="1"/>
  <c r="R100" i="1"/>
  <c r="U99" i="1"/>
  <c r="J99" i="1"/>
  <c r="M98" i="1"/>
  <c r="O97" i="1"/>
  <c r="R96" i="1"/>
  <c r="U95" i="1"/>
  <c r="Q94" i="1"/>
  <c r="X92" i="1"/>
  <c r="H90" i="1"/>
  <c r="Q85" i="1"/>
  <c r="W104" i="1"/>
  <c r="O104" i="1"/>
  <c r="G104" i="1"/>
  <c r="W103" i="1"/>
  <c r="O103" i="1"/>
  <c r="G103" i="1"/>
  <c r="W102" i="1"/>
  <c r="O102" i="1"/>
  <c r="G102" i="1"/>
  <c r="U101" i="1"/>
  <c r="J101" i="1"/>
  <c r="W100" i="1"/>
  <c r="M100" i="1"/>
  <c r="B100" i="1"/>
  <c r="O99" i="1"/>
  <c r="E99" i="1"/>
  <c r="R98" i="1"/>
  <c r="G98" i="1"/>
  <c r="U97" i="1"/>
  <c r="J97" i="1"/>
  <c r="W96" i="1"/>
  <c r="M96" i="1"/>
  <c r="B96" i="1"/>
  <c r="O95" i="1"/>
  <c r="E95" i="1"/>
  <c r="H94" i="1"/>
  <c r="I93" i="1"/>
  <c r="M92" i="1"/>
  <c r="E91" i="1"/>
  <c r="I89" i="1"/>
  <c r="Y86" i="1"/>
  <c r="I84" i="1"/>
  <c r="Q81" i="1"/>
  <c r="X91" i="1"/>
  <c r="Y90" i="1"/>
  <c r="E90" i="1"/>
  <c r="U88" i="1"/>
  <c r="P87" i="1"/>
  <c r="H86" i="1"/>
  <c r="X84" i="1"/>
  <c r="P83" i="1"/>
  <c r="P81" i="1"/>
  <c r="Y104" i="1"/>
  <c r="U104" i="1"/>
  <c r="Q104" i="1"/>
  <c r="M104" i="1"/>
  <c r="I104" i="1"/>
  <c r="E104" i="1"/>
  <c r="Y103" i="1"/>
  <c r="U103" i="1"/>
  <c r="Q103" i="1"/>
  <c r="M103" i="1"/>
  <c r="I103" i="1"/>
  <c r="E103" i="1"/>
  <c r="Y102" i="1"/>
  <c r="U102" i="1"/>
  <c r="Q102" i="1"/>
  <c r="M102" i="1"/>
  <c r="I102" i="1"/>
  <c r="E102" i="1"/>
  <c r="W101" i="1"/>
  <c r="R101" i="1"/>
  <c r="M101" i="1"/>
  <c r="G101" i="1"/>
  <c r="B101" i="1"/>
  <c r="U100" i="1"/>
  <c r="O100" i="1"/>
  <c r="J100" i="1"/>
  <c r="E100" i="1"/>
  <c r="W99" i="1"/>
  <c r="R99" i="1"/>
  <c r="M99" i="1"/>
  <c r="G99" i="1"/>
  <c r="B99" i="1"/>
  <c r="U98" i="1"/>
  <c r="O98" i="1"/>
  <c r="J98" i="1"/>
  <c r="E98" i="1"/>
  <c r="W97" i="1"/>
  <c r="R97" i="1"/>
  <c r="M97" i="1"/>
  <c r="G97" i="1"/>
  <c r="B97" i="1"/>
  <c r="U96" i="1"/>
  <c r="O96" i="1"/>
  <c r="J96" i="1"/>
  <c r="E96" i="1"/>
  <c r="W95" i="1"/>
  <c r="R95" i="1"/>
  <c r="M95" i="1"/>
  <c r="G95" i="1"/>
  <c r="X94" i="1"/>
  <c r="M94" i="1"/>
  <c r="Y93" i="1"/>
  <c r="P93" i="1"/>
  <c r="E93" i="1"/>
  <c r="Q92" i="1"/>
  <c r="H92" i="1"/>
  <c r="U91" i="1"/>
  <c r="I91" i="1"/>
  <c r="X90" i="1"/>
  <c r="M90" i="1"/>
  <c r="Y89" i="1"/>
  <c r="P89" i="1"/>
  <c r="E89" i="1"/>
  <c r="Q88" i="1"/>
  <c r="Y87" i="1"/>
  <c r="I87" i="1"/>
  <c r="Q86" i="1"/>
  <c r="Y85" i="1"/>
  <c r="I85" i="1"/>
  <c r="Q84" i="1"/>
  <c r="Y83" i="1"/>
  <c r="I83" i="1"/>
  <c r="Q82" i="1"/>
  <c r="Y81" i="1"/>
  <c r="I81" i="1"/>
  <c r="M91" i="1"/>
  <c r="P90" i="1"/>
  <c r="Q89" i="1"/>
  <c r="H89" i="1"/>
  <c r="H88" i="1"/>
  <c r="X86" i="1"/>
  <c r="P85" i="1"/>
  <c r="H84" i="1"/>
  <c r="X82" i="1"/>
  <c r="H82" i="1"/>
  <c r="X104" i="1"/>
  <c r="T104" i="1"/>
  <c r="P104" i="1"/>
  <c r="L104" i="1"/>
  <c r="H104" i="1"/>
  <c r="D104" i="1"/>
  <c r="X103" i="1"/>
  <c r="T103" i="1"/>
  <c r="P103" i="1"/>
  <c r="L103" i="1"/>
  <c r="H103" i="1"/>
  <c r="D103" i="1"/>
  <c r="X102" i="1"/>
  <c r="T102" i="1"/>
  <c r="P102" i="1"/>
  <c r="L102" i="1"/>
  <c r="H102" i="1"/>
  <c r="C102" i="1"/>
  <c r="V101" i="1"/>
  <c r="Q101" i="1"/>
  <c r="K101" i="1"/>
  <c r="F101" i="1"/>
  <c r="Y100" i="1"/>
  <c r="S100" i="1"/>
  <c r="N100" i="1"/>
  <c r="I100" i="1"/>
  <c r="C100" i="1"/>
  <c r="V99" i="1"/>
  <c r="Q99" i="1"/>
  <c r="K99" i="1"/>
  <c r="F99" i="1"/>
  <c r="Y98" i="1"/>
  <c r="S98" i="1"/>
  <c r="N98" i="1"/>
  <c r="I98" i="1"/>
  <c r="C98" i="1"/>
  <c r="V97" i="1"/>
  <c r="Q97" i="1"/>
  <c r="K97" i="1"/>
  <c r="F97" i="1"/>
  <c r="Y96" i="1"/>
  <c r="S96" i="1"/>
  <c r="N96" i="1"/>
  <c r="I96" i="1"/>
  <c r="C96" i="1"/>
  <c r="V95" i="1"/>
  <c r="Q95" i="1"/>
  <c r="K95" i="1"/>
  <c r="F95" i="1"/>
  <c r="U94" i="1"/>
  <c r="I94" i="1"/>
  <c r="X93" i="1"/>
  <c r="M93" i="1"/>
  <c r="Y92" i="1"/>
  <c r="P92" i="1"/>
  <c r="E92" i="1"/>
  <c r="Q91" i="1"/>
  <c r="H91" i="1"/>
  <c r="U90" i="1"/>
  <c r="I90" i="1"/>
  <c r="X89" i="1"/>
  <c r="M89" i="1"/>
  <c r="Y88" i="1"/>
  <c r="P88" i="1"/>
  <c r="X87" i="1"/>
  <c r="H87" i="1"/>
  <c r="P86" i="1"/>
  <c r="X85" i="1"/>
  <c r="H85" i="1"/>
  <c r="P84" i="1"/>
  <c r="X83" i="1"/>
  <c r="H83" i="1"/>
  <c r="P82" i="1"/>
  <c r="X81" i="1"/>
  <c r="H81" i="1"/>
  <c r="M88" i="1"/>
  <c r="E88" i="1"/>
  <c r="U87" i="1"/>
  <c r="M87" i="1"/>
  <c r="E87" i="1"/>
  <c r="U86" i="1"/>
  <c r="M86" i="1"/>
  <c r="E86" i="1"/>
  <c r="U85" i="1"/>
  <c r="M85" i="1"/>
  <c r="E85" i="1"/>
  <c r="U84" i="1"/>
  <c r="M84" i="1"/>
  <c r="E84" i="1"/>
  <c r="U83" i="1"/>
  <c r="M83" i="1"/>
  <c r="E83" i="1"/>
  <c r="U82" i="1"/>
  <c r="M82" i="1"/>
  <c r="E82" i="1"/>
  <c r="U81" i="1"/>
  <c r="M81" i="1"/>
  <c r="E81" i="1"/>
  <c r="D102" i="1"/>
  <c r="X101" i="1"/>
  <c r="T101" i="1"/>
  <c r="P101" i="1"/>
  <c r="L101" i="1"/>
  <c r="H101" i="1"/>
  <c r="D101" i="1"/>
  <c r="X100" i="1"/>
  <c r="T100" i="1"/>
  <c r="P100" i="1"/>
  <c r="L100" i="1"/>
  <c r="H100" i="1"/>
  <c r="D100" i="1"/>
  <c r="X99" i="1"/>
  <c r="T99" i="1"/>
  <c r="P99" i="1"/>
  <c r="L99" i="1"/>
  <c r="H99" i="1"/>
  <c r="D99" i="1"/>
  <c r="X98" i="1"/>
  <c r="T98" i="1"/>
  <c r="P98" i="1"/>
  <c r="L98" i="1"/>
  <c r="H98" i="1"/>
  <c r="D98" i="1"/>
  <c r="X97" i="1"/>
  <c r="T97" i="1"/>
  <c r="P97" i="1"/>
  <c r="L97" i="1"/>
  <c r="H97" i="1"/>
  <c r="D97" i="1"/>
  <c r="X96" i="1"/>
  <c r="T96" i="1"/>
  <c r="P96" i="1"/>
  <c r="L96" i="1"/>
  <c r="H96" i="1"/>
  <c r="D96" i="1"/>
  <c r="X95" i="1"/>
  <c r="T95" i="1"/>
  <c r="P95" i="1"/>
  <c r="L95" i="1"/>
  <c r="H95" i="1"/>
  <c r="D95" i="1"/>
  <c r="T94" i="1"/>
  <c r="L94" i="1"/>
  <c r="D94" i="1"/>
  <c r="T93" i="1"/>
  <c r="L93" i="1"/>
  <c r="D93" i="1"/>
  <c r="T92" i="1"/>
  <c r="L92" i="1"/>
  <c r="D92" i="1"/>
  <c r="T91" i="1"/>
  <c r="L91" i="1"/>
  <c r="D91" i="1"/>
  <c r="T90" i="1"/>
  <c r="L90" i="1"/>
  <c r="D90" i="1"/>
  <c r="T89" i="1"/>
  <c r="L89" i="1"/>
  <c r="D89" i="1"/>
  <c r="T88" i="1"/>
  <c r="L88" i="1"/>
  <c r="D88" i="1"/>
  <c r="T87" i="1"/>
  <c r="L87" i="1"/>
  <c r="D87" i="1"/>
  <c r="T86" i="1"/>
  <c r="L86" i="1"/>
  <c r="D86" i="1"/>
  <c r="T85" i="1"/>
  <c r="L85" i="1"/>
  <c r="D85" i="1"/>
  <c r="T84" i="1"/>
  <c r="L84" i="1"/>
  <c r="D84" i="1"/>
  <c r="T83" i="1"/>
  <c r="L83" i="1"/>
  <c r="D83" i="1"/>
  <c r="T82" i="1"/>
  <c r="L82" i="1"/>
  <c r="D82" i="1"/>
  <c r="T81" i="1"/>
  <c r="L81" i="1"/>
  <c r="D81" i="1"/>
  <c r="C95" i="1"/>
  <c r="W94" i="1"/>
  <c r="S94" i="1"/>
  <c r="O94" i="1"/>
  <c r="K94" i="1"/>
  <c r="G94" i="1"/>
  <c r="C94" i="1"/>
  <c r="W93" i="1"/>
  <c r="S93" i="1"/>
  <c r="O93" i="1"/>
  <c r="K93" i="1"/>
  <c r="G93" i="1"/>
  <c r="C93" i="1"/>
  <c r="W92" i="1"/>
  <c r="S92" i="1"/>
  <c r="O92" i="1"/>
  <c r="K92" i="1"/>
  <c r="G92" i="1"/>
  <c r="C92" i="1"/>
  <c r="W91" i="1"/>
  <c r="S91" i="1"/>
  <c r="O91" i="1"/>
  <c r="K91" i="1"/>
  <c r="G91" i="1"/>
  <c r="C91" i="1"/>
  <c r="W90" i="1"/>
  <c r="S90" i="1"/>
  <c r="O90" i="1"/>
  <c r="K90" i="1"/>
  <c r="G90" i="1"/>
  <c r="C90" i="1"/>
  <c r="W89" i="1"/>
  <c r="S89" i="1"/>
  <c r="O89" i="1"/>
  <c r="K89" i="1"/>
  <c r="G89" i="1"/>
  <c r="C89" i="1"/>
  <c r="W88" i="1"/>
  <c r="S88" i="1"/>
  <c r="O88" i="1"/>
  <c r="K88" i="1"/>
  <c r="G88" i="1"/>
  <c r="C88" i="1"/>
  <c r="W87" i="1"/>
  <c r="S87" i="1"/>
  <c r="O87" i="1"/>
  <c r="K87" i="1"/>
  <c r="G87" i="1"/>
  <c r="C87" i="1"/>
  <c r="W86" i="1"/>
  <c r="S86" i="1"/>
  <c r="O86" i="1"/>
  <c r="K86" i="1"/>
  <c r="G86" i="1"/>
  <c r="C86" i="1"/>
  <c r="W85" i="1"/>
  <c r="S85" i="1"/>
  <c r="O85" i="1"/>
  <c r="K85" i="1"/>
  <c r="G85" i="1"/>
  <c r="C85" i="1"/>
  <c r="W84" i="1"/>
  <c r="S84" i="1"/>
  <c r="O84" i="1"/>
  <c r="K84" i="1"/>
  <c r="G84" i="1"/>
  <c r="C84" i="1"/>
  <c r="W83" i="1"/>
  <c r="S83" i="1"/>
  <c r="O83" i="1"/>
  <c r="K83" i="1"/>
  <c r="G83" i="1"/>
  <c r="C83" i="1"/>
  <c r="W82" i="1"/>
  <c r="S82" i="1"/>
  <c r="O82" i="1"/>
  <c r="K82" i="1"/>
  <c r="G82" i="1"/>
  <c r="C82" i="1"/>
  <c r="W81" i="1"/>
  <c r="S81" i="1"/>
  <c r="O81" i="1"/>
  <c r="K81" i="1"/>
  <c r="G81" i="1"/>
  <c r="C81" i="1"/>
  <c r="B95" i="1"/>
  <c r="V94" i="1"/>
  <c r="R94" i="1"/>
  <c r="N94" i="1"/>
  <c r="J94" i="1"/>
  <c r="F94" i="1"/>
  <c r="B94" i="1"/>
  <c r="V93" i="1"/>
  <c r="R93" i="1"/>
  <c r="N93" i="1"/>
  <c r="J93" i="1"/>
  <c r="F93" i="1"/>
  <c r="B93" i="1"/>
  <c r="V92" i="1"/>
  <c r="R92" i="1"/>
  <c r="N92" i="1"/>
  <c r="J92" i="1"/>
  <c r="F92" i="1"/>
  <c r="B92" i="1"/>
  <c r="V91" i="1"/>
  <c r="R91" i="1"/>
  <c r="N91" i="1"/>
  <c r="J91" i="1"/>
  <c r="F91" i="1"/>
  <c r="B91" i="1"/>
  <c r="V90" i="1"/>
  <c r="R90" i="1"/>
  <c r="N90" i="1"/>
  <c r="J90" i="1"/>
  <c r="F90" i="1"/>
  <c r="B90" i="1"/>
  <c r="V89" i="1"/>
  <c r="R89" i="1"/>
  <c r="N89" i="1"/>
  <c r="J89" i="1"/>
  <c r="F89" i="1"/>
  <c r="B89" i="1"/>
  <c r="V88" i="1"/>
  <c r="R88" i="1"/>
  <c r="N88" i="1"/>
  <c r="J88" i="1"/>
  <c r="F88" i="1"/>
  <c r="B88" i="1"/>
  <c r="V87" i="1"/>
  <c r="R87" i="1"/>
  <c r="N87" i="1"/>
  <c r="J87" i="1"/>
  <c r="F87" i="1"/>
  <c r="B87" i="1"/>
  <c r="V86" i="1"/>
  <c r="R86" i="1"/>
  <c r="N86" i="1"/>
  <c r="J86" i="1"/>
  <c r="F86" i="1"/>
  <c r="B86" i="1"/>
  <c r="V85" i="1"/>
  <c r="R85" i="1"/>
  <c r="N85" i="1"/>
  <c r="J85" i="1"/>
  <c r="F85" i="1"/>
  <c r="B85" i="1"/>
  <c r="V84" i="1"/>
  <c r="R84" i="1"/>
  <c r="N84" i="1"/>
  <c r="J84" i="1"/>
  <c r="F84" i="1"/>
  <c r="B84" i="1"/>
  <c r="V83" i="1"/>
  <c r="R83" i="1"/>
  <c r="N83" i="1"/>
  <c r="J83" i="1"/>
  <c r="F83" i="1"/>
  <c r="B83" i="1"/>
  <c r="V82" i="1"/>
  <c r="R82" i="1"/>
  <c r="N82" i="1"/>
  <c r="J82" i="1"/>
  <c r="F82" i="1"/>
  <c r="B82" i="1"/>
  <c r="V81" i="1"/>
  <c r="R81" i="1"/>
  <c r="N81" i="1"/>
  <c r="J81" i="1"/>
  <c r="F81" i="1"/>
  <c r="Q25" i="1" l="1"/>
  <c r="Y24" i="1"/>
  <c r="P24" i="1"/>
  <c r="Y22" i="1"/>
  <c r="X21" i="1"/>
  <c r="Y17" i="1"/>
  <c r="X16" i="1"/>
  <c r="V14" i="1"/>
  <c r="E13" i="1"/>
  <c r="M12" i="1"/>
  <c r="M10" i="1"/>
  <c r="C10" i="1"/>
  <c r="L9" i="1"/>
  <c r="B9" i="1"/>
  <c r="M5" i="1"/>
  <c r="L4" i="1"/>
  <c r="J3" i="1"/>
  <c r="I2" i="1"/>
  <c r="B2" i="1" s="1"/>
  <c r="P23" i="1" l="1"/>
  <c r="V21" i="1"/>
  <c r="J9" i="1" l="1"/>
  <c r="E4" i="1"/>
  <c r="E3" i="1"/>
  <c r="C3" i="1" s="1"/>
  <c r="T20" i="1"/>
  <c r="G7" i="1"/>
  <c r="Z7" i="1" s="1"/>
  <c r="P16" i="1"/>
  <c r="N14" i="1" l="1"/>
  <c r="Z14" i="1" s="1"/>
  <c r="Z16" i="1"/>
  <c r="D4" i="1"/>
  <c r="H8" i="1"/>
  <c r="Z8" i="1" s="1"/>
  <c r="K11" i="1"/>
  <c r="Z11" i="1" s="1"/>
  <c r="U21" i="1"/>
  <c r="Z21" i="1" s="1"/>
  <c r="Z20" i="1"/>
  <c r="M13" i="1"/>
  <c r="Z13" i="1" s="1"/>
  <c r="I9" i="1"/>
  <c r="Z9" i="1" s="1"/>
  <c r="Y25" i="1"/>
  <c r="Z25" i="1" s="1"/>
  <c r="V22" i="1"/>
  <c r="Z22" i="1" s="1"/>
  <c r="Q17" i="1"/>
  <c r="Z4" i="1" l="1"/>
  <c r="Z2" i="1"/>
  <c r="F6" i="1"/>
  <c r="Z6" i="1" s="1"/>
  <c r="L12" i="1"/>
  <c r="Z17" i="1"/>
  <c r="E5" i="1"/>
  <c r="Z5" i="1" s="1"/>
  <c r="J10" i="1"/>
  <c r="Z10" i="1" s="1"/>
  <c r="O15" i="1"/>
  <c r="Z15" i="1" s="1"/>
  <c r="Z3" i="1"/>
  <c r="S19" i="1"/>
  <c r="Z19" i="1" s="1"/>
  <c r="X24" i="1"/>
  <c r="Z24" i="1" s="1"/>
  <c r="W23" i="1"/>
  <c r="Z23" i="1" s="1"/>
  <c r="R18" i="1"/>
  <c r="Z18" i="1" s="1"/>
  <c r="AB2" i="1" l="1" a="1"/>
  <c r="AB2" i="1" s="1"/>
  <c r="B31" i="1" a="1"/>
  <c r="E31" i="1" s="1"/>
  <c r="Z12" i="1"/>
  <c r="J33" i="1" l="1"/>
  <c r="L32" i="1"/>
  <c r="X32" i="1"/>
  <c r="V32" i="1"/>
  <c r="AB24" i="1"/>
  <c r="AB22" i="1"/>
  <c r="AB8" i="1"/>
  <c r="AB14" i="1"/>
  <c r="AB21" i="1"/>
  <c r="H33" i="1"/>
  <c r="J31" i="1"/>
  <c r="K33" i="1"/>
  <c r="O32" i="1"/>
  <c r="I31" i="1"/>
  <c r="AB25" i="1"/>
  <c r="AB3" i="1"/>
  <c r="AB13" i="1"/>
  <c r="AB16" i="1"/>
  <c r="H31" i="1"/>
  <c r="M32" i="1"/>
  <c r="S32" i="1"/>
  <c r="J32" i="1"/>
  <c r="E32" i="1"/>
  <c r="AB12" i="1"/>
  <c r="AB19" i="1"/>
  <c r="AB7" i="1"/>
  <c r="AB11" i="1"/>
  <c r="O31" i="1"/>
  <c r="D33" i="1"/>
  <c r="Q32" i="1"/>
  <c r="S33" i="1"/>
  <c r="AB18" i="1"/>
  <c r="AB6" i="1"/>
  <c r="AB20" i="1"/>
  <c r="AB9" i="1"/>
  <c r="AB4" i="1"/>
  <c r="G34" i="1"/>
  <c r="X33" i="1"/>
  <c r="O33" i="1"/>
  <c r="J35" i="1"/>
  <c r="F33" i="1"/>
  <c r="D35" i="1"/>
  <c r="B34" i="1"/>
  <c r="E33" i="1"/>
  <c r="C36" i="1"/>
  <c r="L35" i="1"/>
  <c r="B36" i="1"/>
  <c r="G35" i="1"/>
  <c r="L33" i="1"/>
  <c r="P38" i="1"/>
  <c r="J39" i="1"/>
  <c r="C38" i="1"/>
  <c r="J38" i="1"/>
  <c r="T39" i="1"/>
  <c r="P36" i="1"/>
  <c r="I38" i="1"/>
  <c r="X38" i="1"/>
  <c r="K38" i="1"/>
  <c r="L40" i="1"/>
  <c r="X35" i="1"/>
  <c r="G36" i="1"/>
  <c r="K35" i="1"/>
  <c r="P35" i="1"/>
  <c r="N38" i="1"/>
  <c r="S41" i="1"/>
  <c r="D42" i="1"/>
  <c r="T42" i="1"/>
  <c r="P42" i="1"/>
  <c r="I41" i="1"/>
  <c r="F41" i="1"/>
  <c r="T40" i="1"/>
  <c r="L41" i="1"/>
  <c r="X41" i="1"/>
  <c r="W38" i="1"/>
  <c r="C43" i="1"/>
  <c r="G40" i="1"/>
  <c r="Y46" i="1"/>
  <c r="G44" i="1"/>
  <c r="S40" i="1"/>
  <c r="N44" i="1"/>
  <c r="D41" i="1"/>
  <c r="D43" i="1"/>
  <c r="L37" i="1"/>
  <c r="H39" i="1"/>
  <c r="W36" i="1"/>
  <c r="Y36" i="1"/>
  <c r="L36" i="1"/>
  <c r="S38" i="1"/>
  <c r="Q38" i="1"/>
  <c r="X42" i="1"/>
  <c r="W37" i="1"/>
  <c r="Y34" i="1"/>
  <c r="I35" i="1"/>
  <c r="F38" i="1"/>
  <c r="U33" i="1"/>
  <c r="T43" i="1"/>
  <c r="L38" i="1"/>
  <c r="L39" i="1"/>
  <c r="D39" i="1"/>
  <c r="D40" i="1"/>
  <c r="P44" i="1"/>
  <c r="P40" i="1"/>
  <c r="X37" i="1"/>
  <c r="H35" i="1"/>
  <c r="P32" i="1"/>
  <c r="G38" i="1"/>
  <c r="O35" i="1"/>
  <c r="W32" i="1"/>
  <c r="R32" i="1"/>
  <c r="I34" i="1"/>
  <c r="N39" i="1"/>
  <c r="H46" i="1"/>
  <c r="R36" i="1"/>
  <c r="B42" i="1"/>
  <c r="L34" i="1"/>
  <c r="T31" i="1"/>
  <c r="K37" i="1"/>
  <c r="S34" i="1"/>
  <c r="C32" i="1"/>
  <c r="V31" i="1"/>
  <c r="Y35" i="1"/>
  <c r="N41" i="1"/>
  <c r="R35" i="1"/>
  <c r="J41" i="1"/>
  <c r="T35" i="1"/>
  <c r="H40" i="1"/>
  <c r="X36" i="1"/>
  <c r="H34" i="1"/>
  <c r="P31" i="1"/>
  <c r="O36" i="1"/>
  <c r="W33" i="1"/>
  <c r="G31" i="1"/>
  <c r="B31" i="1"/>
  <c r="Q37" i="1"/>
  <c r="I33" i="1"/>
  <c r="R38" i="1"/>
  <c r="T34" i="1"/>
  <c r="D32" i="1"/>
  <c r="S35" i="1"/>
  <c r="K32" i="1"/>
  <c r="U31" i="1"/>
  <c r="F40" i="1"/>
  <c r="R37" i="1"/>
  <c r="C42" i="1"/>
  <c r="S44" i="1"/>
  <c r="I32" i="1"/>
  <c r="U42" i="1"/>
  <c r="V33" i="1"/>
  <c r="C40" i="1"/>
  <c r="M31" i="1"/>
  <c r="N32" i="1"/>
  <c r="Q34" i="1"/>
  <c r="S39" i="1"/>
  <c r="J34" i="1"/>
  <c r="O39" i="1"/>
  <c r="D37" i="1"/>
  <c r="P41" i="1"/>
  <c r="P37" i="1"/>
  <c r="X34" i="1"/>
  <c r="H32" i="1"/>
  <c r="G37" i="1"/>
  <c r="O34" i="1"/>
  <c r="W31" i="1"/>
  <c r="R31" i="1"/>
  <c r="I36" i="1"/>
  <c r="P48" i="1"/>
  <c r="J37" i="1"/>
  <c r="T36" i="1"/>
  <c r="T32" i="1"/>
  <c r="K36" i="1"/>
  <c r="C33" i="1"/>
  <c r="F32" i="1"/>
  <c r="Y37" i="1"/>
  <c r="R33" i="1"/>
  <c r="N45" i="1"/>
  <c r="E36" i="1"/>
  <c r="U36" i="1"/>
  <c r="Q31" i="1"/>
  <c r="V35" i="1"/>
  <c r="S42" i="1"/>
  <c r="U32" i="1"/>
  <c r="L42" i="1"/>
  <c r="T44" i="1"/>
  <c r="D38" i="1"/>
  <c r="T37" i="1"/>
  <c r="T38" i="1"/>
  <c r="H43" i="1"/>
  <c r="X39" i="1"/>
  <c r="H37" i="1"/>
  <c r="P34" i="1"/>
  <c r="X31" i="1"/>
  <c r="O37" i="1"/>
  <c r="W34" i="1"/>
  <c r="G32" i="1"/>
  <c r="B32" i="1"/>
  <c r="Q35" i="1"/>
  <c r="K40" i="1"/>
  <c r="Y31" i="1"/>
  <c r="B38" i="1"/>
  <c r="U43" i="1"/>
  <c r="T33" i="1"/>
  <c r="D31" i="1"/>
  <c r="S36" i="1"/>
  <c r="C34" i="1"/>
  <c r="K31" i="1"/>
  <c r="F31" i="1"/>
  <c r="I37" i="1"/>
  <c r="K42" i="1"/>
  <c r="B37" i="1"/>
  <c r="E43" i="1"/>
  <c r="H44" i="1"/>
  <c r="P39" i="1"/>
  <c r="H36" i="1"/>
  <c r="P33" i="1"/>
  <c r="G39" i="1"/>
  <c r="W35" i="1"/>
  <c r="G33" i="1"/>
  <c r="B33" i="1"/>
  <c r="Q33" i="1"/>
  <c r="Y39" i="1"/>
  <c r="R34" i="1"/>
  <c r="R40" i="1"/>
  <c r="D34" i="1"/>
  <c r="L31" i="1"/>
  <c r="C35" i="1"/>
  <c r="C31" i="1"/>
  <c r="Y33" i="1"/>
  <c r="V42" i="1"/>
  <c r="B39" i="1"/>
  <c r="K43" i="1"/>
  <c r="E42" i="1"/>
  <c r="E34" i="1"/>
  <c r="M41" i="1"/>
  <c r="Y32" i="1"/>
  <c r="E35" i="1"/>
  <c r="U50" i="1"/>
  <c r="U47" i="1"/>
  <c r="V46" i="1"/>
  <c r="P47" i="1"/>
  <c r="R44" i="1"/>
  <c r="L46" i="1"/>
  <c r="N43" i="1"/>
  <c r="I45" i="1"/>
  <c r="J44" i="1"/>
  <c r="M43" i="1"/>
  <c r="T41" i="1"/>
  <c r="D44" i="1"/>
  <c r="X43" i="1"/>
  <c r="H41" i="1"/>
  <c r="F42" i="1"/>
  <c r="X50" i="1"/>
  <c r="E41" i="1"/>
  <c r="M45" i="1"/>
  <c r="Q40" i="1"/>
  <c r="D47" i="1"/>
  <c r="G42" i="1"/>
  <c r="X40" i="1"/>
  <c r="H38" i="1"/>
  <c r="O38" i="1"/>
  <c r="Y38" i="1"/>
  <c r="H45" i="1"/>
  <c r="M42" i="1"/>
  <c r="D36" i="1"/>
  <c r="S37" i="1"/>
  <c r="L45" i="1"/>
  <c r="J36" i="1"/>
  <c r="N46" i="1"/>
  <c r="V43" i="1"/>
  <c r="V34" i="1"/>
  <c r="U34" i="1"/>
  <c r="E38" i="1"/>
  <c r="F39" i="1"/>
  <c r="M38" i="1"/>
  <c r="T50" i="1"/>
  <c r="M51" i="1"/>
  <c r="I48" i="1"/>
  <c r="F47" i="1"/>
  <c r="L44" i="1"/>
  <c r="L43" i="1"/>
  <c r="Y43" i="1"/>
  <c r="H48" i="1"/>
  <c r="W42" i="1"/>
  <c r="M47" i="1"/>
  <c r="I43" i="1"/>
  <c r="D49" i="1"/>
  <c r="M40" i="1"/>
  <c r="B44" i="1"/>
  <c r="H42" i="1"/>
  <c r="V40" i="1"/>
  <c r="X45" i="1"/>
  <c r="U39" i="1"/>
  <c r="E45" i="1"/>
  <c r="C39" i="1"/>
  <c r="I39" i="1"/>
  <c r="D46" i="1"/>
  <c r="U41" i="1"/>
  <c r="Y49" i="1"/>
  <c r="K39" i="1"/>
  <c r="V38" i="1"/>
  <c r="K50" i="1"/>
  <c r="W39" i="1"/>
  <c r="G46" i="1"/>
  <c r="V39" i="1"/>
  <c r="O46" i="1"/>
  <c r="J40" i="1"/>
  <c r="M35" i="1"/>
  <c r="O40" i="1"/>
  <c r="N34" i="1"/>
  <c r="R46" i="1"/>
  <c r="I42" i="1"/>
  <c r="U37" i="1"/>
  <c r="E51" i="1"/>
  <c r="I47" i="1"/>
  <c r="L51" i="1"/>
  <c r="R48" i="1"/>
  <c r="D45" i="1"/>
  <c r="V44" i="1"/>
  <c r="H50" i="1"/>
  <c r="E48" i="1"/>
  <c r="C45" i="1"/>
  <c r="T49" i="1"/>
  <c r="Q45" i="1"/>
  <c r="X47" i="1"/>
  <c r="E47" i="1"/>
  <c r="L49" i="1"/>
  <c r="R42" i="1"/>
  <c r="C50" i="1"/>
  <c r="F48" i="1"/>
  <c r="W46" i="1"/>
  <c r="N49" i="1"/>
  <c r="K45" i="1"/>
  <c r="F46" i="1"/>
  <c r="G43" i="1"/>
  <c r="J45" i="1"/>
  <c r="Y40" i="1"/>
  <c r="M54" i="1"/>
  <c r="R53" i="1"/>
  <c r="M49" i="1"/>
  <c r="L50" i="1"/>
  <c r="Y48" i="1"/>
  <c r="H49" i="1"/>
  <c r="M48" i="1"/>
  <c r="Q50" i="1"/>
  <c r="W52" i="1"/>
  <c r="U51" i="1"/>
  <c r="K49" i="1"/>
  <c r="Y54" i="1"/>
  <c r="V48" i="1"/>
  <c r="R52" i="1"/>
  <c r="J48" i="1"/>
  <c r="P45" i="1"/>
  <c r="X48" i="1"/>
  <c r="U46" i="1"/>
  <c r="E50" i="1"/>
  <c r="F44" i="1"/>
  <c r="T47" i="1"/>
  <c r="I46" i="1"/>
  <c r="Q49" i="1"/>
  <c r="P43" i="1"/>
  <c r="Q42" i="1"/>
  <c r="P46" i="1"/>
  <c r="H51" i="1"/>
  <c r="O41" i="1"/>
  <c r="U45" i="1"/>
  <c r="M50" i="1"/>
  <c r="Y41" i="1"/>
  <c r="T46" i="1"/>
  <c r="W40" i="1"/>
  <c r="Y45" i="1"/>
  <c r="U53" i="1"/>
  <c r="O45" i="1"/>
  <c r="C49" i="1"/>
  <c r="O42" i="1"/>
  <c r="V47" i="1"/>
  <c r="D53" i="1"/>
  <c r="W45" i="1"/>
  <c r="X53" i="1"/>
  <c r="W48" i="1"/>
  <c r="I44" i="1"/>
  <c r="U38" i="1"/>
  <c r="Q53" i="1"/>
  <c r="K48" i="1"/>
  <c r="W43" i="1"/>
  <c r="V36" i="1"/>
  <c r="E44" i="1"/>
  <c r="B41" i="1"/>
  <c r="F37" i="1"/>
  <c r="V51" i="1"/>
  <c r="B47" i="1"/>
  <c r="Q43" i="1"/>
  <c r="N40" i="1"/>
  <c r="M36" i="1"/>
  <c r="P51" i="1"/>
  <c r="U52" i="1"/>
  <c r="O52" i="1"/>
  <c r="N54" i="1"/>
  <c r="R50" i="1"/>
  <c r="K53" i="1"/>
  <c r="Q54" i="1"/>
  <c r="Y51" i="1"/>
  <c r="P53" i="1"/>
  <c r="K51" i="1"/>
  <c r="W54" i="1"/>
  <c r="Q52" i="1"/>
  <c r="U54" i="1"/>
  <c r="S53" i="1"/>
  <c r="K52" i="1"/>
  <c r="F51" i="1"/>
  <c r="O54" i="1"/>
  <c r="L53" i="1"/>
  <c r="I52" i="1"/>
  <c r="O50" i="1"/>
  <c r="J54" i="1"/>
  <c r="J53" i="1"/>
  <c r="N52" i="1"/>
  <c r="R51" i="1"/>
  <c r="B50" i="1"/>
  <c r="X46" i="1"/>
  <c r="P49" i="1"/>
  <c r="E46" i="1"/>
  <c r="U48" i="1"/>
  <c r="T45" i="1"/>
  <c r="L48" i="1"/>
  <c r="D51" i="1"/>
  <c r="W44" i="1"/>
  <c r="Q47" i="1"/>
  <c r="I50" i="1"/>
  <c r="X44" i="1"/>
  <c r="K44" i="1"/>
  <c r="H47" i="1"/>
  <c r="X49" i="1"/>
  <c r="J43" i="1"/>
  <c r="M46" i="1"/>
  <c r="E49" i="1"/>
  <c r="S43" i="1"/>
  <c r="D48" i="1"/>
  <c r="M44" i="1"/>
  <c r="Y47" i="1"/>
  <c r="I51" i="1"/>
  <c r="M52" i="1"/>
  <c r="F49" i="1"/>
  <c r="O44" i="1"/>
  <c r="T53" i="1"/>
  <c r="O51" i="1"/>
  <c r="G47" i="1"/>
  <c r="E53" i="1"/>
  <c r="N50" i="1"/>
  <c r="F45" i="1"/>
  <c r="L54" i="1"/>
  <c r="G52" i="1"/>
  <c r="S47" i="1"/>
  <c r="R41" i="1"/>
  <c r="P54" i="1"/>
  <c r="H53" i="1"/>
  <c r="E52" i="1"/>
  <c r="S50" i="1"/>
  <c r="C48" i="1"/>
  <c r="V45" i="1"/>
  <c r="N42" i="1"/>
  <c r="I54" i="1"/>
  <c r="G53" i="1"/>
  <c r="W51" i="1"/>
  <c r="F50" i="1"/>
  <c r="W47" i="1"/>
  <c r="G45" i="1"/>
  <c r="G41" i="1"/>
  <c r="N35" i="1"/>
  <c r="F36" i="1"/>
  <c r="J42" i="1"/>
  <c r="R39" i="1"/>
  <c r="N36" i="1"/>
  <c r="B54" i="1"/>
  <c r="F53" i="1"/>
  <c r="J52" i="1"/>
  <c r="J51" i="1"/>
  <c r="R49" i="1"/>
  <c r="B48" i="1"/>
  <c r="B46" i="1"/>
  <c r="C44" i="1"/>
  <c r="V41" i="1"/>
  <c r="E39" i="1"/>
  <c r="U35" i="1"/>
  <c r="Y50" i="1"/>
  <c r="P50" i="1"/>
  <c r="U49" i="1"/>
  <c r="T48" i="1"/>
  <c r="Q48" i="1"/>
  <c r="H54" i="1"/>
  <c r="C52" i="1"/>
  <c r="G48" i="1"/>
  <c r="I53" i="1"/>
  <c r="V50" i="1"/>
  <c r="X54" i="1"/>
  <c r="S52" i="1"/>
  <c r="S48" i="1"/>
  <c r="Y53" i="1"/>
  <c r="G51" i="1"/>
  <c r="E54" i="1"/>
  <c r="C53" i="1"/>
  <c r="X51" i="1"/>
  <c r="V49" i="1"/>
  <c r="O47" i="1"/>
  <c r="D54" i="1"/>
  <c r="T52" i="1"/>
  <c r="Q51" i="1"/>
  <c r="S49" i="1"/>
  <c r="C47" i="1"/>
  <c r="R54" i="1"/>
  <c r="V53" i="1"/>
  <c r="B53" i="1"/>
  <c r="B52" i="1"/>
  <c r="B51" i="1"/>
  <c r="J49" i="1"/>
  <c r="J47" i="1"/>
  <c r="R45" i="1"/>
  <c r="C37" i="1"/>
  <c r="K34" i="1"/>
  <c r="S31" i="1"/>
  <c r="N31" i="1"/>
  <c r="Q36" i="1"/>
  <c r="C41" i="1"/>
  <c r="Q44" i="1"/>
  <c r="L47" i="1"/>
  <c r="D50" i="1"/>
  <c r="B35" i="1"/>
  <c r="B40" i="1"/>
  <c r="O43" i="1"/>
  <c r="Q46" i="1"/>
  <c r="I49" i="1"/>
  <c r="S54" i="1"/>
  <c r="X52" i="1"/>
  <c r="W50" i="1"/>
  <c r="K47" i="1"/>
  <c r="Y42" i="1"/>
  <c r="G54" i="1"/>
  <c r="L52" i="1"/>
  <c r="W49" i="1"/>
  <c r="K46" i="1"/>
  <c r="U40" i="1"/>
  <c r="C54" i="1"/>
  <c r="H52" i="1"/>
  <c r="O49" i="1"/>
  <c r="C46" i="1"/>
  <c r="I40" i="1"/>
  <c r="O53" i="1"/>
  <c r="T51" i="1"/>
  <c r="O48" i="1"/>
  <c r="B45" i="1"/>
  <c r="N37" i="1"/>
  <c r="K54" i="1"/>
  <c r="M53" i="1"/>
  <c r="P52" i="1"/>
  <c r="S51" i="1"/>
  <c r="G50" i="1"/>
  <c r="N48" i="1"/>
  <c r="S46" i="1"/>
  <c r="U44" i="1"/>
  <c r="Q41" i="1"/>
  <c r="M37" i="1"/>
  <c r="T54" i="1"/>
  <c r="W53" i="1"/>
  <c r="Y52" i="1"/>
  <c r="D52" i="1"/>
  <c r="C51" i="1"/>
  <c r="G49" i="1"/>
  <c r="N47" i="1"/>
  <c r="S45" i="1"/>
  <c r="B43" i="1"/>
  <c r="M39" i="1"/>
  <c r="F34" i="1"/>
  <c r="N33" i="1"/>
  <c r="M33" i="1"/>
  <c r="R43" i="1"/>
  <c r="W41" i="1"/>
  <c r="E40" i="1"/>
  <c r="V37" i="1"/>
  <c r="F35" i="1"/>
  <c r="V54" i="1"/>
  <c r="F54" i="1"/>
  <c r="N53" i="1"/>
  <c r="V52" i="1"/>
  <c r="F52" i="1"/>
  <c r="N51" i="1"/>
  <c r="J50" i="1"/>
  <c r="B49" i="1"/>
  <c r="R47" i="1"/>
  <c r="J46" i="1"/>
  <c r="Y44" i="1"/>
  <c r="F43" i="1"/>
  <c r="K41" i="1"/>
  <c r="Q39" i="1"/>
  <c r="E37" i="1"/>
  <c r="M34" i="1"/>
  <c r="AB15" i="1"/>
  <c r="AB5" i="1"/>
  <c r="AB10" i="1"/>
  <c r="AB23" i="1"/>
  <c r="AB17" i="1"/>
  <c r="F113" i="1"/>
  <c r="F116" i="1" s="1"/>
  <c r="F118" i="1" s="1"/>
</calcChain>
</file>

<file path=xl/sharedStrings.xml><?xml version="1.0" encoding="utf-8"?>
<sst xmlns="http://schemas.openxmlformats.org/spreadsheetml/2006/main" count="83" uniqueCount="59">
  <si>
    <t>(0,0,0)</t>
  </si>
  <si>
    <t>(0,0,1)</t>
  </si>
  <si>
    <t>(0,1,0)</t>
  </si>
  <si>
    <t>(0,1,1)</t>
  </si>
  <si>
    <t>(0,1,2)</t>
  </si>
  <si>
    <t>(0,2,1)</t>
  </si>
  <si>
    <t>(0,2,2)</t>
  </si>
  <si>
    <t>(1,0,0)</t>
  </si>
  <si>
    <t>(1,0,1)</t>
  </si>
  <si>
    <t>(1,0,2)</t>
  </si>
  <si>
    <t>(1,1,0)</t>
  </si>
  <si>
    <t>(1,1,1)</t>
  </si>
  <si>
    <t>(1,1,2)</t>
  </si>
  <si>
    <t>(1,2,0)</t>
  </si>
  <si>
    <t>(1,2,1)</t>
  </si>
  <si>
    <t>(1,2,2)</t>
  </si>
  <si>
    <t>(2,0,1)</t>
  </si>
  <si>
    <t>(2,0,2)</t>
  </si>
  <si>
    <t>(2,1,0)</t>
  </si>
  <si>
    <t>(2,1,1)</t>
  </si>
  <si>
    <t>(2,1,2)</t>
  </si>
  <si>
    <t>(2,2,0)</t>
  </si>
  <si>
    <t>(2,2,1)</t>
  </si>
  <si>
    <t>(2,2,2)</t>
  </si>
  <si>
    <t>///////</t>
  </si>
  <si>
    <t>lambda</t>
  </si>
  <si>
    <t>SUMA_riadku</t>
  </si>
  <si>
    <t>priemerná cena lístka</t>
  </si>
  <si>
    <t>zisk</t>
  </si>
  <si>
    <t>počet hodín</t>
  </si>
  <si>
    <t>cena odmietnutia zákazníka</t>
  </si>
  <si>
    <t>mi2</t>
  </si>
  <si>
    <t>mi3</t>
  </si>
  <si>
    <t>miP</t>
  </si>
  <si>
    <t>mi1</t>
  </si>
  <si>
    <t>mzda 1.pokladníčky</t>
  </si>
  <si>
    <t>mzda 3.pokladníčky</t>
  </si>
  <si>
    <t>mzda 2.pokladníčky</t>
  </si>
  <si>
    <t>plat pokladníčok</t>
  </si>
  <si>
    <t>pravdepodobnosť príchodu do 1. pokladne</t>
  </si>
  <si>
    <t>pravdepodobnosť príchodu do 2. pokladne</t>
  </si>
  <si>
    <t>pravdepodobnosť príchodu do 3. pokladne</t>
  </si>
  <si>
    <t>príjem</t>
  </si>
  <si>
    <t>výdavky</t>
  </si>
  <si>
    <t>λ</t>
  </si>
  <si>
    <t>μ1</t>
  </si>
  <si>
    <t>μ2</t>
  </si>
  <si>
    <t>μ3</t>
  </si>
  <si>
    <t>μ4</t>
  </si>
  <si>
    <t>pravdepodobnosť odmietnutia zákazníka</t>
  </si>
  <si>
    <t>Mzda1</t>
  </si>
  <si>
    <t>Mzda2</t>
  </si>
  <si>
    <t>Mzda3</t>
  </si>
  <si>
    <t>stredný počet čakajúcich v 1. pokladni</t>
  </si>
  <si>
    <t>stredný počet čakajúcich v 3. pokladni</t>
  </si>
  <si>
    <t>stredný počet čakajúcich v 2. pokladni</t>
  </si>
  <si>
    <t>stredný počet vyťaženia 1. pokladne</t>
  </si>
  <si>
    <t>stredný počet vyťaženia 2. pokladne</t>
  </si>
  <si>
    <t>stredný počet vyťaženia 3. pokladne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</si>
</sst>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#,##0.00000"/>
    <numFmt numFmtId="166" formatCode="0.000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0" xfId="0" applyFill="1" applyBorder="1"/>
    <xf numFmtId="0" fontId="0" fillId="0" borderId="7" xfId="0" applyFill="1" applyBorder="1"/>
    <xf numFmtId="49" fontId="0" fillId="0" borderId="0" xfId="0" applyNumberFormat="1" applyFill="1"/>
    <xf numFmtId="164" fontId="0" fillId="0" borderId="0" xfId="0" applyNumberFormat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165" fontId="0" fillId="0" borderId="0" xfId="0" applyNumberFormat="1"/>
    <xf numFmtId="49" fontId="0" fillId="0" borderId="0" xfId="0" applyNumberFormat="1" applyFill="1" applyBorder="1"/>
    <xf numFmtId="0" fontId="0" fillId="5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6" xfId="0" applyFill="1" applyBorder="1"/>
    <xf numFmtId="166" fontId="0" fillId="0" borderId="0" xfId="0" applyNumberFormat="1" applyFill="1" applyBorder="1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0" borderId="33" xfId="0" applyFont="1" applyFill="1" applyBorder="1"/>
    <xf numFmtId="2" fontId="0" fillId="0" borderId="18" xfId="0" applyNumberFormat="1" applyFont="1" applyFill="1" applyBorder="1"/>
    <xf numFmtId="2" fontId="0" fillId="0" borderId="19" xfId="0" applyNumberFormat="1" applyFont="1" applyFill="1" applyBorder="1"/>
    <xf numFmtId="2" fontId="0" fillId="0" borderId="20" xfId="0" applyNumberFormat="1" applyFont="1" applyFill="1" applyBorder="1"/>
    <xf numFmtId="0" fontId="0" fillId="0" borderId="19" xfId="0" applyFont="1" applyBorder="1"/>
    <xf numFmtId="49" fontId="0" fillId="0" borderId="0" xfId="0" applyNumberFormat="1" applyFont="1" applyFill="1" applyBorder="1"/>
    <xf numFmtId="0" fontId="0" fillId="0" borderId="0" xfId="0" applyFont="1"/>
    <xf numFmtId="0" fontId="0" fillId="0" borderId="0" xfId="0" applyFont="1" applyAlignment="1"/>
    <xf numFmtId="2" fontId="0" fillId="0" borderId="34" xfId="0" applyNumberFormat="1" applyFont="1" applyFill="1" applyBorder="1"/>
    <xf numFmtId="2" fontId="0" fillId="0" borderId="34" xfId="0" applyNumberFormat="1" applyFont="1" applyBorder="1"/>
    <xf numFmtId="2" fontId="0" fillId="0" borderId="39" xfId="0" applyNumberFormat="1" applyFont="1" applyFill="1" applyBorder="1"/>
    <xf numFmtId="2" fontId="0" fillId="2" borderId="35" xfId="0" applyNumberFormat="1" applyFont="1" applyFill="1" applyBorder="1"/>
    <xf numFmtId="0" fontId="0" fillId="0" borderId="34" xfId="0" applyNumberFormat="1" applyFont="1" applyFill="1" applyBorder="1"/>
    <xf numFmtId="0" fontId="0" fillId="0" borderId="34" xfId="0" applyNumberFormat="1" applyFont="1" applyBorder="1"/>
    <xf numFmtId="0" fontId="1" fillId="0" borderId="0" xfId="0" applyFont="1" applyFill="1" applyBorder="1" applyAlignment="1"/>
    <xf numFmtId="0" fontId="0" fillId="0" borderId="18" xfId="0" applyFont="1" applyBorder="1"/>
    <xf numFmtId="0" fontId="0" fillId="0" borderId="20" xfId="0" applyFont="1" applyBorder="1"/>
    <xf numFmtId="0" fontId="0" fillId="0" borderId="36" xfId="0" applyFont="1" applyFill="1" applyBorder="1"/>
    <xf numFmtId="0" fontId="1" fillId="0" borderId="44" xfId="0" applyFont="1" applyFill="1" applyBorder="1" applyAlignment="1"/>
    <xf numFmtId="0" fontId="1" fillId="0" borderId="45" xfId="0" applyFont="1" applyFill="1" applyBorder="1" applyAlignment="1"/>
    <xf numFmtId="0" fontId="1" fillId="0" borderId="46" xfId="0" applyFont="1" applyFill="1" applyBorder="1" applyAlignment="1"/>
    <xf numFmtId="0" fontId="1" fillId="0" borderId="47" xfId="0" applyFont="1" applyFill="1" applyBorder="1" applyAlignment="1"/>
    <xf numFmtId="0" fontId="1" fillId="0" borderId="48" xfId="0" applyFont="1" applyFill="1" applyBorder="1" applyAlignment="1"/>
    <xf numFmtId="0" fontId="1" fillId="0" borderId="49" xfId="0" applyFont="1" applyFill="1" applyBorder="1" applyAlignment="1"/>
    <xf numFmtId="0" fontId="0" fillId="0" borderId="42" xfId="0" applyFont="1" applyBorder="1" applyAlignment="1">
      <alignment horizontal="left"/>
    </xf>
    <xf numFmtId="0" fontId="0" fillId="0" borderId="43" xfId="0" applyFont="1" applyBorder="1" applyAlignment="1">
      <alignment horizontal="left"/>
    </xf>
    <xf numFmtId="0" fontId="0" fillId="0" borderId="18" xfId="0" applyFont="1" applyBorder="1" applyAlignment="1">
      <alignment horizontal="left"/>
    </xf>
    <xf numFmtId="0" fontId="0" fillId="0" borderId="23" xfId="0" applyFont="1" applyBorder="1" applyAlignment="1">
      <alignment horizontal="left"/>
    </xf>
    <xf numFmtId="0" fontId="0" fillId="0" borderId="24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0" fillId="0" borderId="37" xfId="0" applyFont="1" applyFill="1" applyBorder="1" applyAlignment="1">
      <alignment horizontal="left"/>
    </xf>
    <xf numFmtId="0" fontId="0" fillId="0" borderId="38" xfId="0" applyFont="1" applyFill="1" applyBorder="1" applyAlignment="1">
      <alignment horizontal="left"/>
    </xf>
    <xf numFmtId="0" fontId="0" fillId="0" borderId="36" xfId="0" applyFont="1" applyFill="1" applyBorder="1" applyAlignment="1">
      <alignment horizontal="left"/>
    </xf>
    <xf numFmtId="0" fontId="0" fillId="0" borderId="38" xfId="0" applyBorder="1" applyAlignment="1">
      <alignment horizontal="center"/>
    </xf>
    <xf numFmtId="0" fontId="0" fillId="0" borderId="23" xfId="0" applyFont="1" applyFill="1" applyBorder="1" applyAlignment="1">
      <alignment horizontal="left"/>
    </xf>
    <xf numFmtId="0" fontId="0" fillId="0" borderId="24" xfId="0" applyFont="1" applyFill="1" applyBorder="1" applyAlignment="1">
      <alignment horizontal="left"/>
    </xf>
    <xf numFmtId="0" fontId="0" fillId="0" borderId="20" xfId="0" applyFont="1" applyFill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left"/>
    </xf>
    <xf numFmtId="0" fontId="0" fillId="0" borderId="12" xfId="0" applyFont="1" applyFill="1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0" fontId="0" fillId="0" borderId="22" xfId="0" applyFont="1" applyFill="1" applyBorder="1" applyAlignment="1">
      <alignment horizontal="left"/>
    </xf>
    <xf numFmtId="0" fontId="0" fillId="0" borderId="19" xfId="0" applyFont="1" applyFill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0" borderId="14" xfId="0" applyFont="1" applyFill="1" applyBorder="1" applyAlignment="1">
      <alignment horizontal="left"/>
    </xf>
    <xf numFmtId="0" fontId="0" fillId="0" borderId="15" xfId="0" applyFont="1" applyFill="1" applyBorder="1" applyAlignment="1">
      <alignment horizontal="left"/>
    </xf>
    <xf numFmtId="0" fontId="0" fillId="0" borderId="16" xfId="0" applyFont="1" applyFill="1" applyBorder="1" applyAlignment="1">
      <alignment horizontal="left"/>
    </xf>
    <xf numFmtId="0" fontId="0" fillId="0" borderId="17" xfId="0" applyFont="1" applyFill="1" applyBorder="1" applyAlignment="1">
      <alignment horizontal="left"/>
    </xf>
    <xf numFmtId="0" fontId="0" fillId="0" borderId="40" xfId="0" applyFont="1" applyFill="1" applyBorder="1" applyAlignment="1">
      <alignment horizontal="left"/>
    </xf>
    <xf numFmtId="0" fontId="0" fillId="0" borderId="41" xfId="0" applyFont="1" applyFill="1" applyBorder="1" applyAlignment="1">
      <alignment horizontal="left"/>
    </xf>
    <xf numFmtId="0" fontId="0" fillId="2" borderId="37" xfId="0" applyFont="1" applyFill="1" applyBorder="1" applyAlignment="1">
      <alignment horizontal="left"/>
    </xf>
    <xf numFmtId="0" fontId="0" fillId="2" borderId="38" xfId="0" applyFont="1" applyFill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31" xfId="0" applyFont="1" applyBorder="1" applyAlignment="1">
      <alignment horizontal="left"/>
    </xf>
    <xf numFmtId="0" fontId="0" fillId="0" borderId="31" xfId="0" applyFont="1" applyFill="1" applyBorder="1" applyAlignment="1">
      <alignment horizontal="left"/>
    </xf>
    <xf numFmtId="0" fontId="0" fillId="3" borderId="0" xfId="0" applyFill="1" applyAlignment="1"/>
    <xf numFmtId="0" fontId="0" fillId="4" borderId="0" xfId="0" applyFill="1" applyAlignment="1"/>
    <xf numFmtId="0" fontId="0" fillId="0" borderId="29" xfId="0" applyFont="1" applyFill="1" applyBorder="1" applyAlignment="1">
      <alignment horizontal="left"/>
    </xf>
    <xf numFmtId="0" fontId="0" fillId="0" borderId="25" xfId="0" applyFont="1" applyFill="1" applyBorder="1" applyAlignment="1">
      <alignment horizontal="left"/>
    </xf>
    <xf numFmtId="0" fontId="0" fillId="0" borderId="26" xfId="0" applyFont="1" applyFill="1" applyBorder="1" applyAlignment="1">
      <alignment horizontal="left"/>
    </xf>
    <xf numFmtId="0" fontId="0" fillId="0" borderId="30" xfId="0" applyFont="1" applyFill="1" applyBorder="1" applyAlignment="1">
      <alignment horizontal="left"/>
    </xf>
    <xf numFmtId="0" fontId="0" fillId="0" borderId="27" xfId="0" applyFont="1" applyFill="1" applyBorder="1" applyAlignment="1">
      <alignment horizontal="left"/>
    </xf>
    <xf numFmtId="0" fontId="0" fillId="0" borderId="28" xfId="0" applyFont="1" applyFill="1" applyBorder="1" applyAlignment="1">
      <alignment horizontal="left"/>
    </xf>
    <xf numFmtId="0" fontId="0" fillId="0" borderId="32" xfId="0" applyFont="1" applyFill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19" xfId="0" applyFont="1" applyBorder="1" applyAlignment="1">
      <alignment horizontal="left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7"/>
  <sheetViews>
    <sheetView tabSelected="1" zoomScaleNormal="100" zoomScaleSheetLayoutView="100" workbookViewId="0">
      <pane ySplit="1" topLeftCell="A100" activePane="bottomLeft" state="frozen"/>
      <selection pane="bottomLeft" activeCell="R114" sqref="R114"/>
    </sheetView>
  </sheetViews>
  <sheetFormatPr defaultRowHeight="15" x14ac:dyDescent="0.25"/>
  <cols>
    <col min="1" max="1" width="6.5703125" bestFit="1" customWidth="1"/>
    <col min="2" max="2" width="6.7109375" customWidth="1"/>
    <col min="3" max="5" width="6.5703125" bestFit="1" customWidth="1"/>
    <col min="6" max="6" width="7.5703125" bestFit="1" customWidth="1"/>
    <col min="7" max="7" width="6.28515625" customWidth="1"/>
    <col min="8" max="20" width="6.5703125" bestFit="1" customWidth="1"/>
    <col min="21" max="21" width="7" bestFit="1" customWidth="1"/>
    <col min="22" max="25" width="6.5703125" bestFit="1" customWidth="1"/>
    <col min="26" max="26" width="12.85546875" bestFit="1" customWidth="1"/>
    <col min="28" max="28" width="11.85546875" bestFit="1" customWidth="1"/>
  </cols>
  <sheetData>
    <row r="1" spans="1:28" ht="15.75" thickBot="1" x14ac:dyDescent="0.3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26</v>
      </c>
    </row>
    <row r="2" spans="1:28" x14ac:dyDescent="0.25">
      <c r="A2" s="1" t="s">
        <v>0</v>
      </c>
      <c r="B2" s="2">
        <f>-SUM(C2:Y2)</f>
        <v>-160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f>$D$28</f>
        <v>160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4">
        <v>0</v>
      </c>
      <c r="Z2">
        <f>SUM(B2:Y2)</f>
        <v>0</v>
      </c>
      <c r="AB2" s="17">
        <f t="array" ref="AB2:AB25">MMULT(B106:Y106,B2:Y25)</f>
        <v>1.7763568394002505E-15</v>
      </c>
    </row>
    <row r="3" spans="1:28" x14ac:dyDescent="0.25">
      <c r="A3" s="1" t="s">
        <v>1</v>
      </c>
      <c r="B3" s="5">
        <f>$G$29</f>
        <v>60</v>
      </c>
      <c r="C3" s="6">
        <f>-SUM(D3:Y3,B3)</f>
        <v>-220</v>
      </c>
      <c r="D3" s="6">
        <v>0</v>
      </c>
      <c r="E3" s="6">
        <f>0</f>
        <v>0</v>
      </c>
      <c r="F3" s="6">
        <v>0</v>
      </c>
      <c r="G3" s="10">
        <v>0</v>
      </c>
      <c r="H3" s="10">
        <v>0</v>
      </c>
      <c r="I3" s="10">
        <v>0</v>
      </c>
      <c r="J3" s="6">
        <f>$D$28</f>
        <v>160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7">
        <v>0</v>
      </c>
      <c r="Z3">
        <f>SUM(B3:Y3)</f>
        <v>0</v>
      </c>
      <c r="AB3" s="17">
        <v>1.7763568394002505E-15</v>
      </c>
    </row>
    <row r="4" spans="1:28" x14ac:dyDescent="0.25">
      <c r="A4" s="1" t="s">
        <v>2</v>
      </c>
      <c r="B4" s="5">
        <f>$G$28</f>
        <v>90</v>
      </c>
      <c r="C4" s="6">
        <v>0</v>
      </c>
      <c r="D4" s="6">
        <f>-SUM(B4:C4,F4:Y4)</f>
        <v>-250</v>
      </c>
      <c r="E4" s="6">
        <f>0</f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6">
        <f>$D$28</f>
        <v>160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7">
        <v>0</v>
      </c>
      <c r="Z4">
        <f>SUM(B4:Y4)</f>
        <v>0</v>
      </c>
      <c r="AB4" s="17">
        <v>1.7763568394002505E-15</v>
      </c>
    </row>
    <row r="5" spans="1:28" x14ac:dyDescent="0.25">
      <c r="A5" s="1" t="s">
        <v>3</v>
      </c>
      <c r="B5" s="5">
        <v>0</v>
      </c>
      <c r="C5" s="6">
        <f>$G$28</f>
        <v>90</v>
      </c>
      <c r="D5" s="6">
        <f>$G$29</f>
        <v>60</v>
      </c>
      <c r="E5" s="6">
        <f>-SUM($B$5:$D$5,$F$5:$Y$5)</f>
        <v>-310</v>
      </c>
      <c r="F5" s="6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6">
        <f>$D$28</f>
        <v>160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7">
        <v>0</v>
      </c>
      <c r="Z5">
        <f>SUM(B5:Y5)</f>
        <v>0</v>
      </c>
      <c r="AB5" s="17">
        <v>1.7763568394002505E-15</v>
      </c>
    </row>
    <row r="6" spans="1:28" x14ac:dyDescent="0.25">
      <c r="A6" s="12" t="s">
        <v>4</v>
      </c>
      <c r="B6" s="5">
        <v>0</v>
      </c>
      <c r="C6" s="6">
        <v>0</v>
      </c>
      <c r="D6" s="10">
        <v>0</v>
      </c>
      <c r="E6" s="10">
        <v>0</v>
      </c>
      <c r="F6" s="6">
        <f>-SUM(B6:E6,G6:Y6)</f>
        <v>-80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6">
        <f>$J$28</f>
        <v>80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7">
        <v>0</v>
      </c>
      <c r="Z6">
        <f>SUM(B6:Y6)</f>
        <v>0</v>
      </c>
      <c r="AB6" s="17">
        <v>1.7763568394002505E-15</v>
      </c>
    </row>
    <row r="7" spans="1:28" x14ac:dyDescent="0.25">
      <c r="A7" s="1" t="s">
        <v>5</v>
      </c>
      <c r="B7" s="5">
        <v>0</v>
      </c>
      <c r="C7" s="10">
        <v>0</v>
      </c>
      <c r="D7" s="10">
        <v>0</v>
      </c>
      <c r="E7" s="10">
        <v>0</v>
      </c>
      <c r="F7" s="10">
        <v>0</v>
      </c>
      <c r="G7" s="10">
        <f>-SUM(B7:F7,H7:Y7)</f>
        <v>-80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f>$J$28</f>
        <v>80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7">
        <v>0</v>
      </c>
      <c r="Z7">
        <f t="shared" ref="Z7:Z25" si="0">SUM(B7:Y7)</f>
        <v>0</v>
      </c>
      <c r="AB7" s="17">
        <v>1.7763568394002505E-15</v>
      </c>
    </row>
    <row r="8" spans="1:28" x14ac:dyDescent="0.25">
      <c r="A8" s="12" t="s">
        <v>6</v>
      </c>
      <c r="B8" s="5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f>-SUM(B8:G8,I8:Y8)</f>
        <v>-80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f>$J$28</f>
        <v>80</v>
      </c>
      <c r="O8" s="10">
        <v>0</v>
      </c>
      <c r="P8" s="10">
        <f>0</f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7">
        <v>0</v>
      </c>
      <c r="Z8">
        <f t="shared" si="0"/>
        <v>0</v>
      </c>
      <c r="AB8" s="17">
        <v>1.7763568394002505E-15</v>
      </c>
    </row>
    <row r="9" spans="1:28" x14ac:dyDescent="0.25">
      <c r="A9" s="1" t="s">
        <v>7</v>
      </c>
      <c r="B9" s="5">
        <f>$D$29</f>
        <v>120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f>-SUM(B9:H9,J9:Y9)</f>
        <v>-280</v>
      </c>
      <c r="J9" s="10">
        <f>0</f>
        <v>0</v>
      </c>
      <c r="K9" s="10">
        <v>0</v>
      </c>
      <c r="L9" s="10">
        <f>$D$28</f>
        <v>160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7">
        <v>0</v>
      </c>
      <c r="Z9">
        <f t="shared" si="0"/>
        <v>0</v>
      </c>
      <c r="AB9" s="17">
        <v>1.7763568394002505E-15</v>
      </c>
    </row>
    <row r="10" spans="1:28" x14ac:dyDescent="0.25">
      <c r="A10" s="1" t="s">
        <v>8</v>
      </c>
      <c r="B10" s="5">
        <v>0</v>
      </c>
      <c r="C10" s="10">
        <f>$D$29</f>
        <v>120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f>$G$29</f>
        <v>60</v>
      </c>
      <c r="J10" s="10">
        <f>-SUM(B10:I10,K10:Y10)</f>
        <v>-340</v>
      </c>
      <c r="K10" s="10">
        <v>0</v>
      </c>
      <c r="L10" s="10">
        <v>0</v>
      </c>
      <c r="M10" s="10">
        <f>$D$28</f>
        <v>160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7">
        <v>0</v>
      </c>
      <c r="Z10">
        <f t="shared" si="0"/>
        <v>0</v>
      </c>
      <c r="AB10" s="17">
        <v>1.7763568394002505E-15</v>
      </c>
    </row>
    <row r="11" spans="1:28" x14ac:dyDescent="0.25">
      <c r="A11" s="12" t="s">
        <v>9</v>
      </c>
      <c r="B11" s="5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f>-SUM(B11:J11,L11:Y11)</f>
        <v>-80</v>
      </c>
      <c r="L11" s="10">
        <v>0</v>
      </c>
      <c r="M11" s="10">
        <f>$J$28</f>
        <v>80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7">
        <v>0</v>
      </c>
      <c r="Z11">
        <f t="shared" si="0"/>
        <v>0</v>
      </c>
      <c r="AB11" s="17">
        <v>1.7763568394002505E-15</v>
      </c>
    </row>
    <row r="12" spans="1:28" x14ac:dyDescent="0.25">
      <c r="A12" s="1" t="s">
        <v>10</v>
      </c>
      <c r="B12" s="5">
        <v>0</v>
      </c>
      <c r="C12" s="10">
        <v>0</v>
      </c>
      <c r="D12" s="10">
        <f>$D$29</f>
        <v>120</v>
      </c>
      <c r="E12" s="10">
        <v>0</v>
      </c>
      <c r="F12" s="10">
        <v>0</v>
      </c>
      <c r="G12" s="10">
        <v>0</v>
      </c>
      <c r="H12" s="10">
        <v>0</v>
      </c>
      <c r="I12" s="10">
        <f>$G$28</f>
        <v>90</v>
      </c>
      <c r="J12" s="10">
        <v>0</v>
      </c>
      <c r="K12" s="10">
        <v>0</v>
      </c>
      <c r="L12" s="10">
        <f>-SUM(B12:K12,M12:Y12)</f>
        <v>-370</v>
      </c>
      <c r="M12" s="10">
        <f>$D$28</f>
        <v>160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7">
        <v>0</v>
      </c>
      <c r="Z12">
        <f t="shared" si="0"/>
        <v>0</v>
      </c>
      <c r="AB12" s="17">
        <v>1.7763568394002505E-15</v>
      </c>
    </row>
    <row r="13" spans="1:28" x14ac:dyDescent="0.25">
      <c r="A13" s="12" t="s">
        <v>11</v>
      </c>
      <c r="B13" s="5">
        <v>0</v>
      </c>
      <c r="C13" s="10">
        <v>0</v>
      </c>
      <c r="D13" s="10">
        <v>0</v>
      </c>
      <c r="E13" s="10">
        <f>$D$29</f>
        <v>120</v>
      </c>
      <c r="F13" s="10">
        <v>0</v>
      </c>
      <c r="G13" s="10">
        <v>0</v>
      </c>
      <c r="H13" s="10">
        <v>0</v>
      </c>
      <c r="I13" s="10">
        <v>0</v>
      </c>
      <c r="J13" s="10">
        <f>$G$28</f>
        <v>90</v>
      </c>
      <c r="K13" s="10">
        <v>0</v>
      </c>
      <c r="L13" s="10">
        <f>$G$29</f>
        <v>60</v>
      </c>
      <c r="M13" s="10">
        <f>-SUM(B13:L13,N13:Y13)</f>
        <v>-430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f>$D$28</f>
        <v>160</v>
      </c>
      <c r="V13" s="10">
        <v>0</v>
      </c>
      <c r="W13" s="10">
        <v>0</v>
      </c>
      <c r="X13" s="10">
        <v>0</v>
      </c>
      <c r="Y13" s="7">
        <v>0</v>
      </c>
      <c r="Z13">
        <f t="shared" si="0"/>
        <v>0</v>
      </c>
      <c r="AB13" s="17">
        <v>1.7763568394002505E-15</v>
      </c>
    </row>
    <row r="14" spans="1:28" x14ac:dyDescent="0.25">
      <c r="A14" s="12" t="s">
        <v>12</v>
      </c>
      <c r="B14" s="5">
        <v>0</v>
      </c>
      <c r="C14" s="10">
        <v>0</v>
      </c>
      <c r="D14" s="10">
        <v>0</v>
      </c>
      <c r="E14" s="10">
        <v>0</v>
      </c>
      <c r="F14" s="10">
        <f>$D$29</f>
        <v>120</v>
      </c>
      <c r="G14" s="10">
        <v>0</v>
      </c>
      <c r="H14" s="10">
        <v>0</v>
      </c>
      <c r="I14" s="10">
        <v>0</v>
      </c>
      <c r="J14" s="10">
        <v>0</v>
      </c>
      <c r="K14" s="10">
        <f>$G$28</f>
        <v>90</v>
      </c>
      <c r="L14" s="10">
        <v>0</v>
      </c>
      <c r="M14" s="10">
        <f>$G$29</f>
        <v>60</v>
      </c>
      <c r="N14" s="10">
        <f>-SUM(B14:M14,O14:Y14)</f>
        <v>-430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f>$D$28</f>
        <v>160</v>
      </c>
      <c r="W14" s="10">
        <v>0</v>
      </c>
      <c r="X14" s="10">
        <v>0</v>
      </c>
      <c r="Y14" s="7">
        <v>0</v>
      </c>
      <c r="Z14">
        <f t="shared" si="0"/>
        <v>0</v>
      </c>
      <c r="AB14" s="17">
        <v>1.7763568394002505E-15</v>
      </c>
    </row>
    <row r="15" spans="1:28" x14ac:dyDescent="0.25">
      <c r="A15" s="12" t="s">
        <v>13</v>
      </c>
      <c r="B15" s="5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f>$J$28</f>
        <v>80</v>
      </c>
      <c r="N15" s="10">
        <v>0</v>
      </c>
      <c r="O15" s="10">
        <f>-SUM(B15:N15,P15:Y15)</f>
        <v>-80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7">
        <v>0</v>
      </c>
      <c r="Z15">
        <f t="shared" si="0"/>
        <v>0</v>
      </c>
      <c r="AB15" s="17">
        <v>1.7763568394002505E-15</v>
      </c>
    </row>
    <row r="16" spans="1:28" x14ac:dyDescent="0.25">
      <c r="A16" s="12" t="s">
        <v>14</v>
      </c>
      <c r="B16" s="5">
        <v>0</v>
      </c>
      <c r="C16" s="10">
        <v>0</v>
      </c>
      <c r="D16" s="10">
        <v>0</v>
      </c>
      <c r="E16" s="10">
        <v>0</v>
      </c>
      <c r="F16" s="10">
        <f>0</f>
        <v>0</v>
      </c>
      <c r="G16" s="10">
        <f>$D$29</f>
        <v>120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f>$G$28</f>
        <v>90</v>
      </c>
      <c r="N16" s="10">
        <v>0</v>
      </c>
      <c r="O16" s="10">
        <f>$G$29</f>
        <v>60</v>
      </c>
      <c r="P16" s="10">
        <f>-SUM(B16:O16,Q16:Y16)</f>
        <v>-430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f>$D$28</f>
        <v>160</v>
      </c>
      <c r="Y16" s="7">
        <v>0</v>
      </c>
      <c r="Z16">
        <f t="shared" si="0"/>
        <v>0</v>
      </c>
      <c r="AB16" s="17">
        <v>1.7763568394002505E-15</v>
      </c>
    </row>
    <row r="17" spans="1:28" x14ac:dyDescent="0.25">
      <c r="A17" s="12" t="s">
        <v>15</v>
      </c>
      <c r="B17" s="5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f>$D$29</f>
        <v>120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f>$G$28</f>
        <v>90</v>
      </c>
      <c r="O17" s="10">
        <v>0</v>
      </c>
      <c r="P17" s="10">
        <f>$G$29</f>
        <v>60</v>
      </c>
      <c r="Q17" s="10">
        <f>-SUM(B17:P17,R17:Y17)</f>
        <v>-430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7">
        <f>$D$28</f>
        <v>160</v>
      </c>
      <c r="Z17">
        <f t="shared" si="0"/>
        <v>0</v>
      </c>
      <c r="AB17" s="17">
        <v>1.7763568394002505E-15</v>
      </c>
    </row>
    <row r="18" spans="1:28" x14ac:dyDescent="0.25">
      <c r="A18" s="1" t="s">
        <v>16</v>
      </c>
      <c r="B18" s="5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f>$J$28</f>
        <v>80</v>
      </c>
      <c r="N18" s="10">
        <v>0</v>
      </c>
      <c r="O18" s="10">
        <v>0</v>
      </c>
      <c r="P18" s="10">
        <v>0</v>
      </c>
      <c r="Q18" s="10">
        <v>0</v>
      </c>
      <c r="R18" s="10">
        <f>-SUM(B18:Q18,S18:Y18)</f>
        <v>-80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7">
        <v>0</v>
      </c>
      <c r="Z18">
        <f t="shared" si="0"/>
        <v>0</v>
      </c>
      <c r="AB18" s="17">
        <v>1.7763568394002505E-15</v>
      </c>
    </row>
    <row r="19" spans="1:28" x14ac:dyDescent="0.25">
      <c r="A19" s="1" t="s">
        <v>17</v>
      </c>
      <c r="B19" s="5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f>$J$28</f>
        <v>80</v>
      </c>
      <c r="O19" s="10">
        <v>0</v>
      </c>
      <c r="P19" s="10">
        <v>0</v>
      </c>
      <c r="Q19" s="10">
        <v>0</v>
      </c>
      <c r="R19" s="10">
        <v>0</v>
      </c>
      <c r="S19" s="10">
        <f>-SUM(B19:R19,T19:Y19)</f>
        <v>-160</v>
      </c>
      <c r="T19" s="10">
        <v>0</v>
      </c>
      <c r="U19" s="10">
        <f>$J$28</f>
        <v>80</v>
      </c>
      <c r="V19" s="10">
        <v>0</v>
      </c>
      <c r="W19" s="10">
        <v>0</v>
      </c>
      <c r="X19" s="10">
        <v>0</v>
      </c>
      <c r="Y19" s="7">
        <v>0</v>
      </c>
      <c r="Z19">
        <f t="shared" si="0"/>
        <v>0</v>
      </c>
      <c r="AB19" s="17">
        <v>1.7763568394002505E-15</v>
      </c>
    </row>
    <row r="20" spans="1:28" x14ac:dyDescent="0.25">
      <c r="A20" s="1" t="s">
        <v>18</v>
      </c>
      <c r="B20" s="5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f>$J$28</f>
        <v>80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f>-SUM(B20:S20,U20:Y20)</f>
        <v>-80</v>
      </c>
      <c r="U20" s="10">
        <v>0</v>
      </c>
      <c r="V20" s="10">
        <v>0</v>
      </c>
      <c r="W20" s="10">
        <v>0</v>
      </c>
      <c r="X20" s="10">
        <v>0</v>
      </c>
      <c r="Y20" s="7">
        <v>0</v>
      </c>
      <c r="Z20">
        <f t="shared" si="0"/>
        <v>0</v>
      </c>
      <c r="AB20" s="17">
        <v>1.7763568394002505E-15</v>
      </c>
    </row>
    <row r="21" spans="1:28" x14ac:dyDescent="0.25">
      <c r="A21" s="12" t="s">
        <v>19</v>
      </c>
      <c r="B21" s="5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f>$D$29</f>
        <v>120</v>
      </c>
      <c r="N21" s="10">
        <v>0</v>
      </c>
      <c r="O21" s="10">
        <v>0</v>
      </c>
      <c r="P21" s="10">
        <v>0</v>
      </c>
      <c r="Q21" s="10">
        <v>0</v>
      </c>
      <c r="R21" s="10">
        <f>$G$28</f>
        <v>90</v>
      </c>
      <c r="S21" s="10">
        <v>0</v>
      </c>
      <c r="T21" s="10">
        <f>$G$29</f>
        <v>60</v>
      </c>
      <c r="U21" s="10">
        <f>-SUM(B21:T21,V21:Y21)</f>
        <v>-430</v>
      </c>
      <c r="V21" s="10">
        <f>0</f>
        <v>0</v>
      </c>
      <c r="W21" s="10">
        <v>0</v>
      </c>
      <c r="X21" s="10">
        <f>$D$28</f>
        <v>160</v>
      </c>
      <c r="Y21" s="7">
        <v>0</v>
      </c>
      <c r="Z21">
        <f t="shared" si="0"/>
        <v>0</v>
      </c>
      <c r="AB21" s="17">
        <v>1.7763568394002505E-15</v>
      </c>
    </row>
    <row r="22" spans="1:28" x14ac:dyDescent="0.25">
      <c r="A22" s="12" t="s">
        <v>20</v>
      </c>
      <c r="B22" s="5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f>$D$29</f>
        <v>120</v>
      </c>
      <c r="O22" s="10">
        <v>0</v>
      </c>
      <c r="P22" s="10">
        <v>0</v>
      </c>
      <c r="Q22" s="10">
        <v>0</v>
      </c>
      <c r="R22" s="10">
        <v>0</v>
      </c>
      <c r="S22" s="10">
        <f>$G$28</f>
        <v>90</v>
      </c>
      <c r="T22" s="10">
        <v>0</v>
      </c>
      <c r="U22" s="10">
        <f>$G$29</f>
        <v>60</v>
      </c>
      <c r="V22" s="10">
        <f>-SUM(B22:U22,W22:Y22)</f>
        <v>-430</v>
      </c>
      <c r="W22" s="10">
        <v>0</v>
      </c>
      <c r="X22" s="10">
        <v>0</v>
      </c>
      <c r="Y22" s="7">
        <f>$D$28</f>
        <v>160</v>
      </c>
      <c r="Z22">
        <f t="shared" si="0"/>
        <v>0</v>
      </c>
      <c r="AB22" s="17">
        <v>1.7763568394002505E-15</v>
      </c>
    </row>
    <row r="23" spans="1:28" x14ac:dyDescent="0.25">
      <c r="A23" s="1" t="s">
        <v>21</v>
      </c>
      <c r="B23" s="5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f>0</f>
        <v>0</v>
      </c>
      <c r="Q23" s="10">
        <v>0</v>
      </c>
      <c r="R23" s="10">
        <v>0</v>
      </c>
      <c r="S23" s="10">
        <v>0</v>
      </c>
      <c r="T23" s="10">
        <v>0</v>
      </c>
      <c r="U23" s="10">
        <f>$J$28</f>
        <v>80</v>
      </c>
      <c r="V23" s="10">
        <v>0</v>
      </c>
      <c r="W23" s="10">
        <f>-SUM(B23:V23,X23:Y23)</f>
        <v>-80</v>
      </c>
      <c r="X23" s="10">
        <v>0</v>
      </c>
      <c r="Y23" s="7">
        <v>0</v>
      </c>
      <c r="Z23">
        <f t="shared" si="0"/>
        <v>0</v>
      </c>
      <c r="AB23" s="17">
        <v>1.7763568394002505E-15</v>
      </c>
    </row>
    <row r="24" spans="1:28" x14ac:dyDescent="0.25">
      <c r="A24" s="12" t="s">
        <v>22</v>
      </c>
      <c r="B24" s="5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f>$D$29</f>
        <v>120</v>
      </c>
      <c r="Q24" s="10">
        <v>0</v>
      </c>
      <c r="R24" s="10">
        <v>0</v>
      </c>
      <c r="S24" s="10">
        <v>0</v>
      </c>
      <c r="T24" s="10">
        <v>0</v>
      </c>
      <c r="U24" s="10">
        <f>$G$28</f>
        <v>90</v>
      </c>
      <c r="V24" s="10">
        <v>0</v>
      </c>
      <c r="W24" s="10">
        <f>$G$29</f>
        <v>60</v>
      </c>
      <c r="X24" s="10">
        <f>-SUM(B24:W24,Y24)</f>
        <v>-430</v>
      </c>
      <c r="Y24" s="7">
        <f>$D$28</f>
        <v>160</v>
      </c>
      <c r="Z24">
        <f t="shared" si="0"/>
        <v>0</v>
      </c>
      <c r="AB24" s="17">
        <v>1.7763568394002505E-15</v>
      </c>
    </row>
    <row r="25" spans="1:28" ht="15.75" thickBot="1" x14ac:dyDescent="0.3">
      <c r="A25" s="1" t="s">
        <v>23</v>
      </c>
      <c r="B25" s="8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f>$D$29</f>
        <v>120</v>
      </c>
      <c r="R25" s="11">
        <v>0</v>
      </c>
      <c r="S25" s="11">
        <v>0</v>
      </c>
      <c r="T25" s="11">
        <v>0</v>
      </c>
      <c r="U25" s="11">
        <v>0</v>
      </c>
      <c r="V25" s="11">
        <f>$G$28</f>
        <v>90</v>
      </c>
      <c r="W25" s="11">
        <v>0</v>
      </c>
      <c r="X25" s="11">
        <f>$G$29</f>
        <v>60</v>
      </c>
      <c r="Y25" s="9">
        <f>-SUM(B25:X25)</f>
        <v>-270</v>
      </c>
      <c r="Z25">
        <f t="shared" si="0"/>
        <v>0</v>
      </c>
      <c r="AB25" s="17">
        <v>1.7763568394002505E-15</v>
      </c>
    </row>
    <row r="27" spans="1:28" x14ac:dyDescent="0.25">
      <c r="Z27" s="13"/>
    </row>
    <row r="28" spans="1:28" x14ac:dyDescent="0.25">
      <c r="B28" s="84" t="s">
        <v>25</v>
      </c>
      <c r="C28" s="84"/>
      <c r="D28">
        <f>160</f>
        <v>160</v>
      </c>
      <c r="F28" t="s">
        <v>31</v>
      </c>
      <c r="G28">
        <f>90</f>
        <v>90</v>
      </c>
      <c r="I28" t="s">
        <v>33</v>
      </c>
      <c r="J28">
        <f>80</f>
        <v>80</v>
      </c>
    </row>
    <row r="29" spans="1:28" x14ac:dyDescent="0.25">
      <c r="B29" s="85" t="s">
        <v>34</v>
      </c>
      <c r="C29" s="85"/>
      <c r="D29">
        <f>120</f>
        <v>120</v>
      </c>
      <c r="F29" t="s">
        <v>32</v>
      </c>
      <c r="G29">
        <f>60</f>
        <v>60</v>
      </c>
    </row>
    <row r="30" spans="1:28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8" x14ac:dyDescent="0.25">
      <c r="A31" s="6"/>
      <c r="B31" s="2">
        <f t="array" ref="B31:Y54">TRANSPOSE(B2:Y25)</f>
        <v>-160</v>
      </c>
      <c r="C31" s="3">
        <v>60</v>
      </c>
      <c r="D31" s="3">
        <v>90</v>
      </c>
      <c r="E31" s="3">
        <v>0</v>
      </c>
      <c r="F31" s="3">
        <v>0</v>
      </c>
      <c r="G31" s="3">
        <v>0</v>
      </c>
      <c r="H31" s="3">
        <v>0</v>
      </c>
      <c r="I31" s="3">
        <v>120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4">
        <v>0</v>
      </c>
      <c r="Z31" s="10"/>
      <c r="AA31" s="10"/>
    </row>
    <row r="32" spans="1:28" x14ac:dyDescent="0.25">
      <c r="A32" s="6"/>
      <c r="B32" s="5">
        <v>0</v>
      </c>
      <c r="C32" s="6">
        <v>-220</v>
      </c>
      <c r="D32" s="6">
        <v>0</v>
      </c>
      <c r="E32" s="6">
        <v>90</v>
      </c>
      <c r="F32" s="6">
        <v>0</v>
      </c>
      <c r="G32" s="10">
        <v>0</v>
      </c>
      <c r="H32" s="10">
        <v>0</v>
      </c>
      <c r="I32" s="10">
        <v>0</v>
      </c>
      <c r="J32" s="6">
        <v>120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7">
        <v>0</v>
      </c>
      <c r="Z32" s="10"/>
      <c r="AA32" s="10"/>
    </row>
    <row r="33" spans="1:27" x14ac:dyDescent="0.25">
      <c r="A33" s="6"/>
      <c r="B33" s="5">
        <v>0</v>
      </c>
      <c r="C33" s="6">
        <v>0</v>
      </c>
      <c r="D33" s="6">
        <v>-250</v>
      </c>
      <c r="E33" s="6">
        <v>60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6">
        <v>120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7">
        <v>0</v>
      </c>
      <c r="Z33" s="10"/>
      <c r="AA33" s="10"/>
    </row>
    <row r="34" spans="1:27" x14ac:dyDescent="0.25">
      <c r="A34" s="6"/>
      <c r="B34" s="5">
        <v>0</v>
      </c>
      <c r="C34" s="6">
        <v>0</v>
      </c>
      <c r="D34" s="6">
        <v>0</v>
      </c>
      <c r="E34" s="6">
        <v>-310</v>
      </c>
      <c r="F34" s="6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6">
        <v>120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7">
        <v>0</v>
      </c>
      <c r="Z34" s="10"/>
      <c r="AA34" s="10"/>
    </row>
    <row r="35" spans="1:27" x14ac:dyDescent="0.25">
      <c r="A35" s="6"/>
      <c r="B35" s="5">
        <v>0</v>
      </c>
      <c r="C35" s="6">
        <v>0</v>
      </c>
      <c r="D35" s="10">
        <v>0</v>
      </c>
      <c r="E35" s="10">
        <v>0</v>
      </c>
      <c r="F35" s="6">
        <v>-80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6">
        <v>0</v>
      </c>
      <c r="N35" s="10">
        <v>120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7">
        <v>0</v>
      </c>
      <c r="Z35" s="10"/>
      <c r="AA35" s="10"/>
    </row>
    <row r="36" spans="1:27" x14ac:dyDescent="0.25">
      <c r="A36" s="6"/>
      <c r="B36" s="5">
        <v>0</v>
      </c>
      <c r="C36" s="10">
        <v>0</v>
      </c>
      <c r="D36" s="10">
        <v>0</v>
      </c>
      <c r="E36" s="10">
        <v>0</v>
      </c>
      <c r="F36" s="10">
        <v>0</v>
      </c>
      <c r="G36" s="10">
        <v>-80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120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7">
        <v>0</v>
      </c>
      <c r="Z36" s="10"/>
      <c r="AA36" s="10"/>
    </row>
    <row r="37" spans="1:27" x14ac:dyDescent="0.25">
      <c r="A37" s="6"/>
      <c r="B37" s="5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-80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120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7">
        <v>0</v>
      </c>
      <c r="Z37" s="10"/>
      <c r="AA37" s="10"/>
    </row>
    <row r="38" spans="1:27" x14ac:dyDescent="0.25">
      <c r="A38" s="6"/>
      <c r="B38" s="5">
        <v>160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-280</v>
      </c>
      <c r="J38" s="10">
        <v>60</v>
      </c>
      <c r="K38" s="10">
        <v>0</v>
      </c>
      <c r="L38" s="10">
        <v>90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7">
        <v>0</v>
      </c>
      <c r="Z38" s="10"/>
      <c r="AA38" s="10"/>
    </row>
    <row r="39" spans="1:27" x14ac:dyDescent="0.25">
      <c r="A39" s="6"/>
      <c r="B39" s="5">
        <v>0</v>
      </c>
      <c r="C39" s="10">
        <v>160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-340</v>
      </c>
      <c r="K39" s="10">
        <v>0</v>
      </c>
      <c r="L39" s="10">
        <v>0</v>
      </c>
      <c r="M39" s="10">
        <v>90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7">
        <v>0</v>
      </c>
      <c r="Z39" s="10"/>
      <c r="AA39" s="10"/>
    </row>
    <row r="40" spans="1:27" x14ac:dyDescent="0.25">
      <c r="A40" s="6"/>
      <c r="B40" s="5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-80</v>
      </c>
      <c r="L40" s="10">
        <v>0</v>
      </c>
      <c r="M40" s="10">
        <v>0</v>
      </c>
      <c r="N40" s="10">
        <v>90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7">
        <v>0</v>
      </c>
      <c r="Z40" s="10"/>
      <c r="AA40" s="10"/>
    </row>
    <row r="41" spans="1:27" x14ac:dyDescent="0.25">
      <c r="A41" s="6"/>
      <c r="B41" s="5">
        <v>0</v>
      </c>
      <c r="C41" s="10">
        <v>0</v>
      </c>
      <c r="D41" s="10">
        <v>160</v>
      </c>
      <c r="E41" s="10">
        <v>0</v>
      </c>
      <c r="F41" s="10">
        <v>0</v>
      </c>
      <c r="G41" s="10">
        <v>0</v>
      </c>
      <c r="H41" s="10">
        <v>0</v>
      </c>
      <c r="I41" s="10">
        <v>160</v>
      </c>
      <c r="J41" s="10">
        <v>0</v>
      </c>
      <c r="K41" s="10">
        <v>0</v>
      </c>
      <c r="L41" s="10">
        <v>-370</v>
      </c>
      <c r="M41" s="10">
        <v>60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7">
        <v>0</v>
      </c>
      <c r="Z41" s="10"/>
      <c r="AA41" s="10"/>
    </row>
    <row r="42" spans="1:27" x14ac:dyDescent="0.25">
      <c r="A42" s="6"/>
      <c r="B42" s="5">
        <v>0</v>
      </c>
      <c r="C42" s="10">
        <v>0</v>
      </c>
      <c r="D42" s="10">
        <v>0</v>
      </c>
      <c r="E42" s="10">
        <v>160</v>
      </c>
      <c r="F42" s="10">
        <v>80</v>
      </c>
      <c r="G42" s="10">
        <v>80</v>
      </c>
      <c r="H42" s="10">
        <v>0</v>
      </c>
      <c r="I42" s="10">
        <v>0</v>
      </c>
      <c r="J42" s="10">
        <v>160</v>
      </c>
      <c r="K42" s="10">
        <v>80</v>
      </c>
      <c r="L42" s="10">
        <v>160</v>
      </c>
      <c r="M42" s="10">
        <v>-430</v>
      </c>
      <c r="N42" s="10">
        <v>60</v>
      </c>
      <c r="O42" s="10">
        <v>80</v>
      </c>
      <c r="P42" s="10">
        <v>90</v>
      </c>
      <c r="Q42" s="10">
        <v>0</v>
      </c>
      <c r="R42" s="10">
        <v>80</v>
      </c>
      <c r="S42" s="10">
        <v>0</v>
      </c>
      <c r="T42" s="10">
        <v>80</v>
      </c>
      <c r="U42" s="10">
        <v>120</v>
      </c>
      <c r="V42" s="10">
        <v>0</v>
      </c>
      <c r="W42" s="10">
        <v>0</v>
      </c>
      <c r="X42" s="10">
        <v>0</v>
      </c>
      <c r="Y42" s="7">
        <v>0</v>
      </c>
      <c r="Z42" s="10"/>
      <c r="AA42" s="10"/>
    </row>
    <row r="43" spans="1:27" x14ac:dyDescent="0.25">
      <c r="A43" s="6"/>
      <c r="B43" s="5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80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-430</v>
      </c>
      <c r="O43" s="10">
        <v>0</v>
      </c>
      <c r="P43" s="10">
        <v>0</v>
      </c>
      <c r="Q43" s="10">
        <v>90</v>
      </c>
      <c r="R43" s="10">
        <v>0</v>
      </c>
      <c r="S43" s="10">
        <v>80</v>
      </c>
      <c r="T43" s="10">
        <v>0</v>
      </c>
      <c r="U43" s="10">
        <v>0</v>
      </c>
      <c r="V43" s="10">
        <v>120</v>
      </c>
      <c r="W43" s="10">
        <v>0</v>
      </c>
      <c r="X43" s="10">
        <v>0</v>
      </c>
      <c r="Y43" s="7">
        <v>0</v>
      </c>
      <c r="Z43" s="10"/>
      <c r="AA43" s="10"/>
    </row>
    <row r="44" spans="1:27" x14ac:dyDescent="0.25">
      <c r="A44" s="6"/>
      <c r="B44" s="5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-80</v>
      </c>
      <c r="P44" s="10">
        <v>60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7">
        <v>0</v>
      </c>
      <c r="Z44" s="10"/>
      <c r="AA44" s="10"/>
    </row>
    <row r="45" spans="1:27" x14ac:dyDescent="0.25">
      <c r="A45" s="6"/>
      <c r="B45" s="5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-430</v>
      </c>
      <c r="Q45" s="10">
        <v>60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120</v>
      </c>
      <c r="Y45" s="7">
        <v>0</v>
      </c>
      <c r="Z45" s="10"/>
      <c r="AA45" s="10"/>
    </row>
    <row r="46" spans="1:27" x14ac:dyDescent="0.25">
      <c r="A46" s="6"/>
      <c r="B46" s="5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-430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7">
        <v>120</v>
      </c>
      <c r="Z46" s="10"/>
      <c r="AA46" s="10"/>
    </row>
    <row r="47" spans="1:27" x14ac:dyDescent="0.25">
      <c r="A47" s="6"/>
      <c r="B47" s="5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-80</v>
      </c>
      <c r="S47" s="10">
        <v>0</v>
      </c>
      <c r="T47" s="10">
        <v>0</v>
      </c>
      <c r="U47" s="10">
        <v>90</v>
      </c>
      <c r="V47" s="10">
        <v>0</v>
      </c>
      <c r="W47" s="10">
        <v>0</v>
      </c>
      <c r="X47" s="10">
        <v>0</v>
      </c>
      <c r="Y47" s="7">
        <v>0</v>
      </c>
      <c r="Z47" s="10"/>
      <c r="AA47" s="10"/>
    </row>
    <row r="48" spans="1:27" x14ac:dyDescent="0.25">
      <c r="A48" s="6"/>
      <c r="B48" s="5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-160</v>
      </c>
      <c r="T48" s="10">
        <v>0</v>
      </c>
      <c r="U48" s="10">
        <v>0</v>
      </c>
      <c r="V48" s="10">
        <v>90</v>
      </c>
      <c r="W48" s="10">
        <v>0</v>
      </c>
      <c r="X48" s="10">
        <v>0</v>
      </c>
      <c r="Y48" s="7">
        <v>0</v>
      </c>
      <c r="Z48" s="10"/>
      <c r="AA48" s="10"/>
    </row>
    <row r="49" spans="1:27" x14ac:dyDescent="0.25">
      <c r="A49" s="6"/>
      <c r="B49" s="5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-80</v>
      </c>
      <c r="U49" s="10">
        <v>60</v>
      </c>
      <c r="V49" s="10">
        <v>0</v>
      </c>
      <c r="W49" s="10">
        <v>0</v>
      </c>
      <c r="X49" s="10">
        <v>0</v>
      </c>
      <c r="Y49" s="7">
        <v>0</v>
      </c>
      <c r="Z49" s="10"/>
      <c r="AA49" s="10"/>
    </row>
    <row r="50" spans="1:27" x14ac:dyDescent="0.25">
      <c r="A50" s="6"/>
      <c r="B50" s="5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160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80</v>
      </c>
      <c r="T50" s="10">
        <v>0</v>
      </c>
      <c r="U50" s="10">
        <v>-430</v>
      </c>
      <c r="V50" s="10">
        <v>60</v>
      </c>
      <c r="W50" s="10">
        <v>80</v>
      </c>
      <c r="X50" s="10">
        <v>90</v>
      </c>
      <c r="Y50" s="7">
        <v>0</v>
      </c>
      <c r="Z50" s="10"/>
      <c r="AA50" s="10"/>
    </row>
    <row r="51" spans="1:27" x14ac:dyDescent="0.25">
      <c r="A51" s="6"/>
      <c r="B51" s="5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160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-430</v>
      </c>
      <c r="W51" s="10">
        <v>0</v>
      </c>
      <c r="X51" s="10">
        <v>0</v>
      </c>
      <c r="Y51" s="7">
        <v>90</v>
      </c>
      <c r="Z51" s="10"/>
      <c r="AA51" s="10"/>
    </row>
    <row r="52" spans="1:27" x14ac:dyDescent="0.25">
      <c r="A52" s="6"/>
      <c r="B52" s="5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-80</v>
      </c>
      <c r="X52" s="10">
        <v>60</v>
      </c>
      <c r="Y52" s="7">
        <v>0</v>
      </c>
      <c r="Z52" s="10"/>
      <c r="AA52" s="10"/>
    </row>
    <row r="53" spans="1:27" x14ac:dyDescent="0.25">
      <c r="B53" s="5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160</v>
      </c>
      <c r="Q53" s="10">
        <v>0</v>
      </c>
      <c r="R53" s="10">
        <v>0</v>
      </c>
      <c r="S53" s="10">
        <v>0</v>
      </c>
      <c r="T53" s="10">
        <v>0</v>
      </c>
      <c r="U53" s="10">
        <v>160</v>
      </c>
      <c r="V53" s="10">
        <v>0</v>
      </c>
      <c r="W53" s="10">
        <v>0</v>
      </c>
      <c r="X53" s="10">
        <v>-430</v>
      </c>
      <c r="Y53" s="7">
        <v>60</v>
      </c>
      <c r="Z53" s="10"/>
      <c r="AA53" s="10"/>
    </row>
    <row r="54" spans="1:27" ht="15.75" thickBot="1" x14ac:dyDescent="0.3">
      <c r="B54" s="8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160</v>
      </c>
      <c r="R54" s="11">
        <v>0</v>
      </c>
      <c r="S54" s="11">
        <v>0</v>
      </c>
      <c r="T54" s="11">
        <v>0</v>
      </c>
      <c r="U54" s="11">
        <v>0</v>
      </c>
      <c r="V54" s="11">
        <v>160</v>
      </c>
      <c r="W54" s="11">
        <v>0</v>
      </c>
      <c r="X54" s="11">
        <v>160</v>
      </c>
      <c r="Y54" s="9">
        <v>-270</v>
      </c>
      <c r="Z54" s="10"/>
      <c r="AA54" s="10"/>
    </row>
    <row r="55" spans="1:27" x14ac:dyDescent="0.25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 x14ac:dyDescent="0.25">
      <c r="B56" s="10">
        <v>-160</v>
      </c>
      <c r="C56" s="10">
        <v>60</v>
      </c>
      <c r="D56" s="10">
        <v>90</v>
      </c>
      <c r="E56" s="10">
        <v>0</v>
      </c>
      <c r="F56" s="10">
        <v>0</v>
      </c>
      <c r="G56" s="10">
        <v>0</v>
      </c>
      <c r="H56" s="10">
        <v>0</v>
      </c>
      <c r="I56" s="10">
        <v>120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/>
      <c r="AA56" s="10"/>
    </row>
    <row r="57" spans="1:27" x14ac:dyDescent="0.25">
      <c r="B57" s="10">
        <v>0</v>
      </c>
      <c r="C57" s="10">
        <v>-220</v>
      </c>
      <c r="D57" s="10">
        <v>0</v>
      </c>
      <c r="E57" s="10">
        <v>90</v>
      </c>
      <c r="F57" s="10">
        <v>0</v>
      </c>
      <c r="G57" s="10">
        <v>0</v>
      </c>
      <c r="H57" s="10">
        <v>0</v>
      </c>
      <c r="I57" s="10">
        <v>0</v>
      </c>
      <c r="J57" s="10">
        <v>120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/>
      <c r="AA57" s="10"/>
    </row>
    <row r="58" spans="1:27" x14ac:dyDescent="0.25">
      <c r="B58" s="10">
        <v>0</v>
      </c>
      <c r="C58" s="10">
        <v>0</v>
      </c>
      <c r="D58" s="10">
        <v>-250</v>
      </c>
      <c r="E58" s="10">
        <v>60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120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/>
      <c r="AA58" s="10"/>
    </row>
    <row r="59" spans="1:27" x14ac:dyDescent="0.25">
      <c r="B59" s="10">
        <v>0</v>
      </c>
      <c r="C59" s="10">
        <v>0</v>
      </c>
      <c r="D59" s="10">
        <v>0</v>
      </c>
      <c r="E59" s="10">
        <v>-310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120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/>
      <c r="AA59" s="10"/>
    </row>
    <row r="60" spans="1:27" x14ac:dyDescent="0.25">
      <c r="B60" s="10">
        <v>0</v>
      </c>
      <c r="C60" s="10">
        <v>0</v>
      </c>
      <c r="D60" s="10">
        <v>0</v>
      </c>
      <c r="E60" s="10">
        <v>0</v>
      </c>
      <c r="F60" s="10">
        <v>-80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120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/>
      <c r="AA60" s="10"/>
    </row>
    <row r="61" spans="1:27" x14ac:dyDescent="0.25"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-80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120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/>
      <c r="AA61" s="10"/>
    </row>
    <row r="62" spans="1:27" x14ac:dyDescent="0.25"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-80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120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/>
      <c r="AA62" s="10"/>
    </row>
    <row r="63" spans="1:27" x14ac:dyDescent="0.25">
      <c r="B63" s="10">
        <v>160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-280</v>
      </c>
      <c r="J63" s="10">
        <v>60</v>
      </c>
      <c r="K63" s="10">
        <v>0</v>
      </c>
      <c r="L63" s="10">
        <v>90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/>
      <c r="AA63" s="10"/>
    </row>
    <row r="64" spans="1:27" x14ac:dyDescent="0.25">
      <c r="B64" s="10">
        <v>0</v>
      </c>
      <c r="C64" s="10">
        <v>160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-340</v>
      </c>
      <c r="K64" s="10">
        <v>0</v>
      </c>
      <c r="L64" s="10">
        <v>0</v>
      </c>
      <c r="M64" s="10">
        <v>90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/>
      <c r="AA64" s="10"/>
    </row>
    <row r="65" spans="2:27" x14ac:dyDescent="0.25"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-80</v>
      </c>
      <c r="L65" s="10">
        <v>0</v>
      </c>
      <c r="M65" s="10">
        <v>0</v>
      </c>
      <c r="N65" s="10">
        <v>90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/>
      <c r="AA65" s="10"/>
    </row>
    <row r="66" spans="2:27" x14ac:dyDescent="0.25">
      <c r="B66" s="10">
        <v>0</v>
      </c>
      <c r="C66" s="10">
        <v>0</v>
      </c>
      <c r="D66" s="10">
        <v>160</v>
      </c>
      <c r="E66" s="10">
        <v>0</v>
      </c>
      <c r="F66" s="10">
        <v>0</v>
      </c>
      <c r="G66" s="10">
        <v>0</v>
      </c>
      <c r="H66" s="10">
        <v>0</v>
      </c>
      <c r="I66" s="10">
        <v>160</v>
      </c>
      <c r="J66" s="10">
        <v>0</v>
      </c>
      <c r="K66" s="10">
        <v>0</v>
      </c>
      <c r="L66" s="10">
        <v>-370</v>
      </c>
      <c r="M66" s="10">
        <v>60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/>
      <c r="AA66" s="10"/>
    </row>
    <row r="67" spans="2:27" x14ac:dyDescent="0.25">
      <c r="B67" s="10">
        <v>0</v>
      </c>
      <c r="C67" s="10">
        <v>0</v>
      </c>
      <c r="D67" s="10">
        <v>0</v>
      </c>
      <c r="E67" s="10">
        <v>160</v>
      </c>
      <c r="F67" s="10">
        <v>80</v>
      </c>
      <c r="G67" s="10">
        <v>80</v>
      </c>
      <c r="H67" s="10">
        <v>0</v>
      </c>
      <c r="I67" s="10">
        <v>0</v>
      </c>
      <c r="J67" s="10">
        <v>160</v>
      </c>
      <c r="K67" s="10">
        <v>80</v>
      </c>
      <c r="L67" s="10">
        <v>160</v>
      </c>
      <c r="M67" s="10">
        <v>-430</v>
      </c>
      <c r="N67" s="10">
        <v>60</v>
      </c>
      <c r="O67" s="10">
        <v>80</v>
      </c>
      <c r="P67" s="10">
        <v>90</v>
      </c>
      <c r="Q67" s="10">
        <v>0</v>
      </c>
      <c r="R67" s="10">
        <v>80</v>
      </c>
      <c r="S67" s="10">
        <v>0</v>
      </c>
      <c r="T67" s="10">
        <v>80</v>
      </c>
      <c r="U67" s="10">
        <v>120</v>
      </c>
      <c r="V67" s="10">
        <v>0</v>
      </c>
      <c r="W67" s="10">
        <v>0</v>
      </c>
      <c r="X67" s="10">
        <v>0</v>
      </c>
      <c r="Y67" s="10">
        <v>0</v>
      </c>
      <c r="Z67" s="10"/>
      <c r="AA67" s="10"/>
    </row>
    <row r="68" spans="2:27" x14ac:dyDescent="0.25"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80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-430</v>
      </c>
      <c r="O68" s="10">
        <v>0</v>
      </c>
      <c r="P68" s="10">
        <v>0</v>
      </c>
      <c r="Q68" s="10">
        <v>90</v>
      </c>
      <c r="R68" s="10">
        <v>0</v>
      </c>
      <c r="S68" s="10">
        <v>80</v>
      </c>
      <c r="T68" s="10">
        <v>0</v>
      </c>
      <c r="U68" s="10">
        <v>0</v>
      </c>
      <c r="V68" s="10">
        <v>120</v>
      </c>
      <c r="W68" s="10">
        <v>0</v>
      </c>
      <c r="X68" s="10">
        <v>0</v>
      </c>
      <c r="Y68" s="10">
        <v>0</v>
      </c>
      <c r="Z68" s="10"/>
      <c r="AA68" s="10"/>
    </row>
    <row r="69" spans="2:27" x14ac:dyDescent="0.25"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-80</v>
      </c>
      <c r="P69" s="10">
        <v>60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/>
      <c r="AA69" s="10"/>
    </row>
    <row r="70" spans="2:27" x14ac:dyDescent="0.25"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-430</v>
      </c>
      <c r="Q70" s="10">
        <v>60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120</v>
      </c>
      <c r="Y70" s="10">
        <v>0</v>
      </c>
      <c r="Z70" s="10"/>
      <c r="AA70" s="10"/>
    </row>
    <row r="71" spans="2:27" x14ac:dyDescent="0.25"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-430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120</v>
      </c>
      <c r="Z71" s="10"/>
      <c r="AA71" s="10"/>
    </row>
    <row r="72" spans="2:27" x14ac:dyDescent="0.25"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-80</v>
      </c>
      <c r="S72" s="10">
        <v>0</v>
      </c>
      <c r="T72" s="10">
        <v>0</v>
      </c>
      <c r="U72" s="10">
        <v>90</v>
      </c>
      <c r="V72" s="10">
        <v>0</v>
      </c>
      <c r="W72" s="10">
        <v>0</v>
      </c>
      <c r="X72" s="10">
        <v>0</v>
      </c>
      <c r="Y72" s="10">
        <v>0</v>
      </c>
      <c r="Z72" s="10"/>
      <c r="AA72" s="10"/>
    </row>
    <row r="73" spans="2:27" x14ac:dyDescent="0.25"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-160</v>
      </c>
      <c r="T73" s="10">
        <v>0</v>
      </c>
      <c r="U73" s="10">
        <v>0</v>
      </c>
      <c r="V73" s="10">
        <v>90</v>
      </c>
      <c r="W73" s="10">
        <v>0</v>
      </c>
      <c r="X73" s="10">
        <v>0</v>
      </c>
      <c r="Y73" s="10">
        <v>0</v>
      </c>
      <c r="Z73" s="10"/>
      <c r="AA73" s="10"/>
    </row>
    <row r="74" spans="2:27" x14ac:dyDescent="0.25"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-80</v>
      </c>
      <c r="U74" s="10">
        <v>60</v>
      </c>
      <c r="V74" s="10">
        <v>0</v>
      </c>
      <c r="W74" s="10">
        <v>0</v>
      </c>
      <c r="X74" s="10">
        <v>0</v>
      </c>
      <c r="Y74" s="10">
        <v>0</v>
      </c>
      <c r="Z74" s="10"/>
      <c r="AA74" s="10"/>
    </row>
    <row r="75" spans="2:27" x14ac:dyDescent="0.25"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160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80</v>
      </c>
      <c r="T75" s="10">
        <v>0</v>
      </c>
      <c r="U75" s="10">
        <v>-430</v>
      </c>
      <c r="V75" s="10">
        <v>60</v>
      </c>
      <c r="W75" s="10">
        <v>80</v>
      </c>
      <c r="X75" s="10">
        <v>90</v>
      </c>
      <c r="Y75" s="10">
        <v>0</v>
      </c>
      <c r="Z75" s="10"/>
      <c r="AA75" s="10"/>
    </row>
    <row r="76" spans="2:27" x14ac:dyDescent="0.25"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160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-430</v>
      </c>
      <c r="W76" s="10">
        <v>0</v>
      </c>
      <c r="X76" s="10">
        <v>0</v>
      </c>
      <c r="Y76" s="10">
        <v>90</v>
      </c>
      <c r="Z76" s="10"/>
      <c r="AA76" s="10"/>
    </row>
    <row r="77" spans="2:27" x14ac:dyDescent="0.25"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-80</v>
      </c>
      <c r="X77" s="10">
        <v>60</v>
      </c>
      <c r="Y77" s="10">
        <v>0</v>
      </c>
      <c r="Z77" s="10"/>
      <c r="AA77" s="10"/>
    </row>
    <row r="78" spans="2:27" x14ac:dyDescent="0.25"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160</v>
      </c>
      <c r="Q78" s="10">
        <v>0</v>
      </c>
      <c r="R78" s="10">
        <v>0</v>
      </c>
      <c r="S78" s="10">
        <v>0</v>
      </c>
      <c r="T78" s="10">
        <v>0</v>
      </c>
      <c r="U78" s="10">
        <v>160</v>
      </c>
      <c r="V78" s="10">
        <v>0</v>
      </c>
      <c r="W78" s="10">
        <v>0</v>
      </c>
      <c r="X78" s="10">
        <v>-430</v>
      </c>
      <c r="Y78" s="10">
        <v>60</v>
      </c>
      <c r="Z78" s="10"/>
      <c r="AA78" s="10"/>
    </row>
    <row r="79" spans="2:27" x14ac:dyDescent="0.25">
      <c r="B79" s="10">
        <v>1</v>
      </c>
      <c r="C79" s="10">
        <v>1</v>
      </c>
      <c r="D79" s="10">
        <v>1</v>
      </c>
      <c r="E79" s="10">
        <v>1</v>
      </c>
      <c r="F79" s="10">
        <v>1</v>
      </c>
      <c r="G79" s="10">
        <v>1</v>
      </c>
      <c r="H79" s="10">
        <v>1</v>
      </c>
      <c r="I79" s="10">
        <v>1</v>
      </c>
      <c r="J79" s="10">
        <v>1</v>
      </c>
      <c r="K79" s="10">
        <v>1</v>
      </c>
      <c r="L79" s="10">
        <v>1</v>
      </c>
      <c r="M79" s="10">
        <v>1</v>
      </c>
      <c r="N79" s="10">
        <v>1</v>
      </c>
      <c r="O79" s="10">
        <v>1</v>
      </c>
      <c r="P79" s="10">
        <v>1</v>
      </c>
      <c r="Q79" s="10">
        <v>1</v>
      </c>
      <c r="R79" s="10">
        <v>1</v>
      </c>
      <c r="S79" s="10">
        <v>1</v>
      </c>
      <c r="T79" s="10">
        <v>1</v>
      </c>
      <c r="U79" s="10">
        <v>1</v>
      </c>
      <c r="V79" s="10">
        <v>1</v>
      </c>
      <c r="W79" s="10">
        <v>1</v>
      </c>
      <c r="X79" s="10">
        <v>1</v>
      </c>
      <c r="Y79" s="10">
        <v>1</v>
      </c>
      <c r="Z79" s="10"/>
      <c r="AA79" s="10"/>
    </row>
    <row r="80" spans="2:27" ht="15.75" thickBot="1" x14ac:dyDescent="0.3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2:27" x14ac:dyDescent="0.25">
      <c r="B81" s="20">
        <f t="array" ref="B81:Y104">MINVERSE(B56:Y79)</f>
        <v>-1.5608679524176989E-2</v>
      </c>
      <c r="C81" s="21">
        <v>-8.26220154692839E-3</v>
      </c>
      <c r="D81" s="21">
        <v>-9.6269035960047915E-3</v>
      </c>
      <c r="E81" s="21">
        <v>-6.1137290313394458E-3</v>
      </c>
      <c r="F81" s="21">
        <v>-2.6786441440106172E-3</v>
      </c>
      <c r="G81" s="21">
        <v>-2.6786441440106172E-3</v>
      </c>
      <c r="H81" s="21">
        <v>-3.9470349290632001E-5</v>
      </c>
      <c r="I81" s="21">
        <v>-1.0267808159737523E-2</v>
      </c>
      <c r="J81" s="21">
        <v>-6.416400941020718E-3</v>
      </c>
      <c r="K81" s="21">
        <v>-2.6786441440106172E-3</v>
      </c>
      <c r="L81" s="21">
        <v>-7.1712832719684804E-3</v>
      </c>
      <c r="M81" s="21">
        <v>-4.4969014151316957E-3</v>
      </c>
      <c r="N81" s="21">
        <v>-1.8577276204117244E-3</v>
      </c>
      <c r="O81" s="21">
        <v>-2.6786441440106172E-3</v>
      </c>
      <c r="P81" s="21">
        <v>-1.9839425004597603E-3</v>
      </c>
      <c r="Q81" s="21">
        <v>-3.3839045602285917E-4</v>
      </c>
      <c r="R81" s="21">
        <v>-2.6786441440106159E-3</v>
      </c>
      <c r="S81" s="21">
        <v>-1.0751340041003528E-3</v>
      </c>
      <c r="T81" s="21">
        <v>-2.6786441440106159E-3</v>
      </c>
      <c r="U81" s="21">
        <v>-2.1107976589100652E-3</v>
      </c>
      <c r="V81" s="21">
        <v>-6.9971314572872946E-4</v>
      </c>
      <c r="W81" s="21">
        <v>-2.9254038778897664E-4</v>
      </c>
      <c r="X81" s="21">
        <v>-6.9799239752262716E-4</v>
      </c>
      <c r="Y81" s="14">
        <v>0.14546058168968695</v>
      </c>
      <c r="Z81" s="10"/>
      <c r="AA81" s="10">
        <v>0.14546058168968695</v>
      </c>
    </row>
    <row r="82" spans="2:27" x14ac:dyDescent="0.25">
      <c r="B82" s="22">
        <v>3.012634166219782E-4</v>
      </c>
      <c r="C82" s="10">
        <v>-6.254056759024673E-3</v>
      </c>
      <c r="D82" s="10">
        <v>-3.2649295055427558E-5</v>
      </c>
      <c r="E82" s="10">
        <v>-2.4292705106857869E-3</v>
      </c>
      <c r="F82" s="10">
        <v>-8.7842485214457728E-4</v>
      </c>
      <c r="G82" s="10">
        <v>-8.7842485214457728E-4</v>
      </c>
      <c r="H82" s="10">
        <v>-1.2943763290560036E-5</v>
      </c>
      <c r="I82" s="10">
        <v>3.1270669100096597E-6</v>
      </c>
      <c r="J82" s="10">
        <v>-2.7604381746041406E-3</v>
      </c>
      <c r="K82" s="10">
        <v>-8.7842485214457728E-4</v>
      </c>
      <c r="L82" s="10">
        <v>-5.1861154508594045E-4</v>
      </c>
      <c r="M82" s="10">
        <v>-1.474697551568516E-3</v>
      </c>
      <c r="N82" s="10">
        <v>-6.092164627145032E-4</v>
      </c>
      <c r="O82" s="10">
        <v>-8.7842485214457728E-4</v>
      </c>
      <c r="P82" s="10">
        <v>-6.5060691302592079E-4</v>
      </c>
      <c r="Q82" s="10">
        <v>-1.109705396902613E-4</v>
      </c>
      <c r="R82" s="10">
        <v>-8.7842485214457695E-4</v>
      </c>
      <c r="S82" s="10">
        <v>-3.5257554860326247E-4</v>
      </c>
      <c r="T82" s="10">
        <v>-8.7842485214457684E-4</v>
      </c>
      <c r="U82" s="10">
        <v>-6.9220733391596229E-4</v>
      </c>
      <c r="V82" s="10">
        <v>-2.2946139297924605E-4</v>
      </c>
      <c r="W82" s="10">
        <v>-9.5934634492020291E-5</v>
      </c>
      <c r="X82" s="10">
        <v>-2.2889709704919376E-4</v>
      </c>
      <c r="Y82" s="15">
        <v>4.7701815953915323E-2</v>
      </c>
      <c r="Z82" s="10"/>
      <c r="AA82" s="10">
        <v>4.7701815953915323E-2</v>
      </c>
    </row>
    <row r="83" spans="2:27" x14ac:dyDescent="0.25">
      <c r="B83" s="22">
        <v>-2.631608914392253E-3</v>
      </c>
      <c r="C83" s="10">
        <v>-1.7886145343047864E-3</v>
      </c>
      <c r="D83" s="10">
        <v>-7.039924227722906E-3</v>
      </c>
      <c r="E83" s="10">
        <v>-2.6244079655026969E-3</v>
      </c>
      <c r="F83" s="10">
        <v>-1.074155928173715E-3</v>
      </c>
      <c r="G83" s="10">
        <v>-1.074155928173715E-3</v>
      </c>
      <c r="H83" s="10">
        <v>-1.5827899264789948E-5</v>
      </c>
      <c r="I83" s="10">
        <v>-2.9961761584374781E-3</v>
      </c>
      <c r="J83" s="10">
        <v>-1.8370588858172179E-3</v>
      </c>
      <c r="K83" s="10">
        <v>-1.074155928173715E-3</v>
      </c>
      <c r="L83" s="10">
        <v>-3.6341688355166282E-3</v>
      </c>
      <c r="M83" s="10">
        <v>-1.8032904162641667E-3</v>
      </c>
      <c r="N83" s="10">
        <v>-7.4496238735524765E-4</v>
      </c>
      <c r="O83" s="10">
        <v>-1.074155928173715E-3</v>
      </c>
      <c r="P83" s="10">
        <v>-7.955754790309272E-4</v>
      </c>
      <c r="Q83" s="10">
        <v>-1.3569705225201437E-4</v>
      </c>
      <c r="R83" s="10">
        <v>-1.0741559281737146E-3</v>
      </c>
      <c r="S83" s="10">
        <v>-4.3113661315101503E-4</v>
      </c>
      <c r="T83" s="10">
        <v>-1.0741559281737146E-3</v>
      </c>
      <c r="U83" s="10">
        <v>-8.4644532703723684E-4</v>
      </c>
      <c r="V83" s="10">
        <v>-2.8059009823539079E-4</v>
      </c>
      <c r="W83" s="10">
        <v>-1.1731083894678068E-4</v>
      </c>
      <c r="X83" s="10">
        <v>-2.7990006559682173E-4</v>
      </c>
      <c r="Y83" s="15">
        <v>5.833075904723644E-2</v>
      </c>
      <c r="Z83" s="10"/>
      <c r="AA83" s="10">
        <v>5.833075904723644E-2</v>
      </c>
    </row>
    <row r="84" spans="2:27" x14ac:dyDescent="0.25">
      <c r="B84" s="22">
        <v>2.8632899084071772E-4</v>
      </c>
      <c r="C84" s="10">
        <v>-1.3206078293627062E-4</v>
      </c>
      <c r="D84" s="10">
        <v>-3.1030782992850806E-5</v>
      </c>
      <c r="E84" s="10">
        <v>-3.8473066734039277E-3</v>
      </c>
      <c r="F84" s="10">
        <v>-8.3487900477330758E-4</v>
      </c>
      <c r="G84" s="10">
        <v>-8.3487900477330758E-4</v>
      </c>
      <c r="H84" s="10">
        <v>-1.2302106648805779E-5</v>
      </c>
      <c r="I84" s="10">
        <v>2.9720499178895225E-6</v>
      </c>
      <c r="J84" s="10">
        <v>-5.7231388902547441E-4</v>
      </c>
      <c r="K84" s="10">
        <v>-8.3487900477330758E-4</v>
      </c>
      <c r="L84" s="10">
        <v>-4.9290259669706473E-4</v>
      </c>
      <c r="M84" s="10">
        <v>-1.4015928866189654E-3</v>
      </c>
      <c r="N84" s="10">
        <v>-5.7901598849446803E-4</v>
      </c>
      <c r="O84" s="10">
        <v>-8.3487900477330758E-4</v>
      </c>
      <c r="P84" s="10">
        <v>-6.1835460451694355E-4</v>
      </c>
      <c r="Q84" s="10">
        <v>-1.0546943601330816E-4</v>
      </c>
      <c r="R84" s="10">
        <v>-8.3487900477330736E-4</v>
      </c>
      <c r="S84" s="10">
        <v>-3.350974444844683E-4</v>
      </c>
      <c r="T84" s="10">
        <v>-8.3487900477330725E-4</v>
      </c>
      <c r="U84" s="10">
        <v>-6.5789278232012826E-4</v>
      </c>
      <c r="V84" s="10">
        <v>-2.180863837546338E-4</v>
      </c>
      <c r="W84" s="10">
        <v>-9.1178900474467141E-5</v>
      </c>
      <c r="X84" s="10">
        <v>-2.1755006146897726E-4</v>
      </c>
      <c r="Y84" s="15">
        <v>4.5337110547652847E-2</v>
      </c>
      <c r="Z84" s="10"/>
      <c r="AA84" s="10">
        <v>4.5337110547652847E-2</v>
      </c>
    </row>
    <row r="85" spans="2:27" x14ac:dyDescent="0.25">
      <c r="B85" s="22">
        <v>2.7869617604302922E-3</v>
      </c>
      <c r="C85" s="10">
        <v>2.7017117035909007E-3</v>
      </c>
      <c r="D85" s="10">
        <v>2.7222973244102359E-3</v>
      </c>
      <c r="E85" s="10">
        <v>2.6019847441933514E-3</v>
      </c>
      <c r="F85" s="10">
        <v>-9.9414927844597642E-3</v>
      </c>
      <c r="G85" s="10">
        <v>2.5585072155402356E-3</v>
      </c>
      <c r="H85" s="10">
        <v>-1.8362489061790345E-3</v>
      </c>
      <c r="I85" s="10">
        <v>2.7292256568409558E-3</v>
      </c>
      <c r="J85" s="10">
        <v>2.6120068286867911E-3</v>
      </c>
      <c r="K85" s="10">
        <v>2.5585072155402356E-3</v>
      </c>
      <c r="L85" s="10">
        <v>2.6281874755596157E-3</v>
      </c>
      <c r="M85" s="10">
        <v>2.443035008361562E-3</v>
      </c>
      <c r="N85" s="10">
        <v>-1.9517211133577093E-3</v>
      </c>
      <c r="O85" s="10">
        <v>2.5585072155402356E-3</v>
      </c>
      <c r="P85" s="10">
        <v>2.1096639792670094E-3</v>
      </c>
      <c r="Q85" s="10">
        <v>-6.0508640375200851E-4</v>
      </c>
      <c r="R85" s="10">
        <v>2.5585072155402356E-3</v>
      </c>
      <c r="S85" s="10">
        <v>1.3267943629356805E-4</v>
      </c>
      <c r="T85" s="10">
        <v>2.5585072155402356E-3</v>
      </c>
      <c r="U85" s="10">
        <v>2.1016077787661723E-3</v>
      </c>
      <c r="V85" s="10">
        <v>-2.0216544427032482E-4</v>
      </c>
      <c r="W85" s="10">
        <v>2.2170799859448451E-3</v>
      </c>
      <c r="X85" s="10">
        <v>1.3594580310046073E-3</v>
      </c>
      <c r="Y85" s="15">
        <v>9.2377765742938708E-3</v>
      </c>
      <c r="Z85" s="10"/>
      <c r="AA85" s="10">
        <v>9.2377765742938708E-3</v>
      </c>
    </row>
    <row r="86" spans="2:27" x14ac:dyDescent="0.25">
      <c r="B86" s="22">
        <v>1.2147454521184006E-3</v>
      </c>
      <c r="C86" s="10">
        <v>1.097558678018764E-3</v>
      </c>
      <c r="D86" s="10">
        <v>1.1258561664439152E-3</v>
      </c>
      <c r="E86" s="10">
        <v>9.6047160622265255E-4</v>
      </c>
      <c r="F86" s="10">
        <v>9.0070635189230049E-4</v>
      </c>
      <c r="G86" s="10">
        <v>-1.15992936481077E-2</v>
      </c>
      <c r="H86" s="10">
        <v>8.7603109520295456E-4</v>
      </c>
      <c r="I86" s="10">
        <v>1.1353800184804674E-3</v>
      </c>
      <c r="J86" s="10">
        <v>9.7424820409346569E-4</v>
      </c>
      <c r="K86" s="10">
        <v>9.0070635189230049E-4</v>
      </c>
      <c r="L86" s="10">
        <v>9.9649050961408254E-4</v>
      </c>
      <c r="M86" s="10">
        <v>7.4197548461643289E-4</v>
      </c>
      <c r="N86" s="10">
        <v>7.1730022792708631E-4</v>
      </c>
      <c r="O86" s="10">
        <v>9.0070635189230049E-4</v>
      </c>
      <c r="P86" s="10">
        <v>-3.2046564257752408E-3</v>
      </c>
      <c r="Q86" s="10">
        <v>-2.3023637736401695E-5</v>
      </c>
      <c r="R86" s="10">
        <v>9.0070635189230049E-4</v>
      </c>
      <c r="S86" s="10">
        <v>5.743362579484193E-4</v>
      </c>
      <c r="T86" s="10">
        <v>9.0070635189230049E-4</v>
      </c>
      <c r="U86" s="10">
        <v>2.7264142069388447E-4</v>
      </c>
      <c r="V86" s="10">
        <v>3.8796103532630409E-4</v>
      </c>
      <c r="W86" s="10">
        <v>4.3137228796975255E-4</v>
      </c>
      <c r="X86" s="10">
        <v>-7.4753543388447643E-4</v>
      </c>
      <c r="Y86" s="15">
        <v>1.2698469382069441E-2</v>
      </c>
      <c r="Z86" s="10"/>
      <c r="AA86" s="10">
        <v>1.2698469382069441E-2</v>
      </c>
    </row>
    <row r="87" spans="2:27" x14ac:dyDescent="0.25">
      <c r="B87" s="22">
        <v>3.0780136854155651E-3</v>
      </c>
      <c r="C87" s="10">
        <v>2.9838606742907956E-3</v>
      </c>
      <c r="D87" s="10">
        <v>3.0065961217247443E-3</v>
      </c>
      <c r="E87" s="10">
        <v>2.8737188882825273E-3</v>
      </c>
      <c r="F87" s="10">
        <v>2.8257008529788503E-3</v>
      </c>
      <c r="G87" s="10">
        <v>2.8257008529788503E-3</v>
      </c>
      <c r="H87" s="10">
        <v>-1.0033632621753347E-2</v>
      </c>
      <c r="I87" s="10">
        <v>3.01424800354876E-3</v>
      </c>
      <c r="J87" s="10">
        <v>2.8847876132522005E-3</v>
      </c>
      <c r="K87" s="10">
        <v>2.8257008529788503E-3</v>
      </c>
      <c r="L87" s="10">
        <v>2.9026580602818509E-3</v>
      </c>
      <c r="M87" s="10">
        <v>2.6981694892452409E-3</v>
      </c>
      <c r="N87" s="10">
        <v>2.3388360145130431E-3</v>
      </c>
      <c r="O87" s="10">
        <v>2.8257008529788503E-3</v>
      </c>
      <c r="P87" s="10">
        <v>2.3299833862124972E-3</v>
      </c>
      <c r="Q87" s="10">
        <v>-1.9617189791460211E-3</v>
      </c>
      <c r="R87" s="10">
        <v>2.8257008529788503E-3</v>
      </c>
      <c r="S87" s="10">
        <v>2.3937266137272401E-3</v>
      </c>
      <c r="T87" s="10">
        <v>2.8257008529788503E-3</v>
      </c>
      <c r="U87" s="10">
        <v>2.321085849207827E-3</v>
      </c>
      <c r="V87" s="10">
        <v>1.5013101791352917E-3</v>
      </c>
      <c r="W87" s="10">
        <v>2.4486172129414368E-3</v>
      </c>
      <c r="X87" s="10">
        <v>1.5014308712776258E-3</v>
      </c>
      <c r="Y87" s="15">
        <v>1.0202509098688816E-2</v>
      </c>
      <c r="Z87" s="10"/>
      <c r="AA87" s="10">
        <v>1.0202509098688816E-2</v>
      </c>
    </row>
    <row r="88" spans="2:27" x14ac:dyDescent="0.25">
      <c r="B88" s="22">
        <v>-1.0655164388086115E-2</v>
      </c>
      <c r="C88" s="10">
        <v>-6.5477794489969265E-3</v>
      </c>
      <c r="D88" s="10">
        <v>-7.539603643019829E-3</v>
      </c>
      <c r="E88" s="10">
        <v>-4.9686974789826793E-3</v>
      </c>
      <c r="F88" s="10">
        <v>-2.3266961531449148E-3</v>
      </c>
      <c r="G88" s="10">
        <v>-2.3266961531449148E-3</v>
      </c>
      <c r="H88" s="10">
        <v>-3.4284326293636857E-5</v>
      </c>
      <c r="I88" s="10">
        <v>-1.1444842294276928E-2</v>
      </c>
      <c r="J88" s="10">
        <v>-5.7971880030293068E-3</v>
      </c>
      <c r="K88" s="10">
        <v>-2.3266961531449148E-3</v>
      </c>
      <c r="L88" s="10">
        <v>-6.5767786301108647E-3</v>
      </c>
      <c r="M88" s="10">
        <v>-3.9060519655265439E-3</v>
      </c>
      <c r="N88" s="10">
        <v>-1.6136401386752787E-3</v>
      </c>
      <c r="O88" s="10">
        <v>-2.3266961531449148E-3</v>
      </c>
      <c r="P88" s="10">
        <v>-1.7232716014935247E-3</v>
      </c>
      <c r="Q88" s="10">
        <v>-2.9392921566300418E-4</v>
      </c>
      <c r="R88" s="10">
        <v>-2.3266961531449139E-3</v>
      </c>
      <c r="S88" s="10">
        <v>-9.3387177130224469E-4</v>
      </c>
      <c r="T88" s="10">
        <v>-2.3266961531449135E-3</v>
      </c>
      <c r="U88" s="10">
        <v>-1.8334592163108451E-3</v>
      </c>
      <c r="V88" s="10">
        <v>-6.0777759080547322E-4</v>
      </c>
      <c r="W88" s="10">
        <v>-2.5410340392920653E-4</v>
      </c>
      <c r="X88" s="10">
        <v>-6.0628293230795629E-4</v>
      </c>
      <c r="Y88" s="15">
        <v>0.12634846499053096</v>
      </c>
      <c r="Z88" s="10"/>
      <c r="AA88" s="10">
        <v>0.12634846499053096</v>
      </c>
    </row>
    <row r="89" spans="2:27" x14ac:dyDescent="0.25">
      <c r="B89" s="22">
        <v>3.375695206764217E-4</v>
      </c>
      <c r="C89" s="10">
        <v>-3.0333918043430317E-3</v>
      </c>
      <c r="D89" s="10">
        <v>-3.6583953690312416E-5</v>
      </c>
      <c r="E89" s="10">
        <v>-1.5681825978709975E-3</v>
      </c>
      <c r="F89" s="10">
        <v>-9.8428630868507773E-4</v>
      </c>
      <c r="G89" s="10">
        <v>-9.8428630868507773E-4</v>
      </c>
      <c r="H89" s="10">
        <v>-1.4503652712755735E-5</v>
      </c>
      <c r="I89" s="10">
        <v>3.5039185632672339E-6</v>
      </c>
      <c r="J89" s="10">
        <v>-4.6315679033384861E-3</v>
      </c>
      <c r="K89" s="10">
        <v>-9.8428630868507773E-4</v>
      </c>
      <c r="L89" s="10">
        <v>-5.8111088513475881E-4</v>
      </c>
      <c r="M89" s="10">
        <v>-1.6524175129113883E-3</v>
      </c>
      <c r="N89" s="10">
        <v>-6.8263485693907157E-4</v>
      </c>
      <c r="O89" s="10">
        <v>-9.8428630868507773E-4</v>
      </c>
      <c r="P89" s="10">
        <v>-7.290133871598139E-4</v>
      </c>
      <c r="Q89" s="10">
        <v>-1.2434391242216458E-4</v>
      </c>
      <c r="R89" s="10">
        <v>-9.842863086850773E-4</v>
      </c>
      <c r="S89" s="10">
        <v>-3.9506542240929672E-4</v>
      </c>
      <c r="T89" s="10">
        <v>-9.8428630868507708E-4</v>
      </c>
      <c r="U89" s="10">
        <v>-7.7562719210583469E-4</v>
      </c>
      <c r="V89" s="10">
        <v>-2.571144326459757E-4</v>
      </c>
      <c r="W89" s="10">
        <v>-1.0749598787952017E-4</v>
      </c>
      <c r="X89" s="10">
        <v>-2.5648213182178888E-4</v>
      </c>
      <c r="Y89" s="15">
        <v>5.3450496338105107E-2</v>
      </c>
      <c r="Z89" s="10"/>
      <c r="AA89" s="10">
        <v>5.3450496338105107E-2</v>
      </c>
    </row>
    <row r="90" spans="2:27" x14ac:dyDescent="0.25">
      <c r="B90" s="22">
        <v>2.0902213203227195E-3</v>
      </c>
      <c r="C90" s="10">
        <v>2.0262837776931753E-3</v>
      </c>
      <c r="D90" s="10">
        <v>2.0417229933076767E-3</v>
      </c>
      <c r="E90" s="10">
        <v>1.9514885581450134E-3</v>
      </c>
      <c r="F90" s="10">
        <v>1.9188804116551765E-3</v>
      </c>
      <c r="G90" s="10">
        <v>1.9188804116551765E-3</v>
      </c>
      <c r="H90" s="10">
        <v>-1.3771866796342762E-3</v>
      </c>
      <c r="I90" s="10">
        <v>2.0469192426307166E-3</v>
      </c>
      <c r="J90" s="10">
        <v>1.9590051215150933E-3</v>
      </c>
      <c r="K90" s="10">
        <v>-1.0581119588344822E-2</v>
      </c>
      <c r="L90" s="10">
        <v>1.971140606669712E-3</v>
      </c>
      <c r="M90" s="10">
        <v>1.8322762562711713E-3</v>
      </c>
      <c r="N90" s="10">
        <v>-1.4637908350182821E-3</v>
      </c>
      <c r="O90" s="10">
        <v>1.9188804116551765E-3</v>
      </c>
      <c r="P90" s="10">
        <v>1.5822479844502569E-3</v>
      </c>
      <c r="Q90" s="10">
        <v>-4.5381480281400627E-4</v>
      </c>
      <c r="R90" s="10">
        <v>1.9188804116551765E-3</v>
      </c>
      <c r="S90" s="10">
        <v>9.9509577220176034E-5</v>
      </c>
      <c r="T90" s="10">
        <v>1.9188804116551765E-3</v>
      </c>
      <c r="U90" s="10">
        <v>1.576205834074629E-3</v>
      </c>
      <c r="V90" s="10">
        <v>-1.516240832027436E-4</v>
      </c>
      <c r="W90" s="10">
        <v>1.6628099894586339E-3</v>
      </c>
      <c r="X90" s="10">
        <v>1.0195935232534556E-3</v>
      </c>
      <c r="Y90" s="15">
        <v>6.9283324307204035E-3</v>
      </c>
      <c r="Z90" s="10"/>
      <c r="AA90" s="10">
        <v>6.9283324307204035E-3</v>
      </c>
    </row>
    <row r="91" spans="2:27" x14ac:dyDescent="0.25">
      <c r="B91" s="22">
        <v>-5.6256830670708855E-3</v>
      </c>
      <c r="C91" s="10">
        <v>-3.6602498883335026E-3</v>
      </c>
      <c r="D91" s="10">
        <v>-6.3176600829262962E-3</v>
      </c>
      <c r="E91" s="10">
        <v>-3.543863258095322E-3</v>
      </c>
      <c r="F91" s="10">
        <v>-1.8203853479752524E-3</v>
      </c>
      <c r="G91" s="10">
        <v>-1.8203853479752524E-3</v>
      </c>
      <c r="H91" s="10">
        <v>-2.6823736810576175E-5</v>
      </c>
      <c r="I91" s="10">
        <v>-6.2435196883703576E-3</v>
      </c>
      <c r="J91" s="10">
        <v>-3.5410490676064665E-3</v>
      </c>
      <c r="K91" s="10">
        <v>-1.8203853479752524E-3</v>
      </c>
      <c r="L91" s="10">
        <v>-7.3247337756444427E-3</v>
      </c>
      <c r="M91" s="10">
        <v>-3.0560585905741984E-3</v>
      </c>
      <c r="N91" s="10">
        <v>-1.2624969794095319E-3</v>
      </c>
      <c r="O91" s="10">
        <v>-1.8203853479752524E-3</v>
      </c>
      <c r="P91" s="10">
        <v>-1.3482716123892932E-3</v>
      </c>
      <c r="Q91" s="10">
        <v>-2.299674741850425E-4</v>
      </c>
      <c r="R91" s="10">
        <v>-1.8203853479752518E-3</v>
      </c>
      <c r="S91" s="10">
        <v>-7.3065255515571386E-4</v>
      </c>
      <c r="T91" s="10">
        <v>-1.8203853479752514E-3</v>
      </c>
      <c r="U91" s="10">
        <v>-1.434481373500846E-3</v>
      </c>
      <c r="V91" s="10">
        <v>-4.7551951277974725E-4</v>
      </c>
      <c r="W91" s="10">
        <v>-1.9880813090189287E-4</v>
      </c>
      <c r="X91" s="10">
        <v>-4.7435010592555664E-4</v>
      </c>
      <c r="Y91" s="15">
        <v>9.8853859407916161E-2</v>
      </c>
      <c r="Z91" s="10"/>
      <c r="AA91" s="10">
        <v>9.8853859407916161E-2</v>
      </c>
    </row>
    <row r="92" spans="2:27" x14ac:dyDescent="0.25">
      <c r="B92" s="22">
        <v>7.3968322633852072E-4</v>
      </c>
      <c r="C92" s="10">
        <v>-3.4115702258536579E-4</v>
      </c>
      <c r="D92" s="10">
        <v>-8.0162856064864581E-5</v>
      </c>
      <c r="E92" s="10">
        <v>-1.6055422396268134E-3</v>
      </c>
      <c r="F92" s="10">
        <v>-2.1567707623310448E-3</v>
      </c>
      <c r="G92" s="10">
        <v>-2.1567707623310448E-3</v>
      </c>
      <c r="H92" s="10">
        <v>-3.1780442176081595E-5</v>
      </c>
      <c r="I92" s="10">
        <v>7.6777956212145997E-6</v>
      </c>
      <c r="J92" s="10">
        <v>-1.4784775466491421E-3</v>
      </c>
      <c r="K92" s="10">
        <v>-2.1567707623310448E-3</v>
      </c>
      <c r="L92" s="10">
        <v>-1.2733317081340839E-3</v>
      </c>
      <c r="M92" s="10">
        <v>-3.6207816237656607E-3</v>
      </c>
      <c r="N92" s="10">
        <v>-1.4957913036107091E-3</v>
      </c>
      <c r="O92" s="10">
        <v>-2.1567707623310448E-3</v>
      </c>
      <c r="P92" s="10">
        <v>-1.5974160616687709E-3</v>
      </c>
      <c r="Q92" s="10">
        <v>-2.7246270970104609E-4</v>
      </c>
      <c r="R92" s="10">
        <v>-2.1567707623310439E-3</v>
      </c>
      <c r="S92" s="10">
        <v>-8.6566839825154306E-4</v>
      </c>
      <c r="T92" s="10">
        <v>-2.1567707623310435E-3</v>
      </c>
      <c r="U92" s="10">
        <v>-1.6995563543269979E-3</v>
      </c>
      <c r="V92" s="10">
        <v>-5.6338982469947068E-4</v>
      </c>
      <c r="W92" s="10">
        <v>-2.3554549289237344E-4</v>
      </c>
      <c r="X92" s="10">
        <v>-5.6200432546152466E-4</v>
      </c>
      <c r="Y92" s="15">
        <v>0.11712086891476985</v>
      </c>
      <c r="Z92" s="10"/>
      <c r="AA92" s="10">
        <v>0.11712086891476985</v>
      </c>
    </row>
    <row r="93" spans="2:27" x14ac:dyDescent="0.25">
      <c r="B93" s="22">
        <v>1.8579745069535283E-3</v>
      </c>
      <c r="C93" s="10">
        <v>1.8011411357272671E-3</v>
      </c>
      <c r="D93" s="10">
        <v>1.8148648829401572E-3</v>
      </c>
      <c r="E93" s="10">
        <v>1.7346564961289008E-3</v>
      </c>
      <c r="F93" s="10">
        <v>1.7056714770268236E-3</v>
      </c>
      <c r="G93" s="10">
        <v>1.7056714770268236E-3</v>
      </c>
      <c r="H93" s="10">
        <v>-1.2241659374526898E-3</v>
      </c>
      <c r="I93" s="10">
        <v>1.8194837712273038E-3</v>
      </c>
      <c r="J93" s="10">
        <v>1.741337885791194E-3</v>
      </c>
      <c r="K93" s="10">
        <v>1.7056714770268236E-3</v>
      </c>
      <c r="L93" s="10">
        <v>1.7521249837064107E-3</v>
      </c>
      <c r="M93" s="10">
        <v>1.6286900055743746E-3</v>
      </c>
      <c r="N93" s="10">
        <v>-1.3011474089051397E-3</v>
      </c>
      <c r="O93" s="10">
        <v>1.7056714770268236E-3</v>
      </c>
      <c r="P93" s="10">
        <v>1.4064426528446728E-3</v>
      </c>
      <c r="Q93" s="10">
        <v>-4.0339093583467229E-4</v>
      </c>
      <c r="R93" s="10">
        <v>1.7056714770268236E-3</v>
      </c>
      <c r="S93" s="10">
        <v>8.8452957529045365E-5</v>
      </c>
      <c r="T93" s="10">
        <v>1.7056714770268236E-3</v>
      </c>
      <c r="U93" s="10">
        <v>1.4010718525107814E-3</v>
      </c>
      <c r="V93" s="10">
        <v>-1.347769628468832E-4</v>
      </c>
      <c r="W93" s="10">
        <v>1.4780533239632302E-3</v>
      </c>
      <c r="X93" s="10">
        <v>9.0630535400307158E-4</v>
      </c>
      <c r="Y93" s="15">
        <v>6.1585177161959138E-3</v>
      </c>
      <c r="Z93" s="10"/>
      <c r="AA93" s="10">
        <v>6.1585177161959138E-3</v>
      </c>
    </row>
    <row r="94" spans="2:27" x14ac:dyDescent="0.25">
      <c r="B94" s="22">
        <v>6.073727260592003E-4</v>
      </c>
      <c r="C94" s="10">
        <v>5.4877933900938198E-4</v>
      </c>
      <c r="D94" s="10">
        <v>5.6292808322195762E-4</v>
      </c>
      <c r="E94" s="10">
        <v>4.8023580311132627E-4</v>
      </c>
      <c r="F94" s="10">
        <v>4.5035317594615024E-4</v>
      </c>
      <c r="G94" s="10">
        <v>4.5035317594615024E-4</v>
      </c>
      <c r="H94" s="10">
        <v>4.3801554760147728E-4</v>
      </c>
      <c r="I94" s="10">
        <v>5.6769000924023372E-4</v>
      </c>
      <c r="J94" s="10">
        <v>4.8712410204673285E-4</v>
      </c>
      <c r="K94" s="10">
        <v>4.5035317594615024E-4</v>
      </c>
      <c r="L94" s="10">
        <v>4.9824525480704127E-4</v>
      </c>
      <c r="M94" s="10">
        <v>3.7098774230821645E-4</v>
      </c>
      <c r="N94" s="10">
        <v>3.5865011396354315E-4</v>
      </c>
      <c r="O94" s="10">
        <v>-1.204964682405385E-2</v>
      </c>
      <c r="P94" s="10">
        <v>-1.6023282128876204E-3</v>
      </c>
      <c r="Q94" s="10">
        <v>-1.1511818868200847E-5</v>
      </c>
      <c r="R94" s="10">
        <v>4.5035317594615024E-4</v>
      </c>
      <c r="S94" s="10">
        <v>2.8716812897420965E-4</v>
      </c>
      <c r="T94" s="10">
        <v>4.5035317594615024E-4</v>
      </c>
      <c r="U94" s="10">
        <v>1.3632071034694223E-4</v>
      </c>
      <c r="V94" s="10">
        <v>1.9398051766315205E-4</v>
      </c>
      <c r="W94" s="10">
        <v>2.1568614398487628E-4</v>
      </c>
      <c r="X94" s="10">
        <v>-3.7376771694223822E-4</v>
      </c>
      <c r="Y94" s="15">
        <v>6.3492346910347204E-3</v>
      </c>
      <c r="Z94" s="10"/>
      <c r="AA94" s="10">
        <v>6.3492346910347204E-3</v>
      </c>
    </row>
    <row r="95" spans="2:27" x14ac:dyDescent="0.25">
      <c r="B95" s="22">
        <v>8.098303014122671E-4</v>
      </c>
      <c r="C95" s="10">
        <v>7.3170578534584264E-4</v>
      </c>
      <c r="D95" s="10">
        <v>7.5057077762927672E-4</v>
      </c>
      <c r="E95" s="10">
        <v>6.40314404148435E-4</v>
      </c>
      <c r="F95" s="10">
        <v>6.0047090126153359E-4</v>
      </c>
      <c r="G95" s="10">
        <v>6.0047090126153359E-4</v>
      </c>
      <c r="H95" s="10">
        <v>5.8402073013530311E-4</v>
      </c>
      <c r="I95" s="10">
        <v>7.5692001232031156E-4</v>
      </c>
      <c r="J95" s="10">
        <v>6.4949880272897713E-4</v>
      </c>
      <c r="K95" s="10">
        <v>6.0047090126153359E-4</v>
      </c>
      <c r="L95" s="10">
        <v>6.6432700640938836E-4</v>
      </c>
      <c r="M95" s="10">
        <v>4.9465032307762196E-4</v>
      </c>
      <c r="N95" s="10">
        <v>4.7820015195139084E-4</v>
      </c>
      <c r="O95" s="10">
        <v>6.0047090126153359E-4</v>
      </c>
      <c r="P95" s="10">
        <v>-2.1364376171834941E-3</v>
      </c>
      <c r="Q95" s="10">
        <v>-1.5349091824267796E-5</v>
      </c>
      <c r="R95" s="10">
        <v>6.0047090126153359E-4</v>
      </c>
      <c r="S95" s="10">
        <v>3.8289083863227949E-4</v>
      </c>
      <c r="T95" s="10">
        <v>6.0047090126153359E-4</v>
      </c>
      <c r="U95" s="10">
        <v>1.8176094712925634E-4</v>
      </c>
      <c r="V95" s="10">
        <v>2.5864069021753604E-4</v>
      </c>
      <c r="W95" s="10">
        <v>2.8758152531316837E-4</v>
      </c>
      <c r="X95" s="10">
        <v>-4.9835695592298425E-4</v>
      </c>
      <c r="Y95" s="15">
        <v>8.4656462547129611E-3</v>
      </c>
      <c r="Z95" s="10"/>
      <c r="AA95" s="10">
        <v>8.4656462547129611E-3</v>
      </c>
    </row>
    <row r="96" spans="2:27" x14ac:dyDescent="0.25">
      <c r="B96" s="22">
        <v>2.0520091236103767E-3</v>
      </c>
      <c r="C96" s="10">
        <v>1.9892404495271969E-3</v>
      </c>
      <c r="D96" s="10">
        <v>2.0043974144831628E-3</v>
      </c>
      <c r="E96" s="10">
        <v>1.9158125921883513E-3</v>
      </c>
      <c r="F96" s="10">
        <v>1.883800568652567E-3</v>
      </c>
      <c r="G96" s="10">
        <v>1.883800568652567E-3</v>
      </c>
      <c r="H96" s="10">
        <v>1.6442449188311023E-3</v>
      </c>
      <c r="I96" s="10">
        <v>2.0094986690325067E-3</v>
      </c>
      <c r="J96" s="10">
        <v>1.9231917421681337E-3</v>
      </c>
      <c r="K96" s="10">
        <v>1.883800568652567E-3</v>
      </c>
      <c r="L96" s="10">
        <v>1.935105373521234E-3</v>
      </c>
      <c r="M96" s="10">
        <v>1.7987796594968271E-3</v>
      </c>
      <c r="N96" s="10">
        <v>1.559224009675362E-3</v>
      </c>
      <c r="O96" s="10">
        <v>1.883800568652567E-3</v>
      </c>
      <c r="P96" s="10">
        <v>1.5533222574749981E-3</v>
      </c>
      <c r="Q96" s="10">
        <v>-1.3078126527640141E-3</v>
      </c>
      <c r="R96" s="10">
        <v>1.883800568652567E-3</v>
      </c>
      <c r="S96" s="10">
        <v>1.5958177424848267E-3</v>
      </c>
      <c r="T96" s="10">
        <v>1.883800568652567E-3</v>
      </c>
      <c r="U96" s="10">
        <v>1.5473905661385512E-3</v>
      </c>
      <c r="V96" s="10">
        <v>1.0008734527568611E-3</v>
      </c>
      <c r="W96" s="10">
        <v>1.6324114752942912E-3</v>
      </c>
      <c r="X96" s="10">
        <v>1.0009539141850839E-3</v>
      </c>
      <c r="Y96" s="15">
        <v>6.8016727324592104E-3</v>
      </c>
      <c r="Z96" s="10"/>
      <c r="AA96" s="10">
        <v>6.8016727324592104E-3</v>
      </c>
    </row>
    <row r="97" spans="2:27" x14ac:dyDescent="0.25">
      <c r="B97" s="22">
        <v>1.658508408147494E-3</v>
      </c>
      <c r="C97" s="10">
        <v>1.0897758654025073E-3</v>
      </c>
      <c r="D97" s="10">
        <v>1.2271096444828103E-3</v>
      </c>
      <c r="E97" s="10">
        <v>4.2446291077012134E-4</v>
      </c>
      <c r="F97" s="10">
        <v>1.3440931620490167E-4</v>
      </c>
      <c r="G97" s="10">
        <v>1.3440931620490167E-4</v>
      </c>
      <c r="H97" s="10">
        <v>6.9897639678133893E-4</v>
      </c>
      <c r="I97" s="10">
        <v>1.2733309405897424E-3</v>
      </c>
      <c r="J97" s="10">
        <v>4.9132369431537949E-4</v>
      </c>
      <c r="K97" s="10">
        <v>1.3440931620490167E-4</v>
      </c>
      <c r="L97" s="10">
        <v>5.992703723636699E-4</v>
      </c>
      <c r="M97" s="10">
        <v>-6.359456189106036E-4</v>
      </c>
      <c r="N97" s="10">
        <v>-7.1378538334172141E-5</v>
      </c>
      <c r="O97" s="10">
        <v>1.3440931620490167E-4</v>
      </c>
      <c r="P97" s="10">
        <v>-2.436997062313402E-4</v>
      </c>
      <c r="Q97" s="10">
        <v>2.8944072464894341E-4</v>
      </c>
      <c r="R97" s="10">
        <v>-1.2365590683795098E-2</v>
      </c>
      <c r="S97" s="10">
        <v>-1.1073740361825194E-3</v>
      </c>
      <c r="T97" s="10">
        <v>1.3440931620490167E-4</v>
      </c>
      <c r="U97" s="10">
        <v>-2.9137244691463749E-3</v>
      </c>
      <c r="V97" s="10">
        <v>-5.1493990975829827E-4</v>
      </c>
      <c r="W97" s="10">
        <v>-2.1433695340308638E-3</v>
      </c>
      <c r="X97" s="10">
        <v>-8.3361149814778143E-4</v>
      </c>
      <c r="Y97" s="15">
        <v>6.1628394809240761E-2</v>
      </c>
      <c r="Z97" s="10"/>
      <c r="AA97" s="10">
        <v>6.1628394809240761E-2</v>
      </c>
    </row>
    <row r="98" spans="2:27" x14ac:dyDescent="0.25">
      <c r="B98" s="22">
        <v>1.2545697341994474E-3</v>
      </c>
      <c r="C98" s="10">
        <v>1.2161938430523187E-3</v>
      </c>
      <c r="D98" s="10">
        <v>1.2254605998504658E-3</v>
      </c>
      <c r="E98" s="10">
        <v>1.1713010760541144E-3</v>
      </c>
      <c r="F98" s="10">
        <v>1.1517293717198693E-3</v>
      </c>
      <c r="G98" s="10">
        <v>1.1517293717198693E-3</v>
      </c>
      <c r="H98" s="10">
        <v>4.3744504752549424E-4</v>
      </c>
      <c r="I98" s="10">
        <v>1.228579435673571E-3</v>
      </c>
      <c r="J98" s="10">
        <v>1.1758125853462687E-3</v>
      </c>
      <c r="K98" s="10">
        <v>1.1517293717198693E-3</v>
      </c>
      <c r="L98" s="10">
        <v>1.1830964132532869E-3</v>
      </c>
      <c r="M98" s="10">
        <v>1.0997487746681163E-3</v>
      </c>
      <c r="N98" s="10">
        <v>3.8546445047374085E-4</v>
      </c>
      <c r="O98" s="10">
        <v>1.1517293717198693E-3</v>
      </c>
      <c r="P98" s="10">
        <v>9.4967954540952184E-4</v>
      </c>
      <c r="Q98" s="10">
        <v>3.4494052728931991E-4</v>
      </c>
      <c r="R98" s="10">
        <v>1.1517293717198693E-3</v>
      </c>
      <c r="S98" s="10">
        <v>-5.5582509801738325E-3</v>
      </c>
      <c r="T98" s="10">
        <v>1.1517293717198693E-3</v>
      </c>
      <c r="U98" s="10">
        <v>9.4605299212684158E-4</v>
      </c>
      <c r="V98" s="10">
        <v>-9.1410517876057017E-4</v>
      </c>
      <c r="W98" s="10">
        <v>9.9803358917859475E-4</v>
      </c>
      <c r="X98" s="10">
        <v>6.1196925082654483E-4</v>
      </c>
      <c r="Y98" s="15">
        <v>4.158447764140258E-3</v>
      </c>
      <c r="Z98" s="10"/>
      <c r="AA98" s="10">
        <v>4.158447764140258E-3</v>
      </c>
    </row>
    <row r="99" spans="2:27" x14ac:dyDescent="0.25">
      <c r="B99" s="22">
        <v>1.1056722720983296E-3</v>
      </c>
      <c r="C99" s="10">
        <v>7.2651724360167148E-4</v>
      </c>
      <c r="D99" s="10">
        <v>8.1807309632187365E-4</v>
      </c>
      <c r="E99" s="10">
        <v>2.829752738467475E-4</v>
      </c>
      <c r="F99" s="10">
        <v>8.9606210803267782E-5</v>
      </c>
      <c r="G99" s="10">
        <v>8.9606210803267782E-5</v>
      </c>
      <c r="H99" s="10">
        <v>4.6598426452089262E-4</v>
      </c>
      <c r="I99" s="10">
        <v>8.4888729372649516E-4</v>
      </c>
      <c r="J99" s="10">
        <v>3.2754912954358637E-4</v>
      </c>
      <c r="K99" s="10">
        <v>8.9606210803267782E-5</v>
      </c>
      <c r="L99" s="10">
        <v>3.9951358157577993E-4</v>
      </c>
      <c r="M99" s="10">
        <v>-4.2396374594040235E-4</v>
      </c>
      <c r="N99" s="10">
        <v>-4.7585692222781428E-5</v>
      </c>
      <c r="O99" s="10">
        <v>8.9606210803267782E-5</v>
      </c>
      <c r="P99" s="10">
        <v>-1.6246647082089347E-4</v>
      </c>
      <c r="Q99" s="10">
        <v>1.9296048309929562E-4</v>
      </c>
      <c r="R99" s="10">
        <v>8.9606210803267782E-5</v>
      </c>
      <c r="S99" s="10">
        <v>-7.3824935745501292E-4</v>
      </c>
      <c r="T99" s="10">
        <v>-1.2410393789196731E-2</v>
      </c>
      <c r="U99" s="10">
        <v>-1.9424829794309165E-3</v>
      </c>
      <c r="V99" s="10">
        <v>-3.4329327317219889E-4</v>
      </c>
      <c r="W99" s="10">
        <v>-1.4289130226872427E-3</v>
      </c>
      <c r="X99" s="10">
        <v>-5.5574099876518751E-4</v>
      </c>
      <c r="Y99" s="15">
        <v>4.108559653949384E-2</v>
      </c>
      <c r="Z99" s="10"/>
      <c r="AA99" s="10">
        <v>4.108559653949384E-2</v>
      </c>
    </row>
    <row r="100" spans="2:27" x14ac:dyDescent="0.25">
      <c r="B100" s="22">
        <v>1.474229696131106E-3</v>
      </c>
      <c r="C100" s="10">
        <v>9.6868965813556201E-4</v>
      </c>
      <c r="D100" s="10">
        <v>1.0907641284291648E-3</v>
      </c>
      <c r="E100" s="10">
        <v>3.7730036512899671E-4</v>
      </c>
      <c r="F100" s="10">
        <v>1.1947494773769038E-4</v>
      </c>
      <c r="G100" s="10">
        <v>1.1947494773769038E-4</v>
      </c>
      <c r="H100" s="10">
        <v>6.2131235269452349E-4</v>
      </c>
      <c r="I100" s="10">
        <v>1.1318497249686601E-3</v>
      </c>
      <c r="J100" s="10">
        <v>4.367321727247818E-4</v>
      </c>
      <c r="K100" s="10">
        <v>1.1947494773769038E-4</v>
      </c>
      <c r="L100" s="10">
        <v>5.3268477543437324E-4</v>
      </c>
      <c r="M100" s="10">
        <v>-5.6528499458720317E-4</v>
      </c>
      <c r="N100" s="10">
        <v>-6.3447589630375237E-5</v>
      </c>
      <c r="O100" s="10">
        <v>1.1947494773769038E-4</v>
      </c>
      <c r="P100" s="10">
        <v>-2.1662196109452462E-4</v>
      </c>
      <c r="Q100" s="10">
        <v>2.5728064413239415E-4</v>
      </c>
      <c r="R100" s="10">
        <v>1.1947494773769038E-4</v>
      </c>
      <c r="S100" s="10">
        <v>-9.843324766066839E-4</v>
      </c>
      <c r="T100" s="10">
        <v>1.1947494773769038E-4</v>
      </c>
      <c r="U100" s="10">
        <v>-2.5899773059078887E-3</v>
      </c>
      <c r="V100" s="10">
        <v>-4.5772436422959853E-4</v>
      </c>
      <c r="W100" s="10">
        <v>-1.9052173635829902E-3</v>
      </c>
      <c r="X100" s="10">
        <v>-7.4098799835358342E-4</v>
      </c>
      <c r="Y100" s="15">
        <v>5.4780795385991787E-2</v>
      </c>
      <c r="Z100" s="10"/>
      <c r="AA100" s="10">
        <v>5.4780795385991787E-2</v>
      </c>
    </row>
    <row r="101" spans="2:27" x14ac:dyDescent="0.25">
      <c r="B101" s="22">
        <v>2.2303461941323511E-3</v>
      </c>
      <c r="C101" s="10">
        <v>2.1621223876485667E-3</v>
      </c>
      <c r="D101" s="10">
        <v>2.1785966219563836E-3</v>
      </c>
      <c r="E101" s="10">
        <v>2.0823130240962035E-3</v>
      </c>
      <c r="F101" s="10">
        <v>2.0475188830575454E-3</v>
      </c>
      <c r="G101" s="10">
        <v>2.0475188830575454E-3</v>
      </c>
      <c r="H101" s="10">
        <v>7.776800844897675E-4</v>
      </c>
      <c r="I101" s="10">
        <v>2.1841412189752374E-3</v>
      </c>
      <c r="J101" s="10">
        <v>2.0903334850600331E-3</v>
      </c>
      <c r="K101" s="10">
        <v>2.0475188830575454E-3</v>
      </c>
      <c r="L101" s="10">
        <v>2.1032825124502877E-3</v>
      </c>
      <c r="M101" s="10">
        <v>1.955108932743318E-3</v>
      </c>
      <c r="N101" s="10">
        <v>6.8527013417553925E-4</v>
      </c>
      <c r="O101" s="10">
        <v>2.0475188830575454E-3</v>
      </c>
      <c r="P101" s="10">
        <v>1.68831919183915E-3</v>
      </c>
      <c r="Q101" s="10">
        <v>6.1322760406990211E-4</v>
      </c>
      <c r="R101" s="10">
        <v>2.0475188830575454E-3</v>
      </c>
      <c r="S101" s="10">
        <v>1.2297760352465207E-3</v>
      </c>
      <c r="T101" s="10">
        <v>2.0475188830575454E-3</v>
      </c>
      <c r="U101" s="10">
        <v>1.681871986003274E-3</v>
      </c>
      <c r="V101" s="10">
        <v>-1.6250758733521249E-3</v>
      </c>
      <c r="W101" s="10">
        <v>1.7742819363175018E-3</v>
      </c>
      <c r="X101" s="10">
        <v>1.0879453348027464E-3</v>
      </c>
      <c r="Y101" s="15">
        <v>7.3927960251382362E-3</v>
      </c>
      <c r="Z101" s="10"/>
      <c r="AA101" s="10">
        <v>7.3927960251382362E-3</v>
      </c>
    </row>
    <row r="102" spans="2:27" x14ac:dyDescent="0.25">
      <c r="B102" s="22">
        <v>1.4069155136915766E-3</v>
      </c>
      <c r="C102" s="10">
        <v>1.2204941295442535E-3</v>
      </c>
      <c r="D102" s="10">
        <v>1.2655099344474952E-3</v>
      </c>
      <c r="E102" s="10">
        <v>1.0024152390782873E-3</v>
      </c>
      <c r="F102" s="10">
        <v>9.0734033389565892E-4</v>
      </c>
      <c r="G102" s="10">
        <v>9.0734033389565892E-4</v>
      </c>
      <c r="H102" s="10">
        <v>9.5296386767696373E-4</v>
      </c>
      <c r="I102" s="10">
        <v>1.2806605322236472E-3</v>
      </c>
      <c r="J102" s="10">
        <v>1.024331129021076E-3</v>
      </c>
      <c r="K102" s="10">
        <v>9.0734033389565892E-4</v>
      </c>
      <c r="L102" s="10">
        <v>1.0597143146547684E-3</v>
      </c>
      <c r="M102" s="10">
        <v>6.5483037095979903E-4</v>
      </c>
      <c r="N102" s="10">
        <v>7.0045390474110221E-4</v>
      </c>
      <c r="O102" s="10">
        <v>9.0734033389565892E-4</v>
      </c>
      <c r="P102" s="10">
        <v>-7.4171942733764797E-5</v>
      </c>
      <c r="Q102" s="10">
        <v>4.4917906050878555E-4</v>
      </c>
      <c r="R102" s="10">
        <v>9.0734033389565892E-4</v>
      </c>
      <c r="S102" s="10">
        <v>4.3058747539244119E-4</v>
      </c>
      <c r="T102" s="10">
        <v>9.0734033389565892E-4</v>
      </c>
      <c r="U102" s="10">
        <v>-9.1788916892080255E-5</v>
      </c>
      <c r="V102" s="10">
        <v>3.1976931017580531E-4</v>
      </c>
      <c r="W102" s="10">
        <v>-1.2339278953956218E-2</v>
      </c>
      <c r="X102" s="10">
        <v>-1.7146920368624266E-3</v>
      </c>
      <c r="Y102" s="15">
        <v>2.0200797034868878E-2</v>
      </c>
      <c r="Z102" s="10"/>
      <c r="AA102" s="10">
        <v>2.0200797034868878E-2</v>
      </c>
    </row>
    <row r="103" spans="2:27" x14ac:dyDescent="0.25">
      <c r="B103" s="22">
        <v>1.8758873515887689E-3</v>
      </c>
      <c r="C103" s="10">
        <v>1.6273255060590048E-3</v>
      </c>
      <c r="D103" s="10">
        <v>1.6873465792633269E-3</v>
      </c>
      <c r="E103" s="10">
        <v>1.336553652104383E-3</v>
      </c>
      <c r="F103" s="10">
        <v>1.2097871118608786E-3</v>
      </c>
      <c r="G103" s="10">
        <v>1.2097871118608786E-3</v>
      </c>
      <c r="H103" s="10">
        <v>1.2706184902359515E-3</v>
      </c>
      <c r="I103" s="10">
        <v>1.7075473762981964E-3</v>
      </c>
      <c r="J103" s="10">
        <v>1.3657748386947679E-3</v>
      </c>
      <c r="K103" s="10">
        <v>1.2097871118608786E-3</v>
      </c>
      <c r="L103" s="10">
        <v>1.4129524195396911E-3</v>
      </c>
      <c r="M103" s="10">
        <v>8.73107161279732E-4</v>
      </c>
      <c r="N103" s="10">
        <v>9.3393853965480287E-4</v>
      </c>
      <c r="O103" s="10">
        <v>1.2097871118608786E-3</v>
      </c>
      <c r="P103" s="10">
        <v>-9.8895923645019729E-5</v>
      </c>
      <c r="Q103" s="10">
        <v>5.9890541401171407E-4</v>
      </c>
      <c r="R103" s="10">
        <v>1.2097871118608786E-3</v>
      </c>
      <c r="S103" s="10">
        <v>5.7411663385658826E-4</v>
      </c>
      <c r="T103" s="10">
        <v>1.2097871118608786E-3</v>
      </c>
      <c r="U103" s="10">
        <v>-1.2238522252277367E-4</v>
      </c>
      <c r="V103" s="10">
        <v>4.2635908023440708E-4</v>
      </c>
      <c r="W103" s="10">
        <v>2.142947280583743E-4</v>
      </c>
      <c r="X103" s="10">
        <v>-2.286256049149902E-3</v>
      </c>
      <c r="Y103" s="15">
        <v>2.6934396046491837E-2</v>
      </c>
      <c r="Z103" s="10"/>
      <c r="AA103" s="10">
        <v>2.6934396046491837E-2</v>
      </c>
    </row>
    <row r="104" spans="2:27" ht="15.75" thickBot="1" x14ac:dyDescent="0.3">
      <c r="B104" s="23">
        <v>7.3530326929371831E-3</v>
      </c>
      <c r="C104" s="11">
        <v>7.1281116108057882E-3</v>
      </c>
      <c r="D104" s="11">
        <v>7.1824240685646659E-3</v>
      </c>
      <c r="E104" s="11">
        <v>6.864995122008259E-3</v>
      </c>
      <c r="F104" s="11">
        <v>6.7502853710050313E-3</v>
      </c>
      <c r="G104" s="11">
        <v>6.7502853710050313E-3</v>
      </c>
      <c r="H104" s="11">
        <v>5.8918776258114498E-3</v>
      </c>
      <c r="I104" s="11">
        <v>7.2007035640331493E-3</v>
      </c>
      <c r="J104" s="11">
        <v>6.8914370761024796E-3</v>
      </c>
      <c r="K104" s="11">
        <v>6.7502853710050313E-3</v>
      </c>
      <c r="L104" s="11">
        <v>6.9341275884510891E-3</v>
      </c>
      <c r="M104" s="11">
        <v>6.4456271131969637E-3</v>
      </c>
      <c r="N104" s="11">
        <v>5.5872193680033804E-3</v>
      </c>
      <c r="O104" s="11">
        <v>6.7502853710050313E-3</v>
      </c>
      <c r="P104" s="11">
        <v>5.5660714226187426E-3</v>
      </c>
      <c r="Q104" s="11">
        <v>3.6470046609289497E-3</v>
      </c>
      <c r="R104" s="11">
        <v>6.7502853710050313E-3</v>
      </c>
      <c r="S104" s="11">
        <v>5.7183469105706293E-3</v>
      </c>
      <c r="T104" s="11">
        <v>6.7502853710050313E-3</v>
      </c>
      <c r="U104" s="11">
        <v>5.5448161953298089E-3</v>
      </c>
      <c r="V104" s="11">
        <v>3.5864632057120852E-3</v>
      </c>
      <c r="W104" s="11">
        <v>5.8494744531378774E-3</v>
      </c>
      <c r="X104" s="11">
        <v>3.586751525829884E-3</v>
      </c>
      <c r="Y104" s="16">
        <v>2.4372660624645503E-2</v>
      </c>
      <c r="Z104" s="10"/>
      <c r="AA104" s="10">
        <v>2.4372660624645503E-2</v>
      </c>
    </row>
    <row r="105" spans="2:27" x14ac:dyDescent="0.25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2:27" x14ac:dyDescent="0.25">
      <c r="B106" s="10">
        <v>0.14546058168968695</v>
      </c>
      <c r="C106" s="10">
        <v>4.7701815953915323E-2</v>
      </c>
      <c r="D106" s="10">
        <v>5.833075904723644E-2</v>
      </c>
      <c r="E106" s="10">
        <v>4.5337110547652847E-2</v>
      </c>
      <c r="F106" s="10">
        <v>9.2377765742938708E-3</v>
      </c>
      <c r="G106" s="10">
        <v>1.2698469382069441E-2</v>
      </c>
      <c r="H106" s="10">
        <v>1.0202509098688816E-2</v>
      </c>
      <c r="I106" s="10">
        <v>0.12634846499053096</v>
      </c>
      <c r="J106" s="10">
        <v>5.3450496338105107E-2</v>
      </c>
      <c r="K106" s="10">
        <v>6.9283324307204035E-3</v>
      </c>
      <c r="L106" s="10">
        <v>9.8853859407916161E-2</v>
      </c>
      <c r="M106" s="10">
        <v>0.11712086891476985</v>
      </c>
      <c r="N106" s="10">
        <v>6.1585177161959138E-3</v>
      </c>
      <c r="O106" s="10">
        <v>6.3492346910347204E-3</v>
      </c>
      <c r="P106" s="10">
        <v>8.4656462547129611E-3</v>
      </c>
      <c r="Q106" s="10">
        <v>6.8016727324592104E-3</v>
      </c>
      <c r="R106" s="10">
        <v>6.1628394809240761E-2</v>
      </c>
      <c r="S106" s="10">
        <v>4.158447764140258E-3</v>
      </c>
      <c r="T106" s="10">
        <v>4.108559653949384E-2</v>
      </c>
      <c r="U106" s="10">
        <v>5.4780795385991787E-2</v>
      </c>
      <c r="V106" s="10">
        <v>7.3927960251382362E-3</v>
      </c>
      <c r="W106" s="10">
        <v>2.0200797034868878E-2</v>
      </c>
      <c r="X106" s="10">
        <v>2.6934396046491837E-2</v>
      </c>
      <c r="Y106" s="10">
        <v>2.4372660624645503E-2</v>
      </c>
      <c r="Z106" s="19">
        <f>SUM(B106:Y106)</f>
        <v>0.99999999999999989</v>
      </c>
      <c r="AA106" s="10"/>
    </row>
    <row r="107" spans="2:27" x14ac:dyDescent="0.25"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10"/>
      <c r="Y107" s="10"/>
      <c r="Z107" s="10"/>
      <c r="AA107" s="10"/>
    </row>
    <row r="108" spans="2:27" ht="15.75" thickBot="1" x14ac:dyDescent="0.3"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10"/>
      <c r="Y108" s="10"/>
      <c r="Z108" s="10"/>
      <c r="AA108" s="10"/>
    </row>
    <row r="109" spans="2:27" ht="15.75" thickBot="1" x14ac:dyDescent="0.3">
      <c r="B109" s="64" t="s">
        <v>27</v>
      </c>
      <c r="C109" s="65"/>
      <c r="D109" s="65"/>
      <c r="E109" s="86"/>
      <c r="F109" s="27">
        <f>6</f>
        <v>6</v>
      </c>
      <c r="G109" s="25"/>
      <c r="H109" s="64" t="s">
        <v>39</v>
      </c>
      <c r="I109" s="65"/>
      <c r="J109" s="65"/>
      <c r="K109" s="65"/>
      <c r="L109" s="65"/>
      <c r="M109" s="66"/>
      <c r="N109" s="28">
        <f>SUM(B106,C106,D106,E106,M106,N106,P106,Q106,F106,G106,H106)</f>
        <v>0.46751572791168156</v>
      </c>
      <c r="O109" s="26"/>
      <c r="P109" s="26"/>
      <c r="Q109" s="41"/>
      <c r="R109" s="48" t="s">
        <v>44</v>
      </c>
      <c r="S109" s="49" t="s">
        <v>45</v>
      </c>
      <c r="T109" s="49" t="s">
        <v>46</v>
      </c>
      <c r="U109" s="49" t="s">
        <v>47</v>
      </c>
      <c r="V109" s="50" t="s">
        <v>48</v>
      </c>
      <c r="W109" s="26"/>
      <c r="X109" s="10"/>
      <c r="Y109" s="10"/>
      <c r="Z109" s="24"/>
      <c r="AA109" s="10"/>
    </row>
    <row r="110" spans="2:27" ht="15.75" thickBot="1" x14ac:dyDescent="0.3">
      <c r="B110" s="87" t="s">
        <v>35</v>
      </c>
      <c r="C110" s="88"/>
      <c r="D110" s="88"/>
      <c r="E110" s="89"/>
      <c r="F110" s="35">
        <f>K124</f>
        <v>97.041304914580351</v>
      </c>
      <c r="G110" s="25"/>
      <c r="H110" s="70" t="s">
        <v>40</v>
      </c>
      <c r="I110" s="71"/>
      <c r="J110" s="71"/>
      <c r="K110" s="71"/>
      <c r="L110" s="71"/>
      <c r="M110" s="72"/>
      <c r="N110" s="29">
        <f>SUM(I106,J106,K106,R106,S106,U106,V106)</f>
        <v>0.31468772774386755</v>
      </c>
      <c r="O110" s="26"/>
      <c r="P110" s="26"/>
      <c r="Q110" s="41"/>
      <c r="R110" s="45">
        <v>160</v>
      </c>
      <c r="S110" s="46">
        <v>120</v>
      </c>
      <c r="T110" s="46">
        <v>90</v>
      </c>
      <c r="U110" s="46">
        <v>60</v>
      </c>
      <c r="V110" s="47">
        <v>80</v>
      </c>
      <c r="W110" s="26"/>
      <c r="X110" s="10"/>
      <c r="Y110" s="10"/>
      <c r="Z110" s="24"/>
      <c r="AA110" s="10"/>
    </row>
    <row r="111" spans="2:27" ht="15.75" thickBot="1" x14ac:dyDescent="0.3">
      <c r="B111" s="80" t="s">
        <v>37</v>
      </c>
      <c r="C111" s="81"/>
      <c r="D111" s="81"/>
      <c r="E111" s="82"/>
      <c r="F111" s="36">
        <f>K125</f>
        <v>80.163620272148691</v>
      </c>
      <c r="G111" s="26"/>
      <c r="H111" s="73" t="s">
        <v>41</v>
      </c>
      <c r="I111" s="74"/>
      <c r="J111" s="74"/>
      <c r="K111" s="74"/>
      <c r="L111" s="74"/>
      <c r="M111" s="75"/>
      <c r="N111" s="30">
        <f>SUM(L106,O106,T106,W106,X106)</f>
        <v>0.19342388371980546</v>
      </c>
      <c r="O111" s="26"/>
      <c r="P111" s="26"/>
      <c r="Q111" s="25"/>
      <c r="R111" s="25"/>
      <c r="S111" s="25"/>
      <c r="T111" s="25"/>
      <c r="U111" s="26"/>
      <c r="V111" s="26"/>
      <c r="W111" s="26"/>
      <c r="X111" s="10"/>
      <c r="Y111" s="10"/>
      <c r="Z111" s="10"/>
      <c r="AA111" s="10"/>
    </row>
    <row r="112" spans="2:27" ht="15.75" thickBot="1" x14ac:dyDescent="0.3">
      <c r="B112" s="80" t="s">
        <v>36</v>
      </c>
      <c r="C112" s="81"/>
      <c r="D112" s="81"/>
      <c r="E112" s="82"/>
      <c r="F112" s="36">
        <f>K126</f>
        <v>72.795074813270972</v>
      </c>
      <c r="G112" s="25"/>
      <c r="H112" s="60"/>
      <c r="I112" s="60"/>
      <c r="J112" s="60"/>
      <c r="K112" s="60"/>
      <c r="L112" s="60"/>
      <c r="M112" s="60"/>
      <c r="N112" s="60"/>
      <c r="O112" s="26"/>
      <c r="P112" s="26"/>
      <c r="Q112" s="25"/>
      <c r="R112" s="25"/>
      <c r="S112" s="25"/>
      <c r="T112" s="25"/>
      <c r="U112" s="26"/>
      <c r="V112" s="26"/>
      <c r="W112" s="26"/>
      <c r="X112" s="10"/>
      <c r="Y112" s="10"/>
      <c r="Z112" s="10"/>
      <c r="AA112" s="10"/>
    </row>
    <row r="113" spans="2:27" x14ac:dyDescent="0.25">
      <c r="B113" s="80" t="s">
        <v>38</v>
      </c>
      <c r="C113" s="81"/>
      <c r="D113" s="81"/>
      <c r="E113" s="82"/>
      <c r="F113" s="40">
        <f>SUM(F110:F112)</f>
        <v>250</v>
      </c>
      <c r="G113" s="26"/>
      <c r="H113" s="64" t="s">
        <v>53</v>
      </c>
      <c r="I113" s="65"/>
      <c r="J113" s="65"/>
      <c r="K113" s="65"/>
      <c r="L113" s="65"/>
      <c r="M113" s="66"/>
      <c r="N113" s="28">
        <f>SUM(R106:Y106)</f>
        <v>0.24055388423001109</v>
      </c>
      <c r="O113" s="26"/>
      <c r="P113" s="26"/>
      <c r="Q113" s="25"/>
      <c r="R113" s="25"/>
      <c r="S113" s="25"/>
      <c r="T113" s="25"/>
      <c r="U113" s="26"/>
      <c r="V113" s="26"/>
      <c r="W113" s="26"/>
      <c r="X113" s="10"/>
      <c r="Y113" s="10"/>
      <c r="Z113" s="10"/>
      <c r="AA113" s="10"/>
    </row>
    <row r="114" spans="2:27" x14ac:dyDescent="0.25">
      <c r="B114" s="90" t="s">
        <v>29</v>
      </c>
      <c r="C114" s="91"/>
      <c r="D114" s="91"/>
      <c r="E114" s="92"/>
      <c r="F114" s="39">
        <f>16</f>
        <v>16</v>
      </c>
      <c r="G114" s="26"/>
      <c r="H114" s="67" t="s">
        <v>55</v>
      </c>
      <c r="I114" s="68"/>
      <c r="J114" s="68"/>
      <c r="K114" s="68"/>
      <c r="L114" s="68"/>
      <c r="M114" s="69"/>
      <c r="N114" s="29">
        <f>SUM(G106,H106,O106,P106,Q106,W106,Y106)</f>
        <v>8.909098981847953E-2</v>
      </c>
      <c r="O114" s="26"/>
      <c r="P114" s="26"/>
      <c r="Q114" s="25"/>
      <c r="R114" s="25"/>
      <c r="S114" s="25"/>
      <c r="T114" s="25"/>
      <c r="U114" s="26"/>
      <c r="V114" s="26"/>
      <c r="W114" s="26"/>
      <c r="X114" s="10"/>
      <c r="Y114" s="10"/>
      <c r="Z114" s="10"/>
      <c r="AA114" s="10"/>
    </row>
    <row r="115" spans="2:27" ht="15.75" thickBot="1" x14ac:dyDescent="0.3">
      <c r="B115" s="70" t="s">
        <v>30</v>
      </c>
      <c r="C115" s="71"/>
      <c r="D115" s="71"/>
      <c r="E115" s="83"/>
      <c r="F115" s="35">
        <f>F109*D28*Y106</f>
        <v>23.397754199659683</v>
      </c>
      <c r="G115" s="26"/>
      <c r="H115" s="61" t="s">
        <v>54</v>
      </c>
      <c r="I115" s="62"/>
      <c r="J115" s="62"/>
      <c r="K115" s="62"/>
      <c r="L115" s="62"/>
      <c r="M115" s="63"/>
      <c r="N115" s="30">
        <f>SUM(F106,H106,K106,N106,Q106,S106,V106,Y106)</f>
        <v>7.525271296628222E-2</v>
      </c>
      <c r="O115" s="26"/>
      <c r="P115" s="26"/>
      <c r="Q115" s="25"/>
      <c r="R115" s="25"/>
      <c r="S115" s="25"/>
      <c r="T115" s="25"/>
      <c r="U115" s="26"/>
      <c r="V115" s="26"/>
      <c r="W115" s="26"/>
      <c r="X115" s="10"/>
      <c r="Y115" s="10"/>
      <c r="Z115" s="10"/>
      <c r="AA115" s="10"/>
    </row>
    <row r="116" spans="2:27" ht="15.75" thickBot="1" x14ac:dyDescent="0.3">
      <c r="B116" s="70" t="s">
        <v>43</v>
      </c>
      <c r="C116" s="71"/>
      <c r="D116" s="71"/>
      <c r="E116" s="83"/>
      <c r="F116" s="35">
        <f>(F114*F115)+F113</f>
        <v>624.36406719455499</v>
      </c>
      <c r="G116" s="26"/>
      <c r="H116" s="60"/>
      <c r="I116" s="60"/>
      <c r="J116" s="60"/>
      <c r="K116" s="60"/>
      <c r="L116" s="60"/>
      <c r="M116" s="60"/>
      <c r="N116" s="60"/>
      <c r="O116" s="26"/>
      <c r="P116" s="26"/>
      <c r="Q116" s="25"/>
      <c r="R116" s="25"/>
      <c r="S116" s="25"/>
      <c r="T116" s="25"/>
      <c r="U116" s="26"/>
      <c r="V116" s="26"/>
      <c r="W116" s="26"/>
      <c r="X116" s="10"/>
      <c r="Y116" s="10"/>
      <c r="Z116" s="10"/>
      <c r="AA116" s="10"/>
    </row>
    <row r="117" spans="2:27" ht="15.75" thickBot="1" x14ac:dyDescent="0.3">
      <c r="B117" s="76" t="s">
        <v>42</v>
      </c>
      <c r="C117" s="77"/>
      <c r="D117" s="77"/>
      <c r="E117" s="77"/>
      <c r="F117" s="37">
        <f>(D29+G28+G29)*F109*(1-Y106)</f>
        <v>1580.5162897880743</v>
      </c>
      <c r="G117" s="32"/>
      <c r="H117" s="51" t="s">
        <v>56</v>
      </c>
      <c r="I117" s="52"/>
      <c r="J117" s="52"/>
      <c r="K117" s="52"/>
      <c r="L117" s="52"/>
      <c r="M117" s="53"/>
      <c r="N117" s="42">
        <f>SUM(I106:Y106)</f>
        <v>0.67103097770645626</v>
      </c>
      <c r="O117" s="32"/>
      <c r="P117" s="32"/>
      <c r="Q117" s="25"/>
      <c r="R117" s="25"/>
      <c r="S117" s="25"/>
      <c r="T117" s="25"/>
      <c r="U117" s="26"/>
      <c r="V117" s="32"/>
      <c r="W117" s="32"/>
      <c r="X117" s="18"/>
      <c r="Y117" s="18"/>
      <c r="Z117" s="10"/>
      <c r="AA117" s="10"/>
    </row>
    <row r="118" spans="2:27" ht="15.75" thickBot="1" x14ac:dyDescent="0.3">
      <c r="B118" s="78" t="s">
        <v>28</v>
      </c>
      <c r="C118" s="79"/>
      <c r="D118" s="79"/>
      <c r="E118" s="79"/>
      <c r="F118" s="38">
        <f>F117-F116</f>
        <v>956.15222259351935</v>
      </c>
      <c r="G118" s="26"/>
      <c r="H118" s="93" t="s">
        <v>57</v>
      </c>
      <c r="I118" s="94"/>
      <c r="J118" s="94"/>
      <c r="K118" s="94"/>
      <c r="L118" s="94"/>
      <c r="M118" s="95"/>
      <c r="N118" s="31">
        <f>SUM(D106:H106,L106:Q106,T106:Y106)</f>
        <v>0.55432346602366023</v>
      </c>
      <c r="O118" s="26"/>
      <c r="P118" s="26"/>
      <c r="Q118" s="25"/>
      <c r="R118" s="25"/>
      <c r="S118" s="25"/>
      <c r="T118" s="25"/>
      <c r="U118" s="26"/>
      <c r="V118" s="26"/>
      <c r="W118" s="26"/>
      <c r="X118" s="10"/>
      <c r="Y118" s="10"/>
      <c r="Z118" s="10"/>
      <c r="AA118" s="10"/>
    </row>
    <row r="119" spans="2:27" ht="15.75" thickBot="1" x14ac:dyDescent="0.3">
      <c r="B119" s="26"/>
      <c r="C119" s="26"/>
      <c r="D119" s="26"/>
      <c r="E119" s="26"/>
      <c r="F119" s="25"/>
      <c r="G119" s="25"/>
      <c r="H119" s="54" t="s">
        <v>58</v>
      </c>
      <c r="I119" s="55"/>
      <c r="J119" s="55"/>
      <c r="K119" s="55"/>
      <c r="L119" s="55"/>
      <c r="M119" s="56"/>
      <c r="N119" s="43">
        <f>SUM(C106,E106:H106,J106:K106,M106:N106,P106:S106,U106:V106,X106:Y106)</f>
        <v>0.50337070659923211</v>
      </c>
      <c r="O119" s="26"/>
      <c r="P119" s="26"/>
      <c r="Q119" s="25"/>
      <c r="R119" s="25"/>
      <c r="S119" s="25"/>
      <c r="T119" s="25"/>
      <c r="U119" s="26"/>
      <c r="V119" s="26"/>
      <c r="W119" s="26"/>
      <c r="X119" s="10"/>
      <c r="Y119" s="10"/>
      <c r="Z119" s="10"/>
      <c r="AA119" s="10"/>
    </row>
    <row r="120" spans="2:27" ht="15.75" thickBot="1" x14ac:dyDescent="0.3">
      <c r="B120" s="33"/>
      <c r="C120" s="33"/>
      <c r="D120" s="33"/>
      <c r="E120" s="33"/>
      <c r="F120" s="34"/>
      <c r="G120" s="34"/>
      <c r="H120" s="60"/>
      <c r="I120" s="60"/>
      <c r="J120" s="60"/>
      <c r="K120" s="60"/>
      <c r="L120" s="60"/>
      <c r="M120" s="60"/>
      <c r="N120" s="60"/>
      <c r="O120" s="33"/>
      <c r="P120" s="26"/>
      <c r="Q120" s="25"/>
      <c r="R120" s="25"/>
      <c r="S120" s="25"/>
      <c r="T120" s="25"/>
      <c r="U120" s="26"/>
      <c r="V120" s="26"/>
      <c r="W120" s="26"/>
    </row>
    <row r="121" spans="2:27" ht="15.75" thickBot="1" x14ac:dyDescent="0.3">
      <c r="B121" s="33"/>
      <c r="C121" s="33"/>
      <c r="D121" s="33"/>
      <c r="E121" s="33"/>
      <c r="F121" s="34"/>
      <c r="G121" s="34"/>
      <c r="H121" s="57" t="s">
        <v>49</v>
      </c>
      <c r="I121" s="58"/>
      <c r="J121" s="58"/>
      <c r="K121" s="58"/>
      <c r="L121" s="58"/>
      <c r="M121" s="59"/>
      <c r="N121" s="44">
        <f>Y106</f>
        <v>2.4372660624645503E-2</v>
      </c>
      <c r="O121" s="33"/>
      <c r="P121" s="26"/>
      <c r="Q121" s="25"/>
      <c r="R121" s="25"/>
      <c r="S121" s="25"/>
      <c r="T121" s="25"/>
      <c r="U121" s="26"/>
      <c r="V121" s="26"/>
      <c r="W121" s="26"/>
    </row>
    <row r="122" spans="2:27" x14ac:dyDescent="0.25">
      <c r="B122" s="33"/>
      <c r="C122" s="33"/>
      <c r="D122" s="33"/>
      <c r="E122" s="33"/>
      <c r="F122" s="33"/>
      <c r="G122" s="33"/>
      <c r="O122" s="33"/>
      <c r="P122" s="26"/>
      <c r="Q122" s="25"/>
      <c r="R122" s="25"/>
      <c r="S122" s="25"/>
      <c r="T122" s="25"/>
      <c r="U122" s="26"/>
      <c r="V122" s="26"/>
      <c r="W122" s="26"/>
    </row>
    <row r="123" spans="2:27" x14ac:dyDescent="0.25"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26"/>
      <c r="Q123" s="25"/>
      <c r="R123" s="25"/>
      <c r="S123" s="25"/>
      <c r="T123" s="25"/>
      <c r="U123" s="26"/>
      <c r="V123" s="26"/>
      <c r="W123" s="26"/>
    </row>
    <row r="124" spans="2:27" x14ac:dyDescent="0.25">
      <c r="J124" t="s">
        <v>50</v>
      </c>
      <c r="K124">
        <f>($E$125/SUM($N$117:$N$119))*N117</f>
        <v>97.041304914580351</v>
      </c>
      <c r="M124">
        <f>K124/$F$114</f>
        <v>6.065081557161272</v>
      </c>
      <c r="P124" s="10"/>
      <c r="Q124" s="10"/>
      <c r="R124" s="10"/>
      <c r="S124" s="10"/>
      <c r="T124" s="10"/>
      <c r="U124" s="10"/>
      <c r="V124" s="10"/>
      <c r="W124" s="10"/>
    </row>
    <row r="125" spans="2:27" x14ac:dyDescent="0.25">
      <c r="E125">
        <f>250</f>
        <v>250</v>
      </c>
      <c r="J125" t="s">
        <v>51</v>
      </c>
      <c r="K125">
        <f>($E$125/SUM($N$117:$N$119))*N118</f>
        <v>80.163620272148691</v>
      </c>
      <c r="M125">
        <f t="shared" ref="M125:M126" si="1">K125/$F$114</f>
        <v>5.0102262670092932</v>
      </c>
      <c r="P125" s="10"/>
      <c r="Q125" s="10"/>
      <c r="R125" s="10"/>
      <c r="S125" s="10"/>
      <c r="T125" s="10"/>
      <c r="U125" s="10"/>
      <c r="V125" s="10"/>
      <c r="W125" s="10"/>
    </row>
    <row r="126" spans="2:27" x14ac:dyDescent="0.25">
      <c r="J126" t="s">
        <v>52</v>
      </c>
      <c r="K126">
        <f>($E$125/SUM($N$117:$N$119))*N119</f>
        <v>72.795074813270972</v>
      </c>
      <c r="M126">
        <f t="shared" si="1"/>
        <v>4.5496921758294357</v>
      </c>
      <c r="P126" s="10"/>
      <c r="Q126" s="10"/>
      <c r="R126" s="10"/>
      <c r="S126" s="10"/>
      <c r="T126" s="10"/>
      <c r="U126" s="10"/>
      <c r="V126" s="10"/>
      <c r="W126" s="10"/>
    </row>
    <row r="127" spans="2:27" x14ac:dyDescent="0.25">
      <c r="P127" s="10"/>
      <c r="Q127" s="10"/>
      <c r="R127" s="10"/>
      <c r="S127" s="10"/>
      <c r="T127" s="10"/>
      <c r="U127" s="10"/>
      <c r="V127" s="10"/>
      <c r="W127" s="10"/>
    </row>
  </sheetData>
  <mergeCells count="25">
    <mergeCell ref="B28:C28"/>
    <mergeCell ref="B29:C29"/>
    <mergeCell ref="B109:E109"/>
    <mergeCell ref="B110:E110"/>
    <mergeCell ref="B114:E114"/>
    <mergeCell ref="H109:M109"/>
    <mergeCell ref="H110:M110"/>
    <mergeCell ref="H111:M111"/>
    <mergeCell ref="B117:E117"/>
    <mergeCell ref="B118:E118"/>
    <mergeCell ref="B111:E111"/>
    <mergeCell ref="B112:E112"/>
    <mergeCell ref="B113:E113"/>
    <mergeCell ref="B115:E115"/>
    <mergeCell ref="B116:E116"/>
    <mergeCell ref="H118:M118"/>
    <mergeCell ref="H117:M117"/>
    <mergeCell ref="H119:M119"/>
    <mergeCell ref="H121:M121"/>
    <mergeCell ref="H112:N112"/>
    <mergeCell ref="H116:N116"/>
    <mergeCell ref="H120:N120"/>
    <mergeCell ref="H115:M115"/>
    <mergeCell ref="H113:M113"/>
    <mergeCell ref="H114:M114"/>
  </mergeCells>
  <pageMargins left="0.7" right="0.7" top="0.75" bottom="0.75" header="0.3" footer="0.3"/>
  <pageSetup paperSize="9" orientation="portrait" r:id="rId1"/>
  <ignoredErrors>
    <ignoredError sqref="E5" formula="1"/>
    <ignoredError sqref="N11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Rastislav Kupčík</dc:creator>
  <cp:lastModifiedBy>Rastislav Kupčík</cp:lastModifiedBy>
  <dcterms:created xsi:type="dcterms:W3CDTF">2015-11-02T14:18:52Z</dcterms:created>
  <dcterms:modified xsi:type="dcterms:W3CDTF">2015-11-30T14:35:38Z</dcterms:modified>
</cp:coreProperties>
</file>