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2"/>
  </bookViews>
  <sheets>
    <sheet name="Vstupne dáta" sheetId="1" r:id="rId1"/>
    <sheet name="Časy medzi príchodmi" sheetId="7" r:id="rId2"/>
    <sheet name="Trvanie obsluhy &quot;info&quot;" sheetId="2" r:id="rId3"/>
    <sheet name="Trvanie  &quot;pozrietTelefon&quot;" sheetId="10" r:id="rId4"/>
    <sheet name="Trvanie obsluhy &quot;faktura&quot;" sheetId="4" r:id="rId5"/>
    <sheet name="Trvanie obsluhy &quot;telefon&quot;" sheetId="5" r:id="rId6"/>
    <sheet name="Trvanie obsluhy &quot;kredit&quot;" sheetId="3" r:id="rId7"/>
    <sheet name="Doba čakania v rade" sheetId="8" r:id="rId8"/>
    <sheet name="Celkový čas v predajni" sheetId="9" r:id="rId9"/>
  </sheets>
  <calcPr calcId="152511"/>
</workbook>
</file>

<file path=xl/calcChain.xml><?xml version="1.0" encoding="utf-8"?>
<calcChain xmlns="http://schemas.openxmlformats.org/spreadsheetml/2006/main">
  <c r="AA15" i="2" l="1"/>
  <c r="G19" i="7"/>
  <c r="I29" i="3" l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5" i="3"/>
  <c r="F25" i="3" s="1"/>
  <c r="E26" i="3"/>
  <c r="F26" i="3" s="1"/>
  <c r="E27" i="3"/>
  <c r="F27" i="3" s="1"/>
  <c r="E28" i="3"/>
  <c r="F28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35" i="5" l="1"/>
  <c r="F35" i="5" s="1"/>
  <c r="E50" i="5"/>
  <c r="F50" i="5" s="1"/>
  <c r="E49" i="5"/>
  <c r="F49" i="5" s="1"/>
  <c r="E48" i="5"/>
  <c r="F48" i="5" s="1"/>
  <c r="E44" i="5"/>
  <c r="F44" i="5" s="1"/>
  <c r="E43" i="5"/>
  <c r="F43" i="5" s="1"/>
  <c r="E42" i="5"/>
  <c r="F42" i="5" s="1"/>
  <c r="E38" i="5"/>
  <c r="F38" i="5" s="1"/>
  <c r="E37" i="5"/>
  <c r="F37" i="5" s="1"/>
  <c r="E39" i="5"/>
  <c r="F39" i="5" s="1"/>
  <c r="E41" i="5"/>
  <c r="F41" i="5" s="1"/>
  <c r="E40" i="5"/>
  <c r="F40" i="5" s="1"/>
  <c r="E36" i="5"/>
  <c r="F36" i="5" s="1"/>
  <c r="E52" i="5" l="1"/>
  <c r="F52" i="5" s="1"/>
  <c r="E53" i="5"/>
  <c r="F53" i="5" s="1"/>
  <c r="Z7" i="4"/>
  <c r="Z6" i="4"/>
  <c r="Z5" i="4"/>
  <c r="Y5" i="4"/>
  <c r="AA15" i="4"/>
  <c r="E51" i="5"/>
  <c r="F51" i="5" s="1"/>
  <c r="E52" i="4"/>
  <c r="F52" i="4" s="1"/>
  <c r="E51" i="4"/>
  <c r="F51" i="4" s="1"/>
  <c r="E53" i="4"/>
  <c r="F53" i="4" s="1"/>
  <c r="E50" i="4"/>
  <c r="F50" i="4" s="1"/>
  <c r="E49" i="4"/>
  <c r="F49" i="4" s="1"/>
  <c r="E43" i="4"/>
  <c r="F43" i="4" s="1"/>
  <c r="E41" i="4"/>
  <c r="F41" i="4" s="1"/>
  <c r="E17" i="3"/>
  <c r="F17" i="3" s="1"/>
  <c r="E16" i="3"/>
  <c r="F16" i="3" s="1"/>
  <c r="F53" i="10"/>
  <c r="G53" i="10" s="1"/>
  <c r="F52" i="10"/>
  <c r="G52" i="10" s="1"/>
  <c r="F51" i="10"/>
  <c r="G51" i="10" s="1"/>
  <c r="F50" i="10"/>
  <c r="G50" i="10" s="1"/>
  <c r="F49" i="10"/>
  <c r="G49" i="10" s="1"/>
  <c r="F48" i="10"/>
  <c r="G48" i="10" s="1"/>
  <c r="E48" i="4"/>
  <c r="F48" i="4" s="1"/>
  <c r="F46" i="10"/>
  <c r="G46" i="10" s="1"/>
  <c r="F47" i="10"/>
  <c r="G47" i="10" s="1"/>
  <c r="E47" i="4"/>
  <c r="F47" i="4" s="1"/>
  <c r="F45" i="10"/>
  <c r="G45" i="10" s="1"/>
  <c r="F44" i="10"/>
  <c r="G44" i="10" s="1"/>
  <c r="F43" i="10"/>
  <c r="G43" i="10" s="1"/>
  <c r="F42" i="10"/>
  <c r="G42" i="10" s="1"/>
  <c r="E46" i="4"/>
  <c r="F46" i="4" s="1"/>
  <c r="F5" i="10"/>
  <c r="G5" i="10" s="1"/>
  <c r="G8" i="10"/>
  <c r="G24" i="10"/>
  <c r="G40" i="10"/>
  <c r="E45" i="4"/>
  <c r="F45" i="4" s="1"/>
  <c r="F4" i="10"/>
  <c r="G4" i="10" s="1"/>
  <c r="F6" i="10"/>
  <c r="G6" i="10" s="1"/>
  <c r="F7" i="10"/>
  <c r="G7" i="10" s="1"/>
  <c r="F8" i="10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F25" i="10"/>
  <c r="G25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F34" i="10"/>
  <c r="G34" i="10" s="1"/>
  <c r="F35" i="10"/>
  <c r="G35" i="10" s="1"/>
  <c r="F36" i="10"/>
  <c r="G36" i="10" s="1"/>
  <c r="F37" i="10"/>
  <c r="G37" i="10" s="1"/>
  <c r="F38" i="10"/>
  <c r="G38" i="10" s="1"/>
  <c r="F39" i="10"/>
  <c r="G39" i="10" s="1"/>
  <c r="F40" i="10"/>
  <c r="F41" i="10"/>
  <c r="G41" i="10" s="1"/>
  <c r="E15" i="3"/>
  <c r="F15" i="3" s="1"/>
  <c r="E44" i="4"/>
  <c r="F44" i="4" s="1"/>
  <c r="E14" i="3"/>
  <c r="F14" i="3" s="1"/>
  <c r="E13" i="3"/>
  <c r="F13" i="3" s="1"/>
  <c r="E42" i="4"/>
  <c r="F42" i="4" s="1"/>
  <c r="AB14" i="10"/>
  <c r="Y10" i="10"/>
  <c r="Z8" i="2"/>
  <c r="E40" i="4"/>
  <c r="F40" i="4" s="1"/>
  <c r="J24" i="10" l="1"/>
  <c r="J21" i="10"/>
  <c r="J20" i="10"/>
  <c r="J26" i="10"/>
  <c r="J27" i="10"/>
  <c r="E46" i="5"/>
  <c r="F46" i="5" s="1"/>
  <c r="E39" i="4"/>
  <c r="F39" i="4" s="1"/>
  <c r="E38" i="4"/>
  <c r="F38" i="4" s="1"/>
  <c r="E37" i="4"/>
  <c r="F37" i="4" s="1"/>
  <c r="E47" i="5"/>
  <c r="F47" i="5" s="1"/>
  <c r="E36" i="4"/>
  <c r="F36" i="4" s="1"/>
  <c r="E45" i="5"/>
  <c r="F45" i="5" s="1"/>
  <c r="E35" i="4"/>
  <c r="F35" i="4" s="1"/>
  <c r="J22" i="10" l="1"/>
  <c r="J23" i="10" s="1"/>
  <c r="Y12" i="10" s="1"/>
  <c r="J28" i="10"/>
  <c r="E31" i="4"/>
  <c r="F31" i="4" s="1"/>
  <c r="E32" i="4"/>
  <c r="F32" i="4" s="1"/>
  <c r="E33" i="4"/>
  <c r="F33" i="4" s="1"/>
  <c r="E34" i="4"/>
  <c r="F34" i="4" s="1"/>
  <c r="K85" i="3"/>
  <c r="L85" i="3" s="1"/>
  <c r="K84" i="3"/>
  <c r="L84" i="3" s="1"/>
  <c r="K83" i="3"/>
  <c r="L83" i="3" s="1"/>
  <c r="K82" i="3"/>
  <c r="L82" i="3" s="1"/>
  <c r="K81" i="3"/>
  <c r="L81" i="3" s="1"/>
  <c r="K80" i="3"/>
  <c r="L80" i="3" s="1"/>
  <c r="K79" i="3"/>
  <c r="L79" i="3" s="1"/>
  <c r="K78" i="3"/>
  <c r="L78" i="3" s="1"/>
  <c r="K77" i="3"/>
  <c r="L77" i="3" s="1"/>
  <c r="K76" i="3"/>
  <c r="L76" i="3" s="1"/>
  <c r="K75" i="3"/>
  <c r="L75" i="3" s="1"/>
  <c r="K74" i="3"/>
  <c r="L74" i="3" s="1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K66" i="3"/>
  <c r="L66" i="3" s="1"/>
  <c r="K65" i="3"/>
  <c r="L65" i="3" s="1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K58" i="3"/>
  <c r="L58" i="3" s="1"/>
  <c r="K56" i="3"/>
  <c r="L56" i="3" s="1"/>
  <c r="Z5" i="10" l="1"/>
  <c r="Z6" i="10" s="1"/>
  <c r="Z7" i="10" s="1"/>
  <c r="AA7" i="10" s="1"/>
  <c r="AB7" i="10" s="1"/>
  <c r="J29" i="10"/>
  <c r="J32" i="10" s="1"/>
  <c r="J33" i="10" s="1"/>
  <c r="J34" i="10" s="1"/>
  <c r="K57" i="3"/>
  <c r="L57" i="3" s="1"/>
  <c r="K55" i="3"/>
  <c r="L55" i="3" s="1"/>
  <c r="K54" i="3"/>
  <c r="L54" i="3" s="1"/>
  <c r="K50" i="3"/>
  <c r="L50" i="3" s="1"/>
  <c r="K51" i="3"/>
  <c r="L51" i="3" s="1"/>
  <c r="K49" i="3"/>
  <c r="L49" i="3" s="1"/>
  <c r="K53" i="3"/>
  <c r="L53" i="3" s="1"/>
  <c r="K52" i="3"/>
  <c r="L52" i="3" s="1"/>
  <c r="K48" i="3"/>
  <c r="L48" i="3" s="1"/>
  <c r="K47" i="3"/>
  <c r="L47" i="3" s="1"/>
  <c r="K46" i="3"/>
  <c r="L46" i="3" s="1"/>
  <c r="E34" i="5"/>
  <c r="F34" i="5" s="1"/>
  <c r="E33" i="5"/>
  <c r="F33" i="5" s="1"/>
  <c r="E29" i="5"/>
  <c r="F29" i="5" s="1"/>
  <c r="E27" i="5"/>
  <c r="F27" i="5" s="1"/>
  <c r="E26" i="5"/>
  <c r="F26" i="5" s="1"/>
  <c r="E32" i="5"/>
  <c r="F32" i="5" s="1"/>
  <c r="E31" i="5"/>
  <c r="F31" i="5" s="1"/>
  <c r="E30" i="5"/>
  <c r="F30" i="5" s="1"/>
  <c r="E28" i="5"/>
  <c r="F28" i="5" s="1"/>
  <c r="E25" i="5"/>
  <c r="F25" i="5" s="1"/>
  <c r="E24" i="5"/>
  <c r="F24" i="5" s="1"/>
  <c r="E30" i="4"/>
  <c r="F30" i="4" s="1"/>
  <c r="E29" i="4"/>
  <c r="F29" i="4" s="1"/>
  <c r="E28" i="4"/>
  <c r="F28" i="4" s="1"/>
  <c r="Z18" i="2"/>
  <c r="E27" i="4"/>
  <c r="F27" i="4" s="1"/>
  <c r="E26" i="4"/>
  <c r="F26" i="4" s="1"/>
  <c r="Y6" i="2"/>
  <c r="E23" i="5"/>
  <c r="F23" i="5"/>
  <c r="I30" i="2"/>
  <c r="E22" i="5"/>
  <c r="F22" i="5" s="1"/>
  <c r="X11" i="3"/>
  <c r="X11" i="4"/>
  <c r="E25" i="4"/>
  <c r="F25" i="4" s="1"/>
  <c r="X11" i="5"/>
  <c r="E24" i="4"/>
  <c r="F24" i="4"/>
  <c r="I26" i="5" l="1"/>
  <c r="I21" i="5"/>
  <c r="AA5" i="10"/>
  <c r="AB5" i="10" s="1"/>
  <c r="AA6" i="10"/>
  <c r="AB6" i="10" s="1"/>
  <c r="Y7" i="2"/>
  <c r="I27" i="5"/>
  <c r="AB13" i="10" l="1"/>
  <c r="AA17" i="10" s="1"/>
  <c r="I28" i="5"/>
  <c r="Y8" i="2"/>
  <c r="Y9" i="2" s="1"/>
  <c r="I29" i="5" l="1"/>
  <c r="I32" i="5" s="1"/>
  <c r="I33" i="5" s="1"/>
  <c r="I34" i="5" s="1"/>
  <c r="I35" i="5" s="1"/>
  <c r="I36" i="5" s="1"/>
  <c r="I37" i="5" s="1"/>
  <c r="I38" i="5" s="1"/>
  <c r="I39" i="5" s="1"/>
  <c r="I40" i="5" s="1"/>
  <c r="I20" i="5"/>
  <c r="E21" i="5" l="1"/>
  <c r="F21" i="5" s="1"/>
  <c r="Y12" i="7"/>
  <c r="X11" i="2"/>
  <c r="E20" i="5"/>
  <c r="F20" i="5" s="1"/>
  <c r="E19" i="5"/>
  <c r="F19" i="5" s="1"/>
  <c r="X13" i="2"/>
  <c r="G30" i="7"/>
  <c r="G31" i="7"/>
  <c r="G32" i="7"/>
  <c r="G29" i="7"/>
  <c r="G28" i="7"/>
  <c r="I28" i="2"/>
  <c r="I27" i="2"/>
  <c r="I29" i="2"/>
  <c r="I23" i="2"/>
  <c r="I21" i="2"/>
  <c r="I20" i="2"/>
  <c r="H5" i="8"/>
  <c r="H4" i="8"/>
  <c r="H3" i="8"/>
  <c r="H5" i="9"/>
  <c r="H4" i="9"/>
  <c r="H3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4" i="9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4" i="8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4" i="2"/>
  <c r="E18" i="5"/>
  <c r="F18" i="5" s="1"/>
  <c r="E17" i="5"/>
  <c r="F17" i="5" s="1"/>
  <c r="W5" i="7"/>
  <c r="X5" i="7" s="1"/>
  <c r="Y5" i="7" s="1"/>
  <c r="V13" i="7"/>
  <c r="G20" i="7"/>
  <c r="V11" i="7"/>
  <c r="G25" i="7"/>
  <c r="G24" i="7"/>
  <c r="G23" i="7"/>
  <c r="G22" i="7"/>
  <c r="D6" i="7"/>
  <c r="D7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6" i="7"/>
  <c r="D77" i="7"/>
  <c r="D78" i="7"/>
  <c r="D79" i="7"/>
  <c r="D80" i="7"/>
  <c r="D81" i="7"/>
  <c r="D82" i="7"/>
  <c r="D83" i="7"/>
  <c r="D84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5" i="7"/>
  <c r="E16" i="5"/>
  <c r="F16" i="5" s="1"/>
  <c r="E15" i="5"/>
  <c r="F15" i="5" s="1"/>
  <c r="W6" i="7" l="1"/>
  <c r="Z7" i="2"/>
  <c r="AA7" i="2" s="1"/>
  <c r="Z6" i="2"/>
  <c r="AA6" i="2" s="1"/>
  <c r="I33" i="2"/>
  <c r="I34" i="2" s="1"/>
  <c r="I35" i="2" s="1"/>
  <c r="I36" i="2" s="1"/>
  <c r="I37" i="2" s="1"/>
  <c r="I38" i="2" s="1"/>
  <c r="I39" i="2" s="1"/>
  <c r="I40" i="2" s="1"/>
  <c r="I41" i="2" s="1"/>
  <c r="I22" i="2"/>
  <c r="X6" i="7" l="1"/>
  <c r="Y6" i="7" s="1"/>
  <c r="W7" i="7"/>
  <c r="X7" i="7" s="1"/>
  <c r="Y7" i="7" s="1"/>
  <c r="AA8" i="2"/>
  <c r="R18" i="1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85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49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26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4" i="9"/>
  <c r="D107" i="8"/>
  <c r="D95" i="8"/>
  <c r="D96" i="8"/>
  <c r="D97" i="8"/>
  <c r="D98" i="8"/>
  <c r="D99" i="8"/>
  <c r="D100" i="8"/>
  <c r="D101" i="8"/>
  <c r="D102" i="8"/>
  <c r="D103" i="8"/>
  <c r="D104" i="8"/>
  <c r="D105" i="8"/>
  <c r="D106" i="8"/>
  <c r="D94" i="8"/>
  <c r="D87" i="8"/>
  <c r="D88" i="8"/>
  <c r="D89" i="8"/>
  <c r="D90" i="8"/>
  <c r="D91" i="8"/>
  <c r="D92" i="8"/>
  <c r="D93" i="8"/>
  <c r="D86" i="8"/>
  <c r="D80" i="8"/>
  <c r="D81" i="8"/>
  <c r="D82" i="8"/>
  <c r="D83" i="8"/>
  <c r="D84" i="8"/>
  <c r="D85" i="8"/>
  <c r="D79" i="8"/>
  <c r="D73" i="8"/>
  <c r="D74" i="8"/>
  <c r="D75" i="8"/>
  <c r="D76" i="8"/>
  <c r="D77" i="8"/>
  <c r="D78" i="8"/>
  <c r="D72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58" i="8"/>
  <c r="D53" i="8"/>
  <c r="D54" i="8"/>
  <c r="D55" i="8"/>
  <c r="D56" i="8"/>
  <c r="D57" i="8"/>
  <c r="D52" i="8"/>
  <c r="D51" i="8"/>
  <c r="D50" i="8"/>
  <c r="D49" i="8"/>
  <c r="D41" i="8"/>
  <c r="D42" i="8"/>
  <c r="D43" i="8"/>
  <c r="D44" i="8"/>
  <c r="D45" i="8"/>
  <c r="D46" i="8"/>
  <c r="D47" i="8"/>
  <c r="D48" i="8"/>
  <c r="D40" i="8"/>
  <c r="D34" i="8"/>
  <c r="D35" i="8"/>
  <c r="D36" i="8"/>
  <c r="D37" i="8"/>
  <c r="D38" i="8"/>
  <c r="D39" i="8"/>
  <c r="D33" i="8"/>
  <c r="D32" i="8"/>
  <c r="D31" i="8"/>
  <c r="D30" i="8"/>
  <c r="D29" i="8"/>
  <c r="D24" i="8"/>
  <c r="D25" i="8"/>
  <c r="D26" i="8"/>
  <c r="D27" i="8"/>
  <c r="D28" i="8"/>
  <c r="D23" i="8"/>
  <c r="D22" i="8"/>
  <c r="D21" i="8"/>
  <c r="D17" i="8"/>
  <c r="D18" i="8"/>
  <c r="D19" i="8"/>
  <c r="D20" i="8"/>
  <c r="D16" i="8"/>
  <c r="D15" i="8"/>
  <c r="D5" i="8"/>
  <c r="D6" i="8"/>
  <c r="D7" i="8"/>
  <c r="D8" i="8"/>
  <c r="D9" i="8"/>
  <c r="D10" i="8"/>
  <c r="D11" i="8"/>
  <c r="D12" i="8"/>
  <c r="D13" i="8"/>
  <c r="D14" i="8"/>
  <c r="D4" i="8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86" i="7"/>
  <c r="C77" i="7"/>
  <c r="C78" i="7"/>
  <c r="C79" i="7"/>
  <c r="C80" i="7"/>
  <c r="C81" i="7"/>
  <c r="C82" i="7"/>
  <c r="C83" i="7"/>
  <c r="C84" i="7"/>
  <c r="C76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50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27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9" i="7"/>
  <c r="C6" i="7"/>
  <c r="C7" i="7"/>
  <c r="C5" i="7"/>
  <c r="W8" i="7" l="1"/>
  <c r="X8" i="7" s="1"/>
  <c r="Y8" i="7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4" i="5"/>
  <c r="F4" i="5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4" i="4"/>
  <c r="F4" i="4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4" i="3"/>
  <c r="F4" i="3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4" i="2"/>
  <c r="I21" i="4" l="1"/>
  <c r="I26" i="4"/>
  <c r="I20" i="4"/>
  <c r="I27" i="4"/>
  <c r="I21" i="3"/>
  <c r="I20" i="3"/>
  <c r="I27" i="3"/>
  <c r="I26" i="3"/>
  <c r="W9" i="7"/>
  <c r="X9" i="7" s="1"/>
  <c r="Y9" i="7" s="1"/>
  <c r="Y11" i="7" s="1"/>
  <c r="Z9" i="2"/>
  <c r="AA9" i="2" s="1"/>
  <c r="AA14" i="2" s="1"/>
  <c r="I22" i="5"/>
  <c r="N88" i="1"/>
  <c r="I22" i="3" l="1"/>
  <c r="I22" i="4"/>
  <c r="I23" i="4" s="1"/>
  <c r="X13" i="4" s="1"/>
  <c r="I28" i="4"/>
  <c r="I29" i="4" s="1"/>
  <c r="I28" i="3"/>
  <c r="I23" i="5"/>
  <c r="X13" i="5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4" i="1"/>
  <c r="L5" i="1"/>
  <c r="L6" i="1"/>
  <c r="L7" i="1"/>
  <c r="L8" i="1"/>
  <c r="L9" i="1"/>
  <c r="L10" i="1"/>
  <c r="L11" i="1"/>
  <c r="L12" i="1"/>
  <c r="L13" i="1"/>
  <c r="L14" i="1"/>
  <c r="L16" i="1"/>
  <c r="L18" i="1"/>
  <c r="L19" i="1"/>
  <c r="L20" i="1"/>
  <c r="L21" i="1"/>
  <c r="L22" i="1"/>
  <c r="L24" i="1"/>
  <c r="L25" i="1"/>
  <c r="L27" i="1"/>
  <c r="L28" i="1"/>
  <c r="L29" i="1"/>
  <c r="L30" i="1"/>
  <c r="L31" i="1"/>
  <c r="L32" i="1"/>
  <c r="L34" i="1"/>
  <c r="L36" i="1"/>
  <c r="L38" i="1"/>
  <c r="L39" i="1"/>
  <c r="L41" i="1"/>
  <c r="L42" i="1"/>
  <c r="L43" i="1"/>
  <c r="L44" i="1"/>
  <c r="L45" i="1"/>
  <c r="L46" i="1"/>
  <c r="L47" i="1"/>
  <c r="L51" i="1"/>
  <c r="L52" i="1"/>
  <c r="L53" i="1"/>
  <c r="L54" i="1"/>
  <c r="L55" i="1"/>
  <c r="L56" i="1"/>
  <c r="L57" i="1"/>
  <c r="L58" i="1"/>
  <c r="L59" i="1"/>
  <c r="L61" i="1"/>
  <c r="L63" i="1"/>
  <c r="L64" i="1"/>
  <c r="L66" i="1"/>
  <c r="L67" i="1"/>
  <c r="L68" i="1"/>
  <c r="L69" i="1"/>
  <c r="L70" i="1"/>
  <c r="L71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92" i="1"/>
  <c r="L93" i="1"/>
  <c r="L94" i="1"/>
  <c r="L96" i="1"/>
  <c r="L97" i="1"/>
  <c r="L98" i="1"/>
  <c r="L99" i="1"/>
  <c r="L100" i="1"/>
  <c r="L101" i="1"/>
  <c r="L102" i="1"/>
  <c r="L105" i="1"/>
  <c r="L106" i="1"/>
  <c r="L107" i="1"/>
  <c r="L108" i="1"/>
  <c r="L109" i="1"/>
  <c r="L110" i="1"/>
  <c r="L111" i="1"/>
  <c r="L112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8" i="1"/>
  <c r="L4" i="1"/>
  <c r="K5" i="1"/>
  <c r="K6" i="1"/>
  <c r="K7" i="1"/>
  <c r="K8" i="1"/>
  <c r="K9" i="1"/>
  <c r="K10" i="1"/>
  <c r="K11" i="1"/>
  <c r="K12" i="1"/>
  <c r="K13" i="1"/>
  <c r="K14" i="1"/>
  <c r="K16" i="1"/>
  <c r="K18" i="1"/>
  <c r="K19" i="1"/>
  <c r="K20" i="1"/>
  <c r="K21" i="1"/>
  <c r="K22" i="1"/>
  <c r="K24" i="1"/>
  <c r="K25" i="1"/>
  <c r="K27" i="1"/>
  <c r="K28" i="1"/>
  <c r="K29" i="1"/>
  <c r="K30" i="1"/>
  <c r="K31" i="1"/>
  <c r="K32" i="1"/>
  <c r="K34" i="1"/>
  <c r="K36" i="1"/>
  <c r="K38" i="1"/>
  <c r="K39" i="1"/>
  <c r="K41" i="1"/>
  <c r="K42" i="1"/>
  <c r="K43" i="1"/>
  <c r="K44" i="1"/>
  <c r="K45" i="1"/>
  <c r="K46" i="1"/>
  <c r="K47" i="1"/>
  <c r="K51" i="1"/>
  <c r="K52" i="1"/>
  <c r="K53" i="1"/>
  <c r="K54" i="1"/>
  <c r="K55" i="1"/>
  <c r="K56" i="1"/>
  <c r="K57" i="1"/>
  <c r="K58" i="1"/>
  <c r="K59" i="1"/>
  <c r="K61" i="1"/>
  <c r="K63" i="1"/>
  <c r="K64" i="1"/>
  <c r="K66" i="1"/>
  <c r="K67" i="1"/>
  <c r="K68" i="1"/>
  <c r="K69" i="1"/>
  <c r="K70" i="1"/>
  <c r="K71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89" i="1"/>
  <c r="K90" i="1"/>
  <c r="K91" i="1"/>
  <c r="K92" i="1"/>
  <c r="K93" i="1"/>
  <c r="K94" i="1"/>
  <c r="K96" i="1"/>
  <c r="K97" i="1"/>
  <c r="K98" i="1"/>
  <c r="K99" i="1"/>
  <c r="K100" i="1"/>
  <c r="K101" i="1"/>
  <c r="K102" i="1"/>
  <c r="K105" i="1"/>
  <c r="K106" i="1"/>
  <c r="K107" i="1"/>
  <c r="K108" i="1"/>
  <c r="K109" i="1"/>
  <c r="K110" i="1"/>
  <c r="K111" i="1"/>
  <c r="K112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8" i="1"/>
  <c r="K4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78" i="1"/>
  <c r="N79" i="1"/>
  <c r="N80" i="1"/>
  <c r="N81" i="1"/>
  <c r="N82" i="1"/>
  <c r="N83" i="1"/>
  <c r="N84" i="1"/>
  <c r="N85" i="1"/>
  <c r="N86" i="1"/>
  <c r="N77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51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8" i="1"/>
  <c r="N5" i="1"/>
  <c r="N6" i="1"/>
  <c r="N7" i="1"/>
  <c r="N4" i="1"/>
  <c r="R11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8" i="1"/>
  <c r="J79" i="1"/>
  <c r="J80" i="1"/>
  <c r="J81" i="1"/>
  <c r="J82" i="1"/>
  <c r="J83" i="1"/>
  <c r="J84" i="1"/>
  <c r="J85" i="1"/>
  <c r="J86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R12" i="1"/>
  <c r="J6" i="1"/>
  <c r="J5" i="1"/>
  <c r="R10" i="1"/>
  <c r="R9" i="1"/>
  <c r="R8" i="1"/>
  <c r="I32" i="3" l="1"/>
  <c r="I33" i="3" s="1"/>
  <c r="I34" i="3" s="1"/>
  <c r="I35" i="3" s="1"/>
  <c r="X13" i="3"/>
  <c r="I23" i="3"/>
  <c r="Y5" i="5"/>
  <c r="Y6" i="5" s="1"/>
  <c r="Z6" i="5" s="1"/>
  <c r="AA6" i="5" s="1"/>
  <c r="I32" i="4"/>
  <c r="I33" i="4" s="1"/>
  <c r="I34" i="4" s="1"/>
  <c r="I35" i="4" s="1"/>
  <c r="R17" i="1"/>
  <c r="R19" i="1"/>
  <c r="R13" i="1"/>
  <c r="AA5" i="4" l="1"/>
  <c r="Y6" i="4"/>
  <c r="Y7" i="4" s="1"/>
  <c r="Y5" i="3"/>
  <c r="Z5" i="3" s="1"/>
  <c r="AA5" i="3" s="1"/>
  <c r="Z5" i="5"/>
  <c r="AA5" i="5" s="1"/>
  <c r="Y7" i="5"/>
  <c r="Z7" i="5" s="1"/>
  <c r="AA7" i="5" s="1"/>
  <c r="Y6" i="3" l="1"/>
  <c r="Y7" i="3" s="1"/>
  <c r="Z7" i="3" s="1"/>
  <c r="AA7" i="3" s="1"/>
  <c r="AA6" i="4"/>
  <c r="AA7" i="4"/>
  <c r="AA14" i="5"/>
  <c r="Z18" i="5" s="1"/>
  <c r="Z6" i="3" l="1"/>
  <c r="AA6" i="3" s="1"/>
  <c r="AA14" i="3" s="1"/>
  <c r="Z18" i="3" s="1"/>
  <c r="AA14" i="4"/>
  <c r="Z18" i="4" s="1"/>
</calcChain>
</file>

<file path=xl/sharedStrings.xml><?xml version="1.0" encoding="utf-8"?>
<sst xmlns="http://schemas.openxmlformats.org/spreadsheetml/2006/main" count="864" uniqueCount="168">
  <si>
    <t>poradie</t>
  </si>
  <si>
    <t>čas príchodu</t>
  </si>
  <si>
    <t>časy medzi príchodmi (v minútach)</t>
  </si>
  <si>
    <t>počet zákazníkov</t>
  </si>
  <si>
    <t>dôvod príchodu (úmysel)</t>
  </si>
  <si>
    <t>trvanie obsluhy</t>
  </si>
  <si>
    <t>info</t>
  </si>
  <si>
    <t>začiatok obsluhy</t>
  </si>
  <si>
    <t>faktura</t>
  </si>
  <si>
    <t>kredit</t>
  </si>
  <si>
    <t>čas odchodu</t>
  </si>
  <si>
    <t>doba čakania v rade</t>
  </si>
  <si>
    <t>deň</t>
  </si>
  <si>
    <t>pani v sedej mikine</t>
  </si>
  <si>
    <t>oranzove tricko</t>
  </si>
  <si>
    <t>starsi pan</t>
  </si>
  <si>
    <t>cierna siltovka</t>
  </si>
  <si>
    <t>modra vesta</t>
  </si>
  <si>
    <t>ten isty v modrej veste</t>
  </si>
  <si>
    <t>traja</t>
  </si>
  <si>
    <t>modra bunda</t>
  </si>
  <si>
    <t>rodinka</t>
  </si>
  <si>
    <t>mama+dcera</t>
  </si>
  <si>
    <t>man in black</t>
  </si>
  <si>
    <t>starsi pan 2</t>
  </si>
  <si>
    <t>rodinka 2</t>
  </si>
  <si>
    <t>parik</t>
  </si>
  <si>
    <t>dalsi parik</t>
  </si>
  <si>
    <t>pani fialova bunda</t>
  </si>
  <si>
    <t>parik 2</t>
  </si>
  <si>
    <t>pani hneda bunda</t>
  </si>
  <si>
    <t>pan cierny kabat</t>
  </si>
  <si>
    <t>pani v kabate (reklamacia)</t>
  </si>
  <si>
    <t>isiel som si dat obed :)</t>
  </si>
  <si>
    <t>telefon</t>
  </si>
  <si>
    <t>pan</t>
  </si>
  <si>
    <t>starsi parik</t>
  </si>
  <si>
    <t>chalan</t>
  </si>
  <si>
    <t>pestra siltovka</t>
  </si>
  <si>
    <t>mamina+dieta</t>
  </si>
  <si>
    <t>babka+vnuk</t>
  </si>
  <si>
    <t>baba</t>
  </si>
  <si>
    <t>chlapik</t>
  </si>
  <si>
    <t>parik 3</t>
  </si>
  <si>
    <t>chlapik 2</t>
  </si>
  <si>
    <t>chlapik 3</t>
  </si>
  <si>
    <t>parik 4</t>
  </si>
  <si>
    <t>chlapik 5</t>
  </si>
  <si>
    <t>zena</t>
  </si>
  <si>
    <t>parik 5</t>
  </si>
  <si>
    <t>zena 2</t>
  </si>
  <si>
    <t>rodinka 4</t>
  </si>
  <si>
    <t>partia</t>
  </si>
  <si>
    <t>prestavka</t>
  </si>
  <si>
    <t>chlapik 6</t>
  </si>
  <si>
    <t>chlapik 7</t>
  </si>
  <si>
    <t>dievca</t>
  </si>
  <si>
    <t>zena sedy kabat</t>
  </si>
  <si>
    <t>muz</t>
  </si>
  <si>
    <t>chlapik 8</t>
  </si>
  <si>
    <t>chlapik 9</t>
  </si>
  <si>
    <t>parik 6</t>
  </si>
  <si>
    <t>zena 3</t>
  </si>
  <si>
    <t>zena cierna bunda (contact+)</t>
  </si>
  <si>
    <t>rodinka 5</t>
  </si>
  <si>
    <t>zena 4</t>
  </si>
  <si>
    <t>dvaja chalani (orezanie sim)</t>
  </si>
  <si>
    <t>otec+dcera</t>
  </si>
  <si>
    <t>rodinka 6</t>
  </si>
  <si>
    <t>partia 2</t>
  </si>
  <si>
    <t>chlap</t>
  </si>
  <si>
    <t>starsi muz v ciernej bunde</t>
  </si>
  <si>
    <t>rodinka (podnikatel)</t>
  </si>
  <si>
    <t>cerveny chlap</t>
  </si>
  <si>
    <t>dalsi chlap</t>
  </si>
  <si>
    <t>otec+syn</t>
  </si>
  <si>
    <t>dievca (odislo - nemala trpezlivost)</t>
  </si>
  <si>
    <t>pani</t>
  </si>
  <si>
    <t>chalan (orezat sim)</t>
  </si>
  <si>
    <t>chalan 2</t>
  </si>
  <si>
    <t>chalan 3</t>
  </si>
  <si>
    <t>otec+dcera 2</t>
  </si>
  <si>
    <t>dievca 2</t>
  </si>
  <si>
    <t>dievca 3</t>
  </si>
  <si>
    <t>dievca (orezanie sim)</t>
  </si>
  <si>
    <t>muz 2</t>
  </si>
  <si>
    <t>muz 3</t>
  </si>
  <si>
    <t>chlapi</t>
  </si>
  <si>
    <t>chlapik 4</t>
  </si>
  <si>
    <t>muz 4</t>
  </si>
  <si>
    <t>zena 5</t>
  </si>
  <si>
    <t>starsi pan 3</t>
  </si>
  <si>
    <t>otec+dcera 3</t>
  </si>
  <si>
    <t>celkový čas v predajni</t>
  </si>
  <si>
    <t>starsi pan 4</t>
  </si>
  <si>
    <t>starsi pan (vyrecny)</t>
  </si>
  <si>
    <t>poznámka</t>
  </si>
  <si>
    <t>kasa je sice len jedna (pult v strede), ale ked su ludia obsluhovani z ichych pultov a treba ich vyblokovat, tak sa pokladna pouzije podla potreby</t>
  </si>
  <si>
    <t>chalan (prisli kvoli telefonu na pausal, ale nebol im schvaleny)</t>
  </si>
  <si>
    <t>Vyhodnotenie</t>
  </si>
  <si>
    <t>úmysel</t>
  </si>
  <si>
    <t>faktúra</t>
  </si>
  <si>
    <t>telefón</t>
  </si>
  <si>
    <t>pozrietTelefon</t>
  </si>
  <si>
    <t>počet ľudí naraz</t>
  </si>
  <si>
    <t>Multiple agents per arrival</t>
  </si>
  <si>
    <r>
      <rPr>
        <u/>
        <sz val="11"/>
        <color theme="1"/>
        <rFont val="Calibri"/>
        <family val="2"/>
        <charset val="238"/>
        <scheme val="minor"/>
      </rPr>
      <t>telefon</t>
    </r>
    <r>
      <rPr>
        <sz val="11"/>
        <color theme="1"/>
        <rFont val="Calibri"/>
        <family val="2"/>
        <scheme val="minor"/>
      </rPr>
      <t xml:space="preserve"> - kúpa telefónu, alebo príslušenstva</t>
    </r>
  </si>
  <si>
    <r>
      <rPr>
        <u/>
        <sz val="11"/>
        <color theme="1"/>
        <rFont val="Calibri"/>
        <family val="2"/>
        <charset val="238"/>
        <scheme val="minor"/>
      </rPr>
      <t>info</t>
    </r>
    <r>
      <rPr>
        <sz val="11"/>
        <color theme="1"/>
        <rFont val="Calibri"/>
        <family val="2"/>
        <scheme val="minor"/>
      </rPr>
      <t xml:space="preserve"> - prenos telefónneho čísla, zistenie informacii o službách, reklamácie faktúr alebo telefónov, zmena SIM karty, orezanie SIM karty</t>
    </r>
  </si>
  <si>
    <t>Trvanie obsluhy "info"</t>
  </si>
  <si>
    <t>Trvanie obsluhy "faktura"</t>
  </si>
  <si>
    <t>Trvanie obsluhy "kredit"</t>
  </si>
  <si>
    <r>
      <rPr>
        <u/>
        <sz val="11"/>
        <color theme="1"/>
        <rFont val="Calibri"/>
        <family val="2"/>
        <charset val="238"/>
        <scheme val="minor"/>
      </rPr>
      <t>kredit</t>
    </r>
    <r>
      <rPr>
        <sz val="11"/>
        <color theme="1"/>
        <rFont val="Calibri"/>
        <family val="2"/>
        <charset val="238"/>
        <scheme val="minor"/>
      </rPr>
      <t xml:space="preserve"> - z</t>
    </r>
    <r>
      <rPr>
        <sz val="11"/>
        <color theme="1"/>
        <rFont val="Calibri"/>
        <family val="2"/>
        <scheme val="minor"/>
      </rPr>
      <t>ákazník si kupuje kredit pre jednu alebo viacero telefónnych čisel</t>
    </r>
  </si>
  <si>
    <t>ak prislo aj viacero ludi naraz do predajne, obsluhoval sa aj tak iba jeden, preto je vsade, okrem pozerania telefonov, uvedene, ze pocet zákazníkov bol 1, lebo v konečnom dôsledku sa aj tak hlavne rozprával so zamestnancom len jeden clovek</t>
  </si>
  <si>
    <t>Úmysly zákazníkov</t>
  </si>
  <si>
    <t>Trvanie obsluhy "telefon"</t>
  </si>
  <si>
    <r>
      <t>faktura</t>
    </r>
    <r>
      <rPr>
        <sz val="11"/>
        <color theme="1"/>
        <rFont val="Calibri"/>
        <family val="2"/>
        <charset val="238"/>
        <scheme val="minor"/>
      </rPr>
      <t xml:space="preserve"> - zákazník prichádza do predajne zaplatiť faktúru. Keďže momentálne spoločnosť O2 prechádza na nový systém správy zákazníkov, je v čase obsluhy zahrnuté aj informovanie zákazníka o novom systéme a jeho funkciách, v tomto prípade o možnosti dobíjať si kredit z domu na stránke mojeo2.sk</t>
    </r>
  </si>
  <si>
    <t>Trvanie aktivity "pozrietTelefon"</t>
  </si>
  <si>
    <r>
      <rPr>
        <u/>
        <sz val="11"/>
        <color theme="1"/>
        <rFont val="Calibri"/>
        <family val="2"/>
        <charset val="238"/>
        <scheme val="minor"/>
      </rPr>
      <t>pozrietTelefon</t>
    </r>
    <r>
      <rPr>
        <sz val="11"/>
        <color theme="1"/>
        <rFont val="Calibri"/>
        <family val="2"/>
        <scheme val="minor"/>
      </rPr>
      <t xml:space="preserve"> - zákazník príjde do predajne pozrieť si ponuku telefónov bez toho, aby bol obslúžený personálom</t>
    </r>
  </si>
  <si>
    <t>trvanie (samo)obsluhy</t>
  </si>
  <si>
    <t>počet prípadov</t>
  </si>
  <si>
    <t>Priemerná doba čakania v rade</t>
  </si>
  <si>
    <t>Priemerný čas zákazníka v predajni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</si>
  <si>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</si>
  <si>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</si>
  <si>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</si>
  <si>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</si>
  <si>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</si>
  <si>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</si>
  <si>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</si>
  <si>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</si>
  <si>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</si>
  <si>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</si>
  <si>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</si>
  <si>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</si>
  <si>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</si>
  <si>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</si>
  <si>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počet minút</t>
  </si>
  <si>
    <t>Bin</t>
  </si>
  <si>
    <t>More</t>
  </si>
  <si>
    <t>Frequency</t>
  </si>
  <si>
    <t>maximum</t>
  </si>
  <si>
    <t>minimum</t>
  </si>
  <si>
    <t>rozdiel (max-min)</t>
  </si>
  <si>
    <t>vlastná veľkosť koša (zaokrúhlená)</t>
  </si>
  <si>
    <t>Bin range</t>
  </si>
  <si>
    <t>lambda</t>
  </si>
  <si>
    <t>chí kvadrát test dobrej zhody</t>
  </si>
  <si>
    <t>pravdepodobnosti vyskytu</t>
  </si>
  <si>
    <t>teoreticke pocetnosti</t>
  </si>
  <si>
    <t>chi kvadrat</t>
  </si>
  <si>
    <t>kriticka hodnota (z tabulky)</t>
  </si>
  <si>
    <t>s presnostou alfa=0,05</t>
  </si>
  <si>
    <t>hodnota chí kvadrátu</t>
  </si>
  <si>
    <t>horné hranice intervalov</t>
  </si>
  <si>
    <t>početnosti vyskytu</t>
  </si>
  <si>
    <t>hypotezu nezamietam</t>
  </si>
  <si>
    <t>Súčet</t>
  </si>
  <si>
    <t>Počet</t>
  </si>
  <si>
    <t>minúty</t>
  </si>
  <si>
    <t>Priemerná doba obsluhy "info"</t>
  </si>
  <si>
    <t>Priemerný čas medzi príchodmi</t>
  </si>
  <si>
    <t>počet stupňov voľnosti</t>
  </si>
  <si>
    <t>chí kvadrát test dobrej zhody (opravit hodnoty)</t>
  </si>
  <si>
    <t>počet stupňov voľnosti = počet intervalov -1 - počet parametrov pravdepodobnostného rozdelenia (pri exponenciálnom je to 1)</t>
  </si>
  <si>
    <t>Priemerná doba obsluhy "telefon"</t>
  </si>
  <si>
    <t>Priemerná doba obsluhy "pozrietTelefon"</t>
  </si>
  <si>
    <t>Priemerná doba obsluhy "kredit"</t>
  </si>
  <si>
    <t>Priemerná doba obsluhy "faktura"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</si>
</sst>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4" fillId="0" borderId="0" xfId="0" applyFont="1"/>
    <xf numFmtId="0" fontId="4" fillId="0" borderId="1" xfId="0" applyFont="1" applyBorder="1"/>
    <xf numFmtId="0" fontId="4" fillId="0" borderId="1" xfId="0" applyNumberFormat="1" applyFont="1" applyBorder="1"/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/>
    <xf numFmtId="20" fontId="0" fillId="0" borderId="2" xfId="0" applyNumberFormat="1" applyBorder="1"/>
    <xf numFmtId="0" fontId="0" fillId="0" borderId="2" xfId="0" applyNumberFormat="1" applyBorder="1"/>
    <xf numFmtId="14" fontId="0" fillId="0" borderId="2" xfId="0" applyNumberFormat="1" applyBorder="1"/>
    <xf numFmtId="0" fontId="0" fillId="0" borderId="3" xfId="0" applyBorder="1"/>
    <xf numFmtId="20" fontId="0" fillId="0" borderId="3" xfId="0" applyNumberFormat="1" applyBorder="1"/>
    <xf numFmtId="0" fontId="0" fillId="0" borderId="1" xfId="0" applyBorder="1"/>
    <xf numFmtId="0" fontId="4" fillId="0" borderId="1" xfId="0" applyNumberFormat="1" applyFont="1" applyBorder="1" applyAlignment="1"/>
    <xf numFmtId="0" fontId="0" fillId="0" borderId="0" xfId="0" applyBorder="1"/>
    <xf numFmtId="20" fontId="0" fillId="0" borderId="0" xfId="0" applyNumberFormat="1" applyBorder="1"/>
    <xf numFmtId="20" fontId="0" fillId="0" borderId="1" xfId="0" applyNumberFormat="1" applyBorder="1"/>
    <xf numFmtId="0" fontId="4" fillId="0" borderId="3" xfId="0" applyFont="1" applyBorder="1"/>
    <xf numFmtId="0" fontId="0" fillId="0" borderId="3" xfId="0" applyNumberFormat="1" applyBorder="1"/>
    <xf numFmtId="0" fontId="0" fillId="0" borderId="0" xfId="0" applyNumberFormat="1" applyBorder="1"/>
    <xf numFmtId="0" fontId="3" fillId="0" borderId="0" xfId="0" applyFont="1"/>
    <xf numFmtId="0" fontId="6" fillId="0" borderId="0" xfId="0" applyFont="1" applyAlignment="1"/>
    <xf numFmtId="20" fontId="0" fillId="0" borderId="4" xfId="0" applyNumberFormat="1" applyBorder="1"/>
    <xf numFmtId="0" fontId="0" fillId="0" borderId="4" xfId="0" applyBorder="1"/>
    <xf numFmtId="21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0" fontId="2" fillId="0" borderId="0" xfId="0" applyFont="1" applyFill="1" applyBorder="1" applyAlignment="1"/>
    <xf numFmtId="20" fontId="0" fillId="0" borderId="0" xfId="0" applyNumberFormat="1" applyFill="1" applyBorder="1"/>
    <xf numFmtId="0" fontId="0" fillId="0" borderId="0" xfId="0" applyNumberFormat="1" applyFill="1" applyBorder="1" applyAlignment="1"/>
    <xf numFmtId="0" fontId="2" fillId="0" borderId="0" xfId="0" applyNumberFormat="1" applyFont="1" applyFill="1" applyBorder="1" applyAlignment="1"/>
    <xf numFmtId="0" fontId="2" fillId="0" borderId="0" xfId="0" applyFont="1" applyAlignment="1"/>
    <xf numFmtId="0" fontId="0" fillId="0" borderId="0" xfId="0" applyAlignment="1"/>
    <xf numFmtId="0" fontId="0" fillId="2" borderId="0" xfId="0" applyFill="1"/>
    <xf numFmtId="0" fontId="8" fillId="0" borderId="0" xfId="0" applyFont="1"/>
    <xf numFmtId="0" fontId="4" fillId="3" borderId="0" xfId="0" applyFont="1" applyFill="1"/>
    <xf numFmtId="0" fontId="4" fillId="3" borderId="0" xfId="0" applyFont="1" applyFill="1" applyBorder="1"/>
    <xf numFmtId="0" fontId="4" fillId="2" borderId="0" xfId="0" applyFont="1" applyFill="1"/>
    <xf numFmtId="0" fontId="2" fillId="2" borderId="0" xfId="0" applyFont="1" applyFill="1"/>
    <xf numFmtId="0" fontId="0" fillId="0" borderId="1" xfId="0" applyNumberFormat="1" applyBorder="1"/>
    <xf numFmtId="0" fontId="0" fillId="0" borderId="0" xfId="0" applyNumberFormat="1" applyFill="1" applyBorder="1"/>
    <xf numFmtId="20" fontId="0" fillId="0" borderId="1" xfId="0" applyNumberFormat="1" applyFill="1" applyBorder="1"/>
    <xf numFmtId="0" fontId="0" fillId="0" borderId="0" xfId="0" applyFill="1" applyBorder="1"/>
    <xf numFmtId="0" fontId="0" fillId="0" borderId="4" xfId="0" applyNumberFormat="1" applyBorder="1"/>
    <xf numFmtId="0" fontId="7" fillId="0" borderId="0" xfId="0" applyFont="1" applyFill="1" applyBorder="1" applyAlignment="1">
      <alignment horizontal="center"/>
    </xf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0" borderId="1" xfId="0" applyNumberFormat="1" applyFill="1" applyBorder="1"/>
    <xf numFmtId="0" fontId="0" fillId="0" borderId="0" xfId="0" applyFill="1"/>
    <xf numFmtId="0" fontId="0" fillId="0" borderId="0" xfId="0" applyNumberFormat="1" applyFill="1"/>
    <xf numFmtId="0" fontId="0" fillId="0" borderId="4" xfId="0" applyFill="1" applyBorder="1"/>
    <xf numFmtId="0" fontId="0" fillId="0" borderId="1" xfId="0" applyFill="1" applyBorder="1"/>
    <xf numFmtId="20" fontId="0" fillId="0" borderId="4" xfId="0" applyNumberFormat="1" applyFill="1" applyBorder="1"/>
    <xf numFmtId="0" fontId="0" fillId="0" borderId="4" xfId="0" applyNumberFormat="1" applyFill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left" wrapText="1"/>
    </xf>
  </cellXfs>
  <cellStyles count="1">
    <cellStyle name="Normálne" xfId="0" builtinId="0"/>
  </cellStyles>
  <dxfs count="40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'Časy medzi príchodmi'!$I$4:$I$15</c:f>
              <c:strCache>
                <c:ptCount val="1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More</c:v>
                </c:pt>
              </c:strCache>
            </c:strRef>
          </c:cat>
          <c:val>
            <c:numRef>
              <c:f>'Časy medzi príchodmi'!$J$4:$J$15</c:f>
              <c:numCache>
                <c:formatCode>General</c:formatCode>
                <c:ptCount val="12"/>
                <c:pt idx="0">
                  <c:v>8</c:v>
                </c:pt>
                <c:pt idx="1">
                  <c:v>29</c:v>
                </c:pt>
                <c:pt idx="2">
                  <c:v>30</c:v>
                </c:pt>
                <c:pt idx="3">
                  <c:v>19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317952"/>
        <c:axId val="1896321216"/>
      </c:barChart>
      <c:catAx>
        <c:axId val="18963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6321216"/>
        <c:crosses val="autoZero"/>
        <c:auto val="1"/>
        <c:lblAlgn val="ctr"/>
        <c:lblOffset val="100"/>
        <c:noMultiLvlLbl val="0"/>
      </c:catAx>
      <c:valAx>
        <c:axId val="189632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631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obsluhy "telefon"'!$K$27:$K$29</c:f>
              <c:strCache>
                <c:ptCount val="3"/>
                <c:pt idx="0">
                  <c:v>35</c:v>
                </c:pt>
                <c:pt idx="1">
                  <c:v>70</c:v>
                </c:pt>
                <c:pt idx="2">
                  <c:v>More</c:v>
                </c:pt>
              </c:strCache>
            </c:strRef>
          </c:cat>
          <c:val>
            <c:numRef>
              <c:f>'Trvanie obsluhy "telefon"'!$L$27:$L$29</c:f>
              <c:numCache>
                <c:formatCode>General</c:formatCode>
                <c:ptCount val="3"/>
                <c:pt idx="0">
                  <c:v>35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065008"/>
        <c:axId val="2007643184"/>
      </c:barChart>
      <c:catAx>
        <c:axId val="194506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7643184"/>
        <c:crosses val="autoZero"/>
        <c:auto val="1"/>
        <c:lblAlgn val="ctr"/>
        <c:lblOffset val="100"/>
        <c:noMultiLvlLbl val="0"/>
      </c:catAx>
      <c:valAx>
        <c:axId val="200764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6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obsluhy "kredit"'!$K$27:$K$29</c:f>
              <c:strCache>
                <c:ptCount val="3"/>
                <c:pt idx="0">
                  <c:v>4</c:v>
                </c:pt>
                <c:pt idx="1">
                  <c:v>8</c:v>
                </c:pt>
                <c:pt idx="2">
                  <c:v>More</c:v>
                </c:pt>
              </c:strCache>
            </c:strRef>
          </c:cat>
          <c:val>
            <c:numRef>
              <c:f>'Trvanie obsluhy "kredit"'!$L$27:$L$29</c:f>
              <c:numCache>
                <c:formatCode>General</c:formatCode>
                <c:ptCount val="3"/>
                <c:pt idx="0">
                  <c:v>39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42640"/>
        <c:axId val="2007651888"/>
      </c:barChart>
      <c:catAx>
        <c:axId val="200764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7651888"/>
        <c:crosses val="autoZero"/>
        <c:auto val="1"/>
        <c:lblAlgn val="ctr"/>
        <c:lblOffset val="100"/>
        <c:noMultiLvlLbl val="0"/>
      </c:catAx>
      <c:valAx>
        <c:axId val="200765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764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obsluhy "kredit"'!$K$4:$K$11</c:f>
              <c:strCache>
                <c:ptCount val="8"/>
                <c:pt idx="0">
                  <c:v>0</c:v>
                </c:pt>
                <c:pt idx="1">
                  <c:v>1,714285714</c:v>
                </c:pt>
                <c:pt idx="2">
                  <c:v>3,428571429</c:v>
                </c:pt>
                <c:pt idx="3">
                  <c:v>5,142857143</c:v>
                </c:pt>
                <c:pt idx="4">
                  <c:v>6,857142857</c:v>
                </c:pt>
                <c:pt idx="5">
                  <c:v>8,571428571</c:v>
                </c:pt>
                <c:pt idx="6">
                  <c:v>10,28571429</c:v>
                </c:pt>
                <c:pt idx="7">
                  <c:v>More</c:v>
                </c:pt>
              </c:strCache>
            </c:strRef>
          </c:cat>
          <c:val>
            <c:numRef>
              <c:f>'Trvanie obsluhy "kredit"'!$L$4:$L$11</c:f>
              <c:numCache>
                <c:formatCode>General</c:formatCode>
                <c:ptCount val="8"/>
                <c:pt idx="0">
                  <c:v>2</c:v>
                </c:pt>
                <c:pt idx="1">
                  <c:v>9</c:v>
                </c:pt>
                <c:pt idx="2">
                  <c:v>23</c:v>
                </c:pt>
                <c:pt idx="3">
                  <c:v>10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0256"/>
        <c:axId val="2007645904"/>
      </c:barChart>
      <c:catAx>
        <c:axId val="200765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7645904"/>
        <c:crosses val="autoZero"/>
        <c:auto val="1"/>
        <c:lblAlgn val="ctr"/>
        <c:lblOffset val="100"/>
        <c:noMultiLvlLbl val="0"/>
      </c:catAx>
      <c:valAx>
        <c:axId val="200764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765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'Časy medzi príchodmi'!$I$23:$I$28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More</c:v>
                </c:pt>
              </c:strCache>
            </c:strRef>
          </c:cat>
          <c:val>
            <c:numRef>
              <c:f>'Časy medzi príchodmi'!$J$23:$J$28</c:f>
              <c:numCache>
                <c:formatCode>General</c:formatCode>
                <c:ptCount val="6"/>
                <c:pt idx="0">
                  <c:v>73</c:v>
                </c:pt>
                <c:pt idx="1">
                  <c:v>27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320672"/>
        <c:axId val="1896322304"/>
      </c:barChart>
      <c:catAx>
        <c:axId val="189632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6322304"/>
        <c:crosses val="autoZero"/>
        <c:auto val="1"/>
        <c:lblAlgn val="ctr"/>
        <c:lblOffset val="100"/>
        <c:noMultiLvlLbl val="0"/>
      </c:catAx>
      <c:valAx>
        <c:axId val="189632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632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obsluhy "info"'!$K$4:$K$12</c:f>
              <c:strCache>
                <c:ptCount val="9"/>
                <c:pt idx="0">
                  <c:v>0</c:v>
                </c:pt>
                <c:pt idx="1">
                  <c:v>10,5</c:v>
                </c:pt>
                <c:pt idx="2">
                  <c:v>21</c:v>
                </c:pt>
                <c:pt idx="3">
                  <c:v>31,5</c:v>
                </c:pt>
                <c:pt idx="4">
                  <c:v>42</c:v>
                </c:pt>
                <c:pt idx="5">
                  <c:v>52,5</c:v>
                </c:pt>
                <c:pt idx="6">
                  <c:v>63</c:v>
                </c:pt>
                <c:pt idx="7">
                  <c:v>73,5</c:v>
                </c:pt>
                <c:pt idx="8">
                  <c:v>More</c:v>
                </c:pt>
              </c:strCache>
            </c:strRef>
          </c:cat>
          <c:val>
            <c:numRef>
              <c:f>'Trvanie obsluhy "info"'!$L$4:$L$12</c:f>
              <c:numCache>
                <c:formatCode>General</c:formatCode>
                <c:ptCount val="9"/>
                <c:pt idx="0">
                  <c:v>6</c:v>
                </c:pt>
                <c:pt idx="1">
                  <c:v>38</c:v>
                </c:pt>
                <c:pt idx="2">
                  <c:v>14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057392"/>
        <c:axId val="1945065552"/>
      </c:barChart>
      <c:catAx>
        <c:axId val="194505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065552"/>
        <c:crosses val="autoZero"/>
        <c:auto val="1"/>
        <c:lblAlgn val="ctr"/>
        <c:lblOffset val="100"/>
        <c:noMultiLvlLbl val="0"/>
      </c:catAx>
      <c:valAx>
        <c:axId val="194506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05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obsluhy "info"'!$K$28:$K$37</c:f>
              <c:strCache>
                <c:ptCount val="1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More</c:v>
                </c:pt>
              </c:strCache>
            </c:strRef>
          </c:cat>
          <c:val>
            <c:numRef>
              <c:f>'Trvanie obsluhy "info"'!$L$28:$L$37</c:f>
              <c:numCache>
                <c:formatCode>General</c:formatCode>
                <c:ptCount val="10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067184"/>
        <c:axId val="1945057936"/>
      </c:barChart>
      <c:catAx>
        <c:axId val="194506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57936"/>
        <c:crosses val="autoZero"/>
        <c:auto val="1"/>
        <c:lblAlgn val="ctr"/>
        <c:lblOffset val="100"/>
        <c:noMultiLvlLbl val="0"/>
      </c:catAx>
      <c:valAx>
        <c:axId val="194505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6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 "pozrietTelefon"'!$L$4:$L$11</c:f>
              <c:strCache>
                <c:ptCount val="8"/>
                <c:pt idx="0">
                  <c:v>0</c:v>
                </c:pt>
                <c:pt idx="1">
                  <c:v>0,714285714</c:v>
                </c:pt>
                <c:pt idx="2">
                  <c:v>1,428571429</c:v>
                </c:pt>
                <c:pt idx="3">
                  <c:v>2,142857143</c:v>
                </c:pt>
                <c:pt idx="4">
                  <c:v>2,857142857</c:v>
                </c:pt>
                <c:pt idx="5">
                  <c:v>3,571428571</c:v>
                </c:pt>
                <c:pt idx="6">
                  <c:v>4,285714286</c:v>
                </c:pt>
                <c:pt idx="7">
                  <c:v>More</c:v>
                </c:pt>
              </c:strCache>
            </c:strRef>
          </c:cat>
          <c:val>
            <c:numRef>
              <c:f>'Trvanie  "pozrietTelefon"'!$M$4:$M$11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16</c:v>
                </c:pt>
                <c:pt idx="3">
                  <c:v>15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071536"/>
        <c:axId val="1945068816"/>
      </c:barChart>
      <c:catAx>
        <c:axId val="194507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68816"/>
        <c:crosses val="autoZero"/>
        <c:auto val="1"/>
        <c:lblAlgn val="ctr"/>
        <c:lblOffset val="100"/>
        <c:noMultiLvlLbl val="0"/>
      </c:catAx>
      <c:valAx>
        <c:axId val="194506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7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 "pozrietTelefon"'!$L$27:$L$29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More</c:v>
                </c:pt>
              </c:strCache>
            </c:strRef>
          </c:cat>
          <c:val>
            <c:numRef>
              <c:f>'Trvanie  "pozrietTelefon"'!$M$27:$M$29</c:f>
              <c:numCache>
                <c:formatCode>General</c:formatCode>
                <c:ptCount val="3"/>
                <c:pt idx="0">
                  <c:v>37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058480"/>
        <c:axId val="1945072624"/>
      </c:barChart>
      <c:catAx>
        <c:axId val="194505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72624"/>
        <c:crosses val="autoZero"/>
        <c:auto val="1"/>
        <c:lblAlgn val="ctr"/>
        <c:lblOffset val="100"/>
        <c:noMultiLvlLbl val="0"/>
      </c:catAx>
      <c:valAx>
        <c:axId val="194507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5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obsluhy "faktura"'!$K$27:$K$30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More</c:v>
                </c:pt>
              </c:strCache>
            </c:strRef>
          </c:cat>
          <c:val>
            <c:numRef>
              <c:f>'Trvanie obsluhy "faktura"'!$L$27:$L$30</c:f>
              <c:numCache>
                <c:formatCode>General</c:formatCode>
                <c:ptCount val="4"/>
                <c:pt idx="0">
                  <c:v>32</c:v>
                </c:pt>
                <c:pt idx="1">
                  <c:v>11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059024"/>
        <c:axId val="1945059568"/>
      </c:barChart>
      <c:catAx>
        <c:axId val="194505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59568"/>
        <c:crosses val="autoZero"/>
        <c:auto val="1"/>
        <c:lblAlgn val="ctr"/>
        <c:lblOffset val="100"/>
        <c:noMultiLvlLbl val="0"/>
      </c:catAx>
      <c:valAx>
        <c:axId val="194505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5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obsluhy "faktura"'!$K$4:$K$11</c:f>
              <c:strCache>
                <c:ptCount val="8"/>
                <c:pt idx="0">
                  <c:v>1</c:v>
                </c:pt>
                <c:pt idx="1">
                  <c:v>3,857142857</c:v>
                </c:pt>
                <c:pt idx="2">
                  <c:v>6,714285714</c:v>
                </c:pt>
                <c:pt idx="3">
                  <c:v>9,571428571</c:v>
                </c:pt>
                <c:pt idx="4">
                  <c:v>12,42857143</c:v>
                </c:pt>
                <c:pt idx="5">
                  <c:v>15,28571429</c:v>
                </c:pt>
                <c:pt idx="6">
                  <c:v>18,14285714</c:v>
                </c:pt>
                <c:pt idx="7">
                  <c:v>More</c:v>
                </c:pt>
              </c:strCache>
            </c:strRef>
          </c:cat>
          <c:val>
            <c:numRef>
              <c:f>'Trvanie obsluhy "faktura"'!$L$4:$L$11</c:f>
              <c:numCache>
                <c:formatCode>General</c:formatCode>
                <c:ptCount val="8"/>
                <c:pt idx="0">
                  <c:v>1</c:v>
                </c:pt>
                <c:pt idx="1">
                  <c:v>24</c:v>
                </c:pt>
                <c:pt idx="2">
                  <c:v>16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067728"/>
        <c:axId val="1945060112"/>
      </c:barChart>
      <c:catAx>
        <c:axId val="194506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60112"/>
        <c:crosses val="autoZero"/>
        <c:auto val="1"/>
        <c:lblAlgn val="ctr"/>
        <c:lblOffset val="100"/>
        <c:noMultiLvlLbl val="0"/>
      </c:catAx>
      <c:valAx>
        <c:axId val="194506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6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'Trvanie obsluhy "telefon"'!$K$4:$K$11</c:f>
              <c:strCache>
                <c:ptCount val="8"/>
                <c:pt idx="0">
                  <c:v>3</c:v>
                </c:pt>
                <c:pt idx="1">
                  <c:v>15</c:v>
                </c:pt>
                <c:pt idx="2">
                  <c:v>27</c:v>
                </c:pt>
                <c:pt idx="3">
                  <c:v>39</c:v>
                </c:pt>
                <c:pt idx="4">
                  <c:v>51</c:v>
                </c:pt>
                <c:pt idx="5">
                  <c:v>63</c:v>
                </c:pt>
                <c:pt idx="6">
                  <c:v>75</c:v>
                </c:pt>
                <c:pt idx="7">
                  <c:v>More</c:v>
                </c:pt>
              </c:strCache>
            </c:strRef>
          </c:cat>
          <c:val>
            <c:numRef>
              <c:f>'Trvanie obsluhy "telefon"'!$L$4:$L$11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17</c:v>
                </c:pt>
                <c:pt idx="3">
                  <c:v>11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061744"/>
        <c:axId val="1945062288"/>
      </c:barChart>
      <c:catAx>
        <c:axId val="194506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62288"/>
        <c:crosses val="autoZero"/>
        <c:auto val="1"/>
        <c:lblAlgn val="ctr"/>
        <c:lblOffset val="100"/>
        <c:noMultiLvlLbl val="0"/>
      </c:catAx>
      <c:valAx>
        <c:axId val="194506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6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200024</xdr:rowOff>
    </xdr:from>
    <xdr:to>
      <xdr:col>17</xdr:col>
      <xdr:colOff>523874</xdr:colOff>
      <xdr:row>15</xdr:row>
      <xdr:rowOff>57149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21</xdr:row>
      <xdr:rowOff>19049</xdr:rowOff>
    </xdr:from>
    <xdr:to>
      <xdr:col>17</xdr:col>
      <xdr:colOff>533400</xdr:colOff>
      <xdr:row>32</xdr:row>
      <xdr:rowOff>180975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246529</xdr:colOff>
      <xdr:row>2</xdr:row>
      <xdr:rowOff>56029</xdr:rowOff>
    </xdr:from>
    <xdr:to>
      <xdr:col>19</xdr:col>
      <xdr:colOff>571499</xdr:colOff>
      <xdr:row>16</xdr:row>
      <xdr:rowOff>67235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208429</xdr:colOff>
      <xdr:row>25</xdr:row>
      <xdr:rowOff>200585</xdr:rowOff>
    </xdr:from>
    <xdr:to>
      <xdr:col>19</xdr:col>
      <xdr:colOff>549089</xdr:colOff>
      <xdr:row>39</xdr:row>
      <xdr:rowOff>190499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155200</xdr:colOff>
      <xdr:row>1</xdr:row>
      <xdr:rowOff>186017</xdr:rowOff>
    </xdr:from>
    <xdr:to>
      <xdr:col>21</xdr:col>
      <xdr:colOff>347381</xdr:colOff>
      <xdr:row>16</xdr:row>
      <xdr:rowOff>145676</xdr:rowOff>
    </xdr:to>
    <xdr:graphicFrame macro="">
      <xdr:nvGraphicFramePr>
        <xdr:cNvPr id="15" name="Graf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161364</xdr:colOff>
      <xdr:row>24</xdr:row>
      <xdr:rowOff>189380</xdr:rowOff>
    </xdr:from>
    <xdr:to>
      <xdr:col>21</xdr:col>
      <xdr:colOff>425824</xdr:colOff>
      <xdr:row>39</xdr:row>
      <xdr:rowOff>1</xdr:rowOff>
    </xdr:to>
    <xdr:graphicFrame macro="">
      <xdr:nvGraphicFramePr>
        <xdr:cNvPr id="16" name="Graf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190499</xdr:colOff>
      <xdr:row>24</xdr:row>
      <xdr:rowOff>190500</xdr:rowOff>
    </xdr:from>
    <xdr:to>
      <xdr:col>19</xdr:col>
      <xdr:colOff>466724</xdr:colOff>
      <xdr:row>37</xdr:row>
      <xdr:rowOff>38100</xdr:rowOff>
    </xdr:to>
    <xdr:graphicFrame macro="">
      <xdr:nvGraphicFramePr>
        <xdr:cNvPr id="16" name="Graf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</xdr:row>
      <xdr:rowOff>561975</xdr:rowOff>
    </xdr:from>
    <xdr:to>
      <xdr:col>19</xdr:col>
      <xdr:colOff>466725</xdr:colOff>
      <xdr:row>15</xdr:row>
      <xdr:rowOff>28575</xdr:rowOff>
    </xdr:to>
    <xdr:graphicFrame macro="">
      <xdr:nvGraphicFramePr>
        <xdr:cNvPr id="17" name="Graf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2</xdr:row>
      <xdr:rowOff>14967</xdr:rowOff>
    </xdr:from>
    <xdr:to>
      <xdr:col>20</xdr:col>
      <xdr:colOff>204106</xdr:colOff>
      <xdr:row>16</xdr:row>
      <xdr:rowOff>136070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249012</xdr:colOff>
      <xdr:row>25</xdr:row>
      <xdr:rowOff>1361</xdr:rowOff>
    </xdr:from>
    <xdr:to>
      <xdr:col>20</xdr:col>
      <xdr:colOff>163286</xdr:colOff>
      <xdr:row>38</xdr:row>
      <xdr:rowOff>54429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25</xdr:row>
      <xdr:rowOff>9525</xdr:rowOff>
    </xdr:from>
    <xdr:to>
      <xdr:col>19</xdr:col>
      <xdr:colOff>323850</xdr:colOff>
      <xdr:row>39</xdr:row>
      <xdr:rowOff>19050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</xdr:row>
      <xdr:rowOff>171450</xdr:rowOff>
    </xdr:from>
    <xdr:to>
      <xdr:col>19</xdr:col>
      <xdr:colOff>323850</xdr:colOff>
      <xdr:row>15</xdr:row>
      <xdr:rowOff>171450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topLeftCell="E1" zoomScale="85" zoomScaleNormal="85" zoomScaleSheetLayoutView="100" workbookViewId="0">
      <pane ySplit="3" topLeftCell="A4" activePane="bottomLeft" state="frozen"/>
      <selection pane="bottomLeft" activeCell="G4" sqref="G4"/>
    </sheetView>
  </sheetViews>
  <sheetFormatPr defaultRowHeight="15" x14ac:dyDescent="0.25"/>
  <cols>
    <col min="1" max="1" width="10.85546875" bestFit="1" customWidth="1"/>
    <col min="2" max="2" width="58.28515625" bestFit="1" customWidth="1"/>
    <col min="3" max="3" width="11.85546875" bestFit="1" customWidth="1"/>
    <col min="4" max="4" width="16.85546875" style="3" customWidth="1"/>
    <col min="5" max="5" width="23.42578125" bestFit="1" customWidth="1"/>
    <col min="6" max="6" width="15.7109375" bestFit="1" customWidth="1"/>
    <col min="7" max="7" width="23.42578125" bestFit="1" customWidth="1"/>
    <col min="8" max="8" width="14.85546875" bestFit="1" customWidth="1"/>
    <col min="9" max="9" width="16" customWidth="1"/>
    <col min="10" max="10" width="30.42578125" customWidth="1"/>
    <col min="11" max="11" width="18.5703125" bestFit="1" customWidth="1"/>
    <col min="12" max="12" width="14.85546875" bestFit="1" customWidth="1"/>
    <col min="13" max="13" width="20.42578125" bestFit="1" customWidth="1"/>
    <col min="14" max="14" width="15.28515625" bestFit="1" customWidth="1"/>
    <col min="17" max="17" width="15.7109375" bestFit="1" customWidth="1"/>
    <col min="18" max="18" width="16.5703125" bestFit="1" customWidth="1"/>
  </cols>
  <sheetData>
    <row r="1" spans="1:19" x14ac:dyDescent="0.25">
      <c r="A1" t="s">
        <v>97</v>
      </c>
    </row>
    <row r="2" spans="1:19" x14ac:dyDescent="0.25">
      <c r="A2" t="s">
        <v>112</v>
      </c>
    </row>
    <row r="3" spans="1:19" ht="15.75" thickBot="1" x14ac:dyDescent="0.3">
      <c r="A3" s="5" t="s">
        <v>12</v>
      </c>
      <c r="B3" s="5" t="s">
        <v>96</v>
      </c>
      <c r="C3" s="5" t="s">
        <v>0</v>
      </c>
      <c r="D3" s="5" t="s">
        <v>1</v>
      </c>
      <c r="E3" s="6" t="s">
        <v>3</v>
      </c>
      <c r="F3" s="7" t="s">
        <v>7</v>
      </c>
      <c r="G3" s="7" t="s">
        <v>4</v>
      </c>
      <c r="H3" s="7" t="s">
        <v>10</v>
      </c>
      <c r="J3" s="16" t="s">
        <v>2</v>
      </c>
      <c r="K3" s="5" t="s">
        <v>11</v>
      </c>
      <c r="L3" s="7" t="s">
        <v>5</v>
      </c>
      <c r="M3" s="8" t="s">
        <v>93</v>
      </c>
      <c r="N3" s="8" t="s">
        <v>104</v>
      </c>
    </row>
    <row r="4" spans="1:19" x14ac:dyDescent="0.25">
      <c r="A4" s="1">
        <v>42324</v>
      </c>
      <c r="C4">
        <v>1</v>
      </c>
      <c r="D4" s="2">
        <v>0.77430555555555547</v>
      </c>
      <c r="E4" s="3">
        <v>1</v>
      </c>
      <c r="F4" s="2">
        <v>0.77500000000000002</v>
      </c>
      <c r="G4" t="s">
        <v>6</v>
      </c>
      <c r="H4" s="2">
        <v>0.78680555555555554</v>
      </c>
      <c r="K4" s="2">
        <f>F4-D4</f>
        <v>6.94444444444553E-4</v>
      </c>
      <c r="L4" s="2">
        <f>H4-F4</f>
        <v>1.1805555555555514E-2</v>
      </c>
      <c r="M4" s="2">
        <f>H4-D4</f>
        <v>1.2500000000000067E-2</v>
      </c>
      <c r="N4">
        <f>COUNTIF($D$4:$D$7,D4)</f>
        <v>1</v>
      </c>
      <c r="Q4" s="54" t="s">
        <v>99</v>
      </c>
      <c r="R4" s="55"/>
    </row>
    <row r="5" spans="1:19" x14ac:dyDescent="0.25">
      <c r="C5">
        <v>2</v>
      </c>
      <c r="D5" s="2">
        <v>0.77500000000000002</v>
      </c>
      <c r="E5" s="3">
        <v>1</v>
      </c>
      <c r="F5" s="2">
        <v>0.78749999999999998</v>
      </c>
      <c r="G5" t="s">
        <v>9</v>
      </c>
      <c r="H5" s="2">
        <v>0.78888888888888886</v>
      </c>
      <c r="J5" s="2">
        <f>D5-D4</f>
        <v>6.94444444444553E-4</v>
      </c>
      <c r="K5" s="2">
        <f t="shared" ref="K5:K68" si="0">F5-D5</f>
        <v>1.2499999999999956E-2</v>
      </c>
      <c r="L5" s="2">
        <f t="shared" ref="L5:L68" si="1">H5-F5</f>
        <v>1.388888888888884E-3</v>
      </c>
      <c r="M5" s="2">
        <f t="shared" ref="M5:M68" si="2">H5-D5</f>
        <v>1.388888888888884E-2</v>
      </c>
      <c r="N5">
        <f t="shared" ref="N5:N7" si="3">COUNTIF($D$4:$D$7,D5)</f>
        <v>1</v>
      </c>
      <c r="Q5" s="56"/>
      <c r="R5" s="57"/>
    </row>
    <row r="6" spans="1:19" x14ac:dyDescent="0.25">
      <c r="C6">
        <v>3</v>
      </c>
      <c r="D6" s="2">
        <v>0.77569444444444446</v>
      </c>
      <c r="E6" s="3">
        <v>1</v>
      </c>
      <c r="F6" s="2">
        <v>0.78680555555555554</v>
      </c>
      <c r="G6" t="s">
        <v>6</v>
      </c>
      <c r="H6" s="2">
        <v>0.7944444444444444</v>
      </c>
      <c r="J6" s="2">
        <f t="shared" ref="J6:J69" si="4">D6-D5</f>
        <v>6.9444444444444198E-4</v>
      </c>
      <c r="K6" s="2">
        <f t="shared" si="0"/>
        <v>1.1111111111111072E-2</v>
      </c>
      <c r="L6" s="2">
        <f t="shared" si="1"/>
        <v>7.6388888888888618E-3</v>
      </c>
      <c r="M6" s="2">
        <f t="shared" si="2"/>
        <v>1.8749999999999933E-2</v>
      </c>
      <c r="N6">
        <f t="shared" si="3"/>
        <v>1</v>
      </c>
      <c r="Q6" s="71" t="s">
        <v>113</v>
      </c>
      <c r="R6" s="72"/>
      <c r="S6" s="24"/>
    </row>
    <row r="7" spans="1:19" x14ac:dyDescent="0.25">
      <c r="B7" s="17"/>
      <c r="C7" s="17">
        <v>4</v>
      </c>
      <c r="D7" s="18">
        <v>0.79652777777777783</v>
      </c>
      <c r="E7" s="22">
        <v>1</v>
      </c>
      <c r="F7" s="18">
        <v>0.79791666666666661</v>
      </c>
      <c r="G7" s="15" t="s">
        <v>6</v>
      </c>
      <c r="H7" s="19">
        <v>0.80555555555555547</v>
      </c>
      <c r="I7" s="15"/>
      <c r="J7" s="19">
        <f t="shared" si="4"/>
        <v>2.083333333333337E-2</v>
      </c>
      <c r="K7" s="19">
        <f t="shared" si="0"/>
        <v>1.3888888888887729E-3</v>
      </c>
      <c r="L7" s="19">
        <f t="shared" si="1"/>
        <v>7.6388888888888618E-3</v>
      </c>
      <c r="M7" s="19">
        <f t="shared" si="2"/>
        <v>9.0277777777776347E-3</v>
      </c>
      <c r="N7" s="15">
        <f t="shared" si="3"/>
        <v>1</v>
      </c>
      <c r="Q7" s="58" t="s">
        <v>100</v>
      </c>
      <c r="R7" s="59" t="s">
        <v>3</v>
      </c>
    </row>
    <row r="8" spans="1:19" x14ac:dyDescent="0.25">
      <c r="A8" s="12">
        <v>42325</v>
      </c>
      <c r="B8" s="9" t="s">
        <v>95</v>
      </c>
      <c r="C8" s="9">
        <v>1</v>
      </c>
      <c r="D8" s="10">
        <v>0.4694444444444445</v>
      </c>
      <c r="E8" s="11">
        <v>1</v>
      </c>
      <c r="F8" s="10">
        <v>0.4694444444444445</v>
      </c>
      <c r="G8" s="17" t="s">
        <v>6</v>
      </c>
      <c r="H8" s="18">
        <v>0.52777777777777779</v>
      </c>
      <c r="J8" s="2"/>
      <c r="K8" s="2">
        <f t="shared" si="0"/>
        <v>0</v>
      </c>
      <c r="L8" s="2">
        <f t="shared" si="1"/>
        <v>5.8333333333333293E-2</v>
      </c>
      <c r="M8" s="2">
        <f t="shared" si="2"/>
        <v>5.8333333333333293E-2</v>
      </c>
      <c r="N8">
        <f>COUNTIF($D$8:$D$25,D8)</f>
        <v>1</v>
      </c>
      <c r="Q8" s="60" t="s">
        <v>101</v>
      </c>
      <c r="R8" s="57">
        <f>COUNTIF($G$4:$G$128,"faktura")</f>
        <v>20</v>
      </c>
    </row>
    <row r="9" spans="1:19" x14ac:dyDescent="0.25">
      <c r="B9" t="s">
        <v>14</v>
      </c>
      <c r="C9">
        <v>2</v>
      </c>
      <c r="D9" s="2">
        <v>0.4770833333333333</v>
      </c>
      <c r="E9" s="3">
        <v>1</v>
      </c>
      <c r="F9" s="2">
        <v>0.47916666666666669</v>
      </c>
      <c r="G9" t="s">
        <v>8</v>
      </c>
      <c r="H9" s="2">
        <v>0.48472222222222222</v>
      </c>
      <c r="J9" s="2">
        <f t="shared" si="4"/>
        <v>7.6388888888888062E-3</v>
      </c>
      <c r="K9" s="2">
        <f t="shared" si="0"/>
        <v>2.0833333333333814E-3</v>
      </c>
      <c r="L9" s="2">
        <f t="shared" si="1"/>
        <v>5.5555555555555358E-3</v>
      </c>
      <c r="M9" s="2">
        <f t="shared" si="2"/>
        <v>7.6388888888889173E-3</v>
      </c>
      <c r="N9">
        <f t="shared" ref="N9:N25" si="5">COUNTIF($D$8:$D$25,D9)</f>
        <v>2</v>
      </c>
      <c r="Q9" s="60" t="s">
        <v>6</v>
      </c>
      <c r="R9" s="57">
        <f>COUNTIF($G$4:$G$128,"info")</f>
        <v>64</v>
      </c>
    </row>
    <row r="10" spans="1:19" x14ac:dyDescent="0.25">
      <c r="B10" t="s">
        <v>66</v>
      </c>
      <c r="C10">
        <v>3</v>
      </c>
      <c r="D10" s="2">
        <v>0.4770833333333333</v>
      </c>
      <c r="E10" s="3">
        <v>1</v>
      </c>
      <c r="F10" s="2">
        <v>0.48541666666666666</v>
      </c>
      <c r="G10" t="s">
        <v>6</v>
      </c>
      <c r="H10" s="2">
        <v>0.48541666666666666</v>
      </c>
      <c r="J10" s="2">
        <f t="shared" si="4"/>
        <v>0</v>
      </c>
      <c r="K10" s="2">
        <f t="shared" si="0"/>
        <v>8.3333333333333592E-3</v>
      </c>
      <c r="L10" s="2">
        <f t="shared" si="1"/>
        <v>0</v>
      </c>
      <c r="M10" s="2">
        <f t="shared" si="2"/>
        <v>8.3333333333333592E-3</v>
      </c>
      <c r="N10">
        <f t="shared" si="5"/>
        <v>2</v>
      </c>
      <c r="Q10" s="60" t="s">
        <v>9</v>
      </c>
      <c r="R10" s="57">
        <f>COUNTIF($G$4:$G$128,"kredit")</f>
        <v>9</v>
      </c>
    </row>
    <row r="11" spans="1:19" x14ac:dyDescent="0.25">
      <c r="B11" t="s">
        <v>13</v>
      </c>
      <c r="C11">
        <v>4</v>
      </c>
      <c r="D11" s="2">
        <v>0.48402777777777778</v>
      </c>
      <c r="E11" s="3">
        <v>1</v>
      </c>
      <c r="F11" s="2">
        <v>0.48541666666666666</v>
      </c>
      <c r="G11" t="s">
        <v>6</v>
      </c>
      <c r="H11" s="2">
        <v>0.48819444444444443</v>
      </c>
      <c r="J11" s="2">
        <f t="shared" si="4"/>
        <v>6.9444444444444753E-3</v>
      </c>
      <c r="K11" s="2">
        <f t="shared" si="0"/>
        <v>1.388888888888884E-3</v>
      </c>
      <c r="L11" s="2">
        <f t="shared" si="1"/>
        <v>2.7777777777777679E-3</v>
      </c>
      <c r="M11" s="2">
        <f t="shared" si="2"/>
        <v>4.1666666666666519E-3</v>
      </c>
      <c r="N11">
        <f t="shared" si="5"/>
        <v>1</v>
      </c>
      <c r="Q11" s="60" t="s">
        <v>102</v>
      </c>
      <c r="R11" s="57">
        <f>COUNTIF($G$4:$G$128,"telefon")</f>
        <v>11</v>
      </c>
    </row>
    <row r="12" spans="1:19" x14ac:dyDescent="0.25">
      <c r="B12" t="s">
        <v>16</v>
      </c>
      <c r="C12">
        <v>5</v>
      </c>
      <c r="D12" s="2">
        <v>0.4861111111111111</v>
      </c>
      <c r="E12" s="3">
        <v>1</v>
      </c>
      <c r="F12" s="2">
        <v>0.48819444444444443</v>
      </c>
      <c r="G12" t="s">
        <v>8</v>
      </c>
      <c r="H12" s="2">
        <v>0.48958333333333331</v>
      </c>
      <c r="J12" s="2">
        <f t="shared" si="4"/>
        <v>2.0833333333333259E-3</v>
      </c>
      <c r="K12" s="2">
        <f t="shared" si="0"/>
        <v>2.0833333333333259E-3</v>
      </c>
      <c r="L12" s="2">
        <f t="shared" si="1"/>
        <v>1.388888888888884E-3</v>
      </c>
      <c r="M12" s="2">
        <f t="shared" si="2"/>
        <v>3.4722222222222099E-3</v>
      </c>
      <c r="N12">
        <f t="shared" si="5"/>
        <v>1</v>
      </c>
      <c r="Q12" s="61" t="s">
        <v>103</v>
      </c>
      <c r="R12" s="57">
        <f>COUNTIF($G$4:$G$128,"pozrietTelefon")</f>
        <v>17</v>
      </c>
    </row>
    <row r="13" spans="1:19" x14ac:dyDescent="0.25">
      <c r="B13" t="s">
        <v>17</v>
      </c>
      <c r="C13">
        <v>6</v>
      </c>
      <c r="D13" s="2">
        <v>0.49861111111111112</v>
      </c>
      <c r="E13" s="3">
        <v>1</v>
      </c>
      <c r="F13" s="2">
        <v>0.49861111111111112</v>
      </c>
      <c r="G13" t="s">
        <v>8</v>
      </c>
      <c r="H13" s="2">
        <v>0.4993055555555555</v>
      </c>
      <c r="J13" s="2">
        <f t="shared" si="4"/>
        <v>1.2500000000000011E-2</v>
      </c>
      <c r="K13" s="2">
        <f t="shared" si="0"/>
        <v>0</v>
      </c>
      <c r="L13" s="2">
        <f t="shared" si="1"/>
        <v>6.9444444444438647E-4</v>
      </c>
      <c r="M13" s="2">
        <f t="shared" si="2"/>
        <v>6.9444444444438647E-4</v>
      </c>
      <c r="N13">
        <f t="shared" si="5"/>
        <v>1</v>
      </c>
      <c r="Q13" s="56"/>
      <c r="R13" s="57">
        <f>SUM(R8:R12)</f>
        <v>121</v>
      </c>
    </row>
    <row r="14" spans="1:19" x14ac:dyDescent="0.25">
      <c r="B14" t="s">
        <v>18</v>
      </c>
      <c r="C14">
        <v>7</v>
      </c>
      <c r="D14" s="2">
        <v>0.50347222222222221</v>
      </c>
      <c r="E14" s="3">
        <v>1</v>
      </c>
      <c r="F14" s="2">
        <v>0.50347222222222221</v>
      </c>
      <c r="G14" t="s">
        <v>6</v>
      </c>
      <c r="H14" s="2">
        <v>0.50972222222222219</v>
      </c>
      <c r="J14" s="2">
        <f t="shared" si="4"/>
        <v>4.8611111111110938E-3</v>
      </c>
      <c r="K14" s="2">
        <f t="shared" si="0"/>
        <v>0</v>
      </c>
      <c r="L14" s="2">
        <f t="shared" si="1"/>
        <v>6.2499999999999778E-3</v>
      </c>
      <c r="M14" s="2">
        <f t="shared" si="2"/>
        <v>6.2499999999999778E-3</v>
      </c>
      <c r="N14">
        <f t="shared" si="5"/>
        <v>1</v>
      </c>
      <c r="Q14" s="56"/>
      <c r="R14" s="57"/>
    </row>
    <row r="15" spans="1:19" x14ac:dyDescent="0.25">
      <c r="B15" t="s">
        <v>19</v>
      </c>
      <c r="C15">
        <v>8</v>
      </c>
      <c r="D15" s="2">
        <v>0.50555555555555554</v>
      </c>
      <c r="E15" s="3">
        <v>3</v>
      </c>
      <c r="G15" t="s">
        <v>103</v>
      </c>
      <c r="H15" s="2">
        <v>0.51250000000000007</v>
      </c>
      <c r="J15" s="2">
        <f t="shared" si="4"/>
        <v>2.0833333333333259E-3</v>
      </c>
      <c r="K15" s="2"/>
      <c r="L15" s="2"/>
      <c r="M15" s="2">
        <f t="shared" si="2"/>
        <v>6.9444444444445308E-3</v>
      </c>
      <c r="N15">
        <f t="shared" si="5"/>
        <v>2</v>
      </c>
      <c r="Q15" s="71" t="s">
        <v>105</v>
      </c>
      <c r="R15" s="72"/>
    </row>
    <row r="16" spans="1:19" x14ac:dyDescent="0.25">
      <c r="B16" t="s">
        <v>20</v>
      </c>
      <c r="C16">
        <v>9</v>
      </c>
      <c r="D16" s="2">
        <v>0.50555555555555554</v>
      </c>
      <c r="E16" s="3">
        <v>1</v>
      </c>
      <c r="F16" s="2">
        <v>0.50972222222222219</v>
      </c>
      <c r="G16" t="s">
        <v>6</v>
      </c>
      <c r="H16" s="2">
        <v>0.51597222222222217</v>
      </c>
      <c r="J16" s="2">
        <f t="shared" si="4"/>
        <v>0</v>
      </c>
      <c r="K16" s="2">
        <f t="shared" si="0"/>
        <v>4.1666666666666519E-3</v>
      </c>
      <c r="L16" s="2">
        <f t="shared" si="1"/>
        <v>6.2499999999999778E-3</v>
      </c>
      <c r="M16" s="2">
        <f t="shared" si="2"/>
        <v>1.041666666666663E-2</v>
      </c>
      <c r="N16">
        <f t="shared" si="5"/>
        <v>2</v>
      </c>
      <c r="Q16" s="58" t="s">
        <v>104</v>
      </c>
      <c r="R16" s="59" t="s">
        <v>119</v>
      </c>
    </row>
    <row r="17" spans="2:18" x14ac:dyDescent="0.25">
      <c r="B17" t="s">
        <v>21</v>
      </c>
      <c r="C17">
        <v>10</v>
      </c>
      <c r="D17" s="2">
        <v>0.5083333333333333</v>
      </c>
      <c r="E17" s="3">
        <v>4</v>
      </c>
      <c r="G17" t="s">
        <v>103</v>
      </c>
      <c r="H17" s="2">
        <v>0.51250000000000007</v>
      </c>
      <c r="J17" s="2">
        <f t="shared" si="4"/>
        <v>2.7777777777777679E-3</v>
      </c>
      <c r="K17" s="2"/>
      <c r="L17" s="2"/>
      <c r="M17" s="2">
        <f t="shared" si="2"/>
        <v>4.1666666666667629E-3</v>
      </c>
      <c r="N17">
        <f t="shared" si="5"/>
        <v>1</v>
      </c>
      <c r="Q17" s="60">
        <v>1</v>
      </c>
      <c r="R17" s="57">
        <f>COUNTIF($N$4:$N$128,1)</f>
        <v>106</v>
      </c>
    </row>
    <row r="18" spans="2:18" x14ac:dyDescent="0.25">
      <c r="B18" t="s">
        <v>32</v>
      </c>
      <c r="C18">
        <v>11</v>
      </c>
      <c r="D18" s="2">
        <v>0.51527777777777783</v>
      </c>
      <c r="E18" s="3">
        <v>1</v>
      </c>
      <c r="F18" s="2">
        <v>0.51597222222222217</v>
      </c>
      <c r="G18" t="s">
        <v>6</v>
      </c>
      <c r="H18" s="2">
        <v>0.52847222222222223</v>
      </c>
      <c r="J18" s="2">
        <f t="shared" si="4"/>
        <v>6.9444444444445308E-3</v>
      </c>
      <c r="K18" s="2">
        <f t="shared" si="0"/>
        <v>6.9444444444433095E-4</v>
      </c>
      <c r="L18" s="2">
        <f t="shared" si="1"/>
        <v>1.2500000000000067E-2</v>
      </c>
      <c r="M18" s="2">
        <f t="shared" si="2"/>
        <v>1.3194444444444398E-2</v>
      </c>
      <c r="N18">
        <f t="shared" si="5"/>
        <v>1</v>
      </c>
      <c r="Q18" s="60">
        <v>2</v>
      </c>
      <c r="R18" s="57">
        <f>COUNTIF($N$4:$N$128,2)/2</f>
        <v>8</v>
      </c>
    </row>
    <row r="19" spans="2:18" ht="15.75" thickBot="1" x14ac:dyDescent="0.3">
      <c r="B19" t="s">
        <v>22</v>
      </c>
      <c r="C19">
        <v>12</v>
      </c>
      <c r="D19" s="2">
        <v>0.52083333333333337</v>
      </c>
      <c r="E19" s="3">
        <v>1</v>
      </c>
      <c r="F19" s="2">
        <v>0.52847222222222223</v>
      </c>
      <c r="G19" t="s">
        <v>6</v>
      </c>
      <c r="H19" s="2">
        <v>0.54236111111111118</v>
      </c>
      <c r="J19" s="2">
        <f t="shared" si="4"/>
        <v>5.5555555555555358E-3</v>
      </c>
      <c r="K19" s="2">
        <f t="shared" si="0"/>
        <v>7.6388888888888618E-3</v>
      </c>
      <c r="L19" s="2">
        <f t="shared" si="1"/>
        <v>1.3888888888888951E-2</v>
      </c>
      <c r="M19" s="2">
        <f t="shared" si="2"/>
        <v>2.1527777777777812E-2</v>
      </c>
      <c r="N19">
        <f t="shared" si="5"/>
        <v>1</v>
      </c>
      <c r="Q19" s="62">
        <v>3</v>
      </c>
      <c r="R19" s="63">
        <f>COUNTIF($N$4:$N$128,3)</f>
        <v>0</v>
      </c>
    </row>
    <row r="20" spans="2:18" x14ac:dyDescent="0.25">
      <c r="B20" t="s">
        <v>23</v>
      </c>
      <c r="C20">
        <v>13</v>
      </c>
      <c r="D20" s="2">
        <v>0.52361111111111114</v>
      </c>
      <c r="E20" s="3">
        <v>1</v>
      </c>
      <c r="F20" s="2">
        <v>0.52777777777777779</v>
      </c>
      <c r="G20" s="17" t="s">
        <v>8</v>
      </c>
      <c r="H20" s="18">
        <v>0.52986111111111112</v>
      </c>
      <c r="J20" s="2">
        <f t="shared" si="4"/>
        <v>2.7777777777777679E-3</v>
      </c>
      <c r="K20" s="2">
        <f t="shared" si="0"/>
        <v>4.1666666666666519E-3</v>
      </c>
      <c r="L20" s="2">
        <f t="shared" si="1"/>
        <v>2.0833333333333259E-3</v>
      </c>
      <c r="M20" s="2">
        <f t="shared" si="2"/>
        <v>6.2499999999999778E-3</v>
      </c>
      <c r="N20">
        <f t="shared" si="5"/>
        <v>1</v>
      </c>
    </row>
    <row r="21" spans="2:18" x14ac:dyDescent="0.25">
      <c r="B21" t="s">
        <v>24</v>
      </c>
      <c r="C21">
        <v>14</v>
      </c>
      <c r="D21" s="2">
        <v>0.53263888888888888</v>
      </c>
      <c r="E21" s="3">
        <v>1</v>
      </c>
      <c r="F21" s="2">
        <v>0.53263888888888888</v>
      </c>
      <c r="G21" t="s">
        <v>6</v>
      </c>
      <c r="H21" s="2">
        <v>0.53263888888888888</v>
      </c>
      <c r="J21" s="2">
        <f t="shared" si="4"/>
        <v>9.0277777777777457E-3</v>
      </c>
      <c r="K21" s="2">
        <f t="shared" si="0"/>
        <v>0</v>
      </c>
      <c r="L21" s="2">
        <f t="shared" si="1"/>
        <v>0</v>
      </c>
      <c r="M21" s="2">
        <f t="shared" si="2"/>
        <v>0</v>
      </c>
      <c r="N21">
        <f t="shared" si="5"/>
        <v>2</v>
      </c>
    </row>
    <row r="22" spans="2:18" x14ac:dyDescent="0.25">
      <c r="B22" t="s">
        <v>25</v>
      </c>
      <c r="C22">
        <v>15</v>
      </c>
      <c r="D22" s="2">
        <v>0.53263888888888888</v>
      </c>
      <c r="E22" s="3">
        <v>1</v>
      </c>
      <c r="F22" s="2">
        <v>0.53333333333333333</v>
      </c>
      <c r="G22" t="s">
        <v>6</v>
      </c>
      <c r="H22" s="2">
        <v>0.53541666666666665</v>
      </c>
      <c r="J22" s="2">
        <f t="shared" si="4"/>
        <v>0</v>
      </c>
      <c r="K22" s="2">
        <f t="shared" si="0"/>
        <v>6.9444444444444198E-4</v>
      </c>
      <c r="L22" s="2">
        <f t="shared" si="1"/>
        <v>2.0833333333333259E-3</v>
      </c>
      <c r="M22" s="2">
        <f t="shared" si="2"/>
        <v>2.7777777777777679E-3</v>
      </c>
      <c r="N22">
        <f t="shared" si="5"/>
        <v>2</v>
      </c>
    </row>
    <row r="23" spans="2:18" x14ac:dyDescent="0.25">
      <c r="B23" t="s">
        <v>26</v>
      </c>
      <c r="C23">
        <v>16</v>
      </c>
      <c r="D23" s="2">
        <v>0.54027777777777775</v>
      </c>
      <c r="E23" s="3">
        <v>1</v>
      </c>
      <c r="G23" t="s">
        <v>103</v>
      </c>
      <c r="H23" s="2">
        <v>0.54166666666666663</v>
      </c>
      <c r="J23" s="2">
        <f t="shared" si="4"/>
        <v>7.6388888888888618E-3</v>
      </c>
      <c r="K23" s="2"/>
      <c r="L23" s="2"/>
      <c r="M23" s="2">
        <f t="shared" si="2"/>
        <v>1.388888888888884E-3</v>
      </c>
      <c r="N23">
        <f t="shared" si="5"/>
        <v>1</v>
      </c>
    </row>
    <row r="24" spans="2:18" x14ac:dyDescent="0.25">
      <c r="B24" t="s">
        <v>27</v>
      </c>
      <c r="C24">
        <v>17</v>
      </c>
      <c r="D24" s="2">
        <v>0.54166666666666663</v>
      </c>
      <c r="E24" s="3">
        <v>1</v>
      </c>
      <c r="F24" s="2">
        <v>0.54166666666666663</v>
      </c>
      <c r="G24" t="s">
        <v>6</v>
      </c>
      <c r="H24" s="2">
        <v>0.5444444444444444</v>
      </c>
      <c r="J24" s="2">
        <f t="shared" si="4"/>
        <v>1.388888888888884E-3</v>
      </c>
      <c r="K24" s="2">
        <f t="shared" si="0"/>
        <v>0</v>
      </c>
      <c r="L24" s="2">
        <f t="shared" si="1"/>
        <v>2.7777777777777679E-3</v>
      </c>
      <c r="M24" s="2">
        <f t="shared" si="2"/>
        <v>2.7777777777777679E-3</v>
      </c>
      <c r="N24">
        <f t="shared" si="5"/>
        <v>1</v>
      </c>
    </row>
    <row r="25" spans="2:18" x14ac:dyDescent="0.25">
      <c r="B25" t="s">
        <v>28</v>
      </c>
      <c r="C25">
        <v>18</v>
      </c>
      <c r="D25" s="2">
        <v>0.54236111111111118</v>
      </c>
      <c r="E25" s="3">
        <v>1</v>
      </c>
      <c r="F25" s="2">
        <v>0.54236111111111118</v>
      </c>
      <c r="G25" t="s">
        <v>6</v>
      </c>
      <c r="H25" s="2">
        <v>0.54791666666666672</v>
      </c>
      <c r="I25" s="17"/>
      <c r="J25" s="18">
        <f t="shared" si="4"/>
        <v>6.94444444444553E-4</v>
      </c>
      <c r="K25" s="2">
        <f t="shared" si="0"/>
        <v>0</v>
      </c>
      <c r="L25" s="2">
        <f t="shared" si="1"/>
        <v>5.5555555555555358E-3</v>
      </c>
      <c r="M25" s="2">
        <f t="shared" si="2"/>
        <v>5.5555555555555358E-3</v>
      </c>
      <c r="N25">
        <f t="shared" si="5"/>
        <v>1</v>
      </c>
    </row>
    <row r="26" spans="2:18" x14ac:dyDescent="0.25">
      <c r="B26" s="20" t="s">
        <v>33</v>
      </c>
      <c r="C26" s="13"/>
      <c r="D26" s="21"/>
      <c r="E26" s="21"/>
      <c r="F26" s="21"/>
      <c r="G26" s="21"/>
      <c r="H26" s="21"/>
      <c r="I26" s="13"/>
      <c r="J26" s="14"/>
      <c r="K26" s="14"/>
      <c r="L26" s="14"/>
      <c r="M26" s="14"/>
      <c r="N26" s="13"/>
    </row>
    <row r="27" spans="2:18" x14ac:dyDescent="0.25">
      <c r="B27" t="s">
        <v>30</v>
      </c>
      <c r="C27">
        <v>19</v>
      </c>
      <c r="D27" s="2">
        <v>0.57777777777777783</v>
      </c>
      <c r="E27">
        <v>1</v>
      </c>
      <c r="F27" s="2">
        <v>0.57916666666666672</v>
      </c>
      <c r="G27" s="3" t="s">
        <v>6</v>
      </c>
      <c r="H27" s="2">
        <v>0.60555555555555551</v>
      </c>
      <c r="J27" s="2"/>
      <c r="K27" s="2">
        <f t="shared" si="0"/>
        <v>1.388888888888884E-3</v>
      </c>
      <c r="L27" s="2">
        <f t="shared" si="1"/>
        <v>2.6388888888888795E-2</v>
      </c>
      <c r="M27" s="2">
        <f t="shared" si="2"/>
        <v>2.7777777777777679E-2</v>
      </c>
      <c r="N27">
        <f>COUNTIF($D$27:$D$49,D27)</f>
        <v>1</v>
      </c>
    </row>
    <row r="28" spans="2:18" x14ac:dyDescent="0.25">
      <c r="B28" t="s">
        <v>31</v>
      </c>
      <c r="C28">
        <v>20</v>
      </c>
      <c r="D28" s="2">
        <v>0.5854166666666667</v>
      </c>
      <c r="E28">
        <v>1</v>
      </c>
      <c r="F28" s="2">
        <v>0.5854166666666667</v>
      </c>
      <c r="G28" s="3" t="s">
        <v>6</v>
      </c>
      <c r="H28" s="2">
        <v>0.59513888888888888</v>
      </c>
      <c r="J28" s="2">
        <f t="shared" si="4"/>
        <v>7.6388888888888618E-3</v>
      </c>
      <c r="K28" s="2">
        <f t="shared" si="0"/>
        <v>0</v>
      </c>
      <c r="L28" s="2">
        <f t="shared" si="1"/>
        <v>9.7222222222221877E-3</v>
      </c>
      <c r="M28" s="2">
        <f t="shared" si="2"/>
        <v>9.7222222222221877E-3</v>
      </c>
      <c r="N28">
        <f t="shared" ref="N28:N49" si="6">COUNTIF($D$27:$D$49,D28)</f>
        <v>1</v>
      </c>
    </row>
    <row r="29" spans="2:18" x14ac:dyDescent="0.25">
      <c r="B29" t="s">
        <v>29</v>
      </c>
      <c r="C29">
        <v>21</v>
      </c>
      <c r="D29" s="2">
        <v>0.58680555555555558</v>
      </c>
      <c r="E29">
        <v>1</v>
      </c>
      <c r="F29" s="2">
        <v>0.59513888888888888</v>
      </c>
      <c r="G29" s="3" t="s">
        <v>6</v>
      </c>
      <c r="H29" s="2">
        <v>0.60625000000000007</v>
      </c>
      <c r="J29" s="2">
        <f t="shared" si="4"/>
        <v>1.388888888888884E-3</v>
      </c>
      <c r="K29" s="2">
        <f t="shared" si="0"/>
        <v>8.3333333333333037E-3</v>
      </c>
      <c r="L29" s="2">
        <f t="shared" si="1"/>
        <v>1.1111111111111183E-2</v>
      </c>
      <c r="M29" s="2">
        <f t="shared" si="2"/>
        <v>1.9444444444444486E-2</v>
      </c>
      <c r="N29">
        <f t="shared" si="6"/>
        <v>1</v>
      </c>
    </row>
    <row r="30" spans="2:18" x14ac:dyDescent="0.25">
      <c r="B30" t="s">
        <v>39</v>
      </c>
      <c r="C30">
        <v>22</v>
      </c>
      <c r="D30" s="2">
        <v>0.60555555555555551</v>
      </c>
      <c r="E30">
        <v>1</v>
      </c>
      <c r="F30" s="2">
        <v>0.60625000000000007</v>
      </c>
      <c r="G30" s="3" t="s">
        <v>34</v>
      </c>
      <c r="H30" s="2">
        <v>0.63055555555555554</v>
      </c>
      <c r="J30" s="2">
        <f t="shared" si="4"/>
        <v>1.8749999999999933E-2</v>
      </c>
      <c r="K30" s="2">
        <f t="shared" si="0"/>
        <v>6.94444444444553E-4</v>
      </c>
      <c r="L30" s="2">
        <f t="shared" si="1"/>
        <v>2.4305555555555469E-2</v>
      </c>
      <c r="M30" s="2">
        <f t="shared" si="2"/>
        <v>2.5000000000000022E-2</v>
      </c>
      <c r="N30">
        <f t="shared" si="6"/>
        <v>2</v>
      </c>
    </row>
    <row r="31" spans="2:18" x14ac:dyDescent="0.25">
      <c r="B31" t="s">
        <v>38</v>
      </c>
      <c r="C31">
        <v>23</v>
      </c>
      <c r="D31" s="2">
        <v>0.60555555555555551</v>
      </c>
      <c r="E31">
        <v>1</v>
      </c>
      <c r="F31" s="2">
        <v>0.6069444444444444</v>
      </c>
      <c r="G31" s="3" t="s">
        <v>9</v>
      </c>
      <c r="H31" s="2">
        <v>0.61111111111111105</v>
      </c>
      <c r="J31" s="2">
        <f t="shared" si="4"/>
        <v>0</v>
      </c>
      <c r="K31" s="2">
        <f t="shared" si="0"/>
        <v>1.388888888888884E-3</v>
      </c>
      <c r="L31" s="2">
        <f t="shared" si="1"/>
        <v>4.1666666666666519E-3</v>
      </c>
      <c r="M31" s="2">
        <f t="shared" si="2"/>
        <v>5.5555555555555358E-3</v>
      </c>
      <c r="N31">
        <f t="shared" si="6"/>
        <v>2</v>
      </c>
    </row>
    <row r="32" spans="2:18" x14ac:dyDescent="0.25">
      <c r="B32" s="17" t="s">
        <v>35</v>
      </c>
      <c r="C32" s="17">
        <v>24</v>
      </c>
      <c r="D32" s="18">
        <v>0.60833333333333328</v>
      </c>
      <c r="E32" s="17">
        <v>1</v>
      </c>
      <c r="F32" s="18">
        <v>0.60833333333333328</v>
      </c>
      <c r="G32" s="3" t="s">
        <v>8</v>
      </c>
      <c r="H32" s="2">
        <v>0.61041666666666672</v>
      </c>
      <c r="J32" s="2">
        <f t="shared" si="4"/>
        <v>2.7777777777777679E-3</v>
      </c>
      <c r="K32" s="2">
        <f t="shared" si="0"/>
        <v>0</v>
      </c>
      <c r="L32" s="2">
        <f t="shared" si="1"/>
        <v>2.083333333333437E-3</v>
      </c>
      <c r="M32" s="2">
        <f t="shared" si="2"/>
        <v>2.083333333333437E-3</v>
      </c>
      <c r="N32">
        <f t="shared" si="6"/>
        <v>2</v>
      </c>
    </row>
    <row r="33" spans="2:14" x14ac:dyDescent="0.25">
      <c r="B33" t="s">
        <v>36</v>
      </c>
      <c r="C33">
        <v>25</v>
      </c>
      <c r="D33" s="2">
        <v>0.60833333333333328</v>
      </c>
      <c r="E33">
        <v>1</v>
      </c>
      <c r="G33" s="3" t="s">
        <v>103</v>
      </c>
      <c r="H33" s="2">
        <v>0.61111111111111105</v>
      </c>
      <c r="J33" s="2">
        <f t="shared" si="4"/>
        <v>0</v>
      </c>
      <c r="K33" s="2"/>
      <c r="L33" s="2"/>
      <c r="M33" s="2">
        <f t="shared" si="2"/>
        <v>2.7777777777777679E-3</v>
      </c>
      <c r="N33">
        <f t="shared" si="6"/>
        <v>2</v>
      </c>
    </row>
    <row r="34" spans="2:14" x14ac:dyDescent="0.25">
      <c r="B34" t="s">
        <v>21</v>
      </c>
      <c r="C34">
        <v>26</v>
      </c>
      <c r="D34" s="2">
        <v>0.61249999999999993</v>
      </c>
      <c r="E34">
        <v>1</v>
      </c>
      <c r="F34" s="2">
        <v>0.61249999999999993</v>
      </c>
      <c r="G34" s="3" t="s">
        <v>6</v>
      </c>
      <c r="H34" s="2">
        <v>0.625</v>
      </c>
      <c r="J34" s="2">
        <f t="shared" si="4"/>
        <v>4.1666666666666519E-3</v>
      </c>
      <c r="K34" s="2">
        <f t="shared" si="0"/>
        <v>0</v>
      </c>
      <c r="L34" s="2">
        <f t="shared" si="1"/>
        <v>1.2500000000000067E-2</v>
      </c>
      <c r="M34" s="2">
        <f t="shared" si="2"/>
        <v>1.2500000000000067E-2</v>
      </c>
      <c r="N34">
        <f t="shared" si="6"/>
        <v>1</v>
      </c>
    </row>
    <row r="35" spans="2:14" x14ac:dyDescent="0.25">
      <c r="B35" t="s">
        <v>21</v>
      </c>
      <c r="C35">
        <v>27</v>
      </c>
      <c r="D35" s="2">
        <v>0.61736111111111114</v>
      </c>
      <c r="E35">
        <v>1</v>
      </c>
      <c r="G35" s="3" t="s">
        <v>103</v>
      </c>
      <c r="H35" s="2">
        <v>0.61805555555555558</v>
      </c>
      <c r="J35" s="2">
        <f t="shared" si="4"/>
        <v>4.8611111111112049E-3</v>
      </c>
      <c r="K35" s="2"/>
      <c r="L35" s="2"/>
      <c r="M35" s="2">
        <f t="shared" si="2"/>
        <v>6.9444444444444198E-4</v>
      </c>
      <c r="N35">
        <f t="shared" si="6"/>
        <v>1</v>
      </c>
    </row>
    <row r="36" spans="2:14" x14ac:dyDescent="0.25">
      <c r="B36" t="s">
        <v>35</v>
      </c>
      <c r="C36">
        <v>28</v>
      </c>
      <c r="D36" s="2">
        <v>0.62569444444444444</v>
      </c>
      <c r="E36">
        <v>1</v>
      </c>
      <c r="F36" s="2">
        <v>0.62569444444444444</v>
      </c>
      <c r="G36" s="3" t="s">
        <v>6</v>
      </c>
      <c r="H36" s="2">
        <v>0.63055555555555554</v>
      </c>
      <c r="J36" s="2">
        <f t="shared" si="4"/>
        <v>8.3333333333333037E-3</v>
      </c>
      <c r="K36" s="2">
        <f t="shared" si="0"/>
        <v>0</v>
      </c>
      <c r="L36" s="2">
        <f t="shared" si="1"/>
        <v>4.8611111111110938E-3</v>
      </c>
      <c r="M36" s="2">
        <f t="shared" si="2"/>
        <v>4.8611111111110938E-3</v>
      </c>
      <c r="N36">
        <f t="shared" si="6"/>
        <v>1</v>
      </c>
    </row>
    <row r="37" spans="2:14" x14ac:dyDescent="0.25">
      <c r="B37" t="s">
        <v>40</v>
      </c>
      <c r="C37">
        <v>29</v>
      </c>
      <c r="D37" s="2">
        <v>0.62638888888888888</v>
      </c>
      <c r="E37">
        <v>1</v>
      </c>
      <c r="G37" s="3" t="s">
        <v>103</v>
      </c>
      <c r="H37" s="2">
        <v>0.62708333333333333</v>
      </c>
      <c r="J37" s="2">
        <f t="shared" si="4"/>
        <v>6.9444444444444198E-4</v>
      </c>
      <c r="K37" s="2"/>
      <c r="L37" s="2"/>
      <c r="M37" s="2">
        <f t="shared" si="2"/>
        <v>6.9444444444444198E-4</v>
      </c>
      <c r="N37">
        <f t="shared" si="6"/>
        <v>1</v>
      </c>
    </row>
    <row r="38" spans="2:14" x14ac:dyDescent="0.25">
      <c r="B38" t="s">
        <v>41</v>
      </c>
      <c r="C38">
        <v>30</v>
      </c>
      <c r="D38" s="2">
        <v>0.62777777777777777</v>
      </c>
      <c r="E38">
        <v>1</v>
      </c>
      <c r="F38" s="2">
        <v>0.63055555555555554</v>
      </c>
      <c r="G38" s="3" t="s">
        <v>6</v>
      </c>
      <c r="H38" s="2">
        <v>0.63124999999999998</v>
      </c>
      <c r="J38" s="2">
        <f t="shared" si="4"/>
        <v>1.388888888888884E-3</v>
      </c>
      <c r="K38" s="2">
        <f t="shared" si="0"/>
        <v>2.7777777777777679E-3</v>
      </c>
      <c r="L38" s="2">
        <f t="shared" si="1"/>
        <v>6.9444444444444198E-4</v>
      </c>
      <c r="M38" s="2">
        <f t="shared" si="2"/>
        <v>3.4722222222222099E-3</v>
      </c>
      <c r="N38">
        <f t="shared" si="6"/>
        <v>1</v>
      </c>
    </row>
    <row r="39" spans="2:14" x14ac:dyDescent="0.25">
      <c r="B39" t="s">
        <v>37</v>
      </c>
      <c r="C39">
        <v>31</v>
      </c>
      <c r="D39" s="2">
        <v>0.63194444444444442</v>
      </c>
      <c r="E39">
        <v>1</v>
      </c>
      <c r="F39" s="2">
        <v>0.63194444444444442</v>
      </c>
      <c r="G39" s="3" t="s">
        <v>8</v>
      </c>
      <c r="H39" s="2">
        <v>0.63611111111111118</v>
      </c>
      <c r="J39" s="2">
        <f t="shared" si="4"/>
        <v>4.1666666666666519E-3</v>
      </c>
      <c r="K39" s="2">
        <f t="shared" si="0"/>
        <v>0</v>
      </c>
      <c r="L39" s="2">
        <f t="shared" si="1"/>
        <v>4.1666666666667629E-3</v>
      </c>
      <c r="M39" s="2">
        <f t="shared" si="2"/>
        <v>4.1666666666667629E-3</v>
      </c>
      <c r="N39">
        <f t="shared" si="6"/>
        <v>1</v>
      </c>
    </row>
    <row r="40" spans="2:14" x14ac:dyDescent="0.25">
      <c r="B40" t="s">
        <v>42</v>
      </c>
      <c r="C40">
        <v>32</v>
      </c>
      <c r="D40" s="2">
        <v>0.6333333333333333</v>
      </c>
      <c r="E40">
        <v>1</v>
      </c>
      <c r="F40" s="2"/>
      <c r="G40" s="3" t="s">
        <v>103</v>
      </c>
      <c r="H40" s="2">
        <v>0.63472222222222219</v>
      </c>
      <c r="J40" s="2">
        <f t="shared" si="4"/>
        <v>1.388888888888884E-3</v>
      </c>
      <c r="K40" s="2"/>
      <c r="L40" s="2"/>
      <c r="M40" s="2">
        <f t="shared" si="2"/>
        <v>1.388888888888884E-3</v>
      </c>
      <c r="N40">
        <f t="shared" si="6"/>
        <v>1</v>
      </c>
    </row>
    <row r="41" spans="2:14" x14ac:dyDescent="0.25">
      <c r="B41" t="s">
        <v>21</v>
      </c>
      <c r="C41">
        <v>33</v>
      </c>
      <c r="D41" s="2">
        <v>0.63541666666666663</v>
      </c>
      <c r="E41">
        <v>1</v>
      </c>
      <c r="F41" s="2">
        <v>0.63541666666666663</v>
      </c>
      <c r="G41" s="3" t="s">
        <v>6</v>
      </c>
      <c r="H41" s="2">
        <v>0.64097222222222217</v>
      </c>
      <c r="J41" s="2">
        <f t="shared" si="4"/>
        <v>2.0833333333333259E-3</v>
      </c>
      <c r="K41" s="2">
        <f t="shared" si="0"/>
        <v>0</v>
      </c>
      <c r="L41" s="2">
        <f t="shared" si="1"/>
        <v>5.5555555555555358E-3</v>
      </c>
      <c r="M41" s="2">
        <f t="shared" si="2"/>
        <v>5.5555555555555358E-3</v>
      </c>
      <c r="N41">
        <f t="shared" si="6"/>
        <v>1</v>
      </c>
    </row>
    <row r="42" spans="2:14" x14ac:dyDescent="0.25">
      <c r="B42" t="s">
        <v>44</v>
      </c>
      <c r="C42">
        <v>34</v>
      </c>
      <c r="D42" s="2">
        <v>0.63888888888888895</v>
      </c>
      <c r="E42">
        <v>1</v>
      </c>
      <c r="F42" s="2">
        <v>0.64097222222222217</v>
      </c>
      <c r="G42" s="3" t="s">
        <v>8</v>
      </c>
      <c r="H42" s="2">
        <v>0.64236111111111105</v>
      </c>
      <c r="J42" s="2">
        <f t="shared" si="4"/>
        <v>3.4722222222223209E-3</v>
      </c>
      <c r="K42" s="2">
        <f t="shared" si="0"/>
        <v>2.0833333333332149E-3</v>
      </c>
      <c r="L42" s="2">
        <f t="shared" si="1"/>
        <v>1.388888888888884E-3</v>
      </c>
      <c r="M42" s="2">
        <f t="shared" si="2"/>
        <v>3.4722222222220989E-3</v>
      </c>
      <c r="N42">
        <f t="shared" si="6"/>
        <v>1</v>
      </c>
    </row>
    <row r="43" spans="2:14" x14ac:dyDescent="0.25">
      <c r="B43" t="s">
        <v>43</v>
      </c>
      <c r="C43">
        <v>35</v>
      </c>
      <c r="D43" s="2">
        <v>0.64027777777777783</v>
      </c>
      <c r="E43">
        <v>1</v>
      </c>
      <c r="F43" s="2">
        <v>0.64236111111111105</v>
      </c>
      <c r="G43" s="3" t="s">
        <v>8</v>
      </c>
      <c r="H43" s="2">
        <v>0.64513888888888882</v>
      </c>
      <c r="J43" s="2">
        <f t="shared" si="4"/>
        <v>1.388888888888884E-3</v>
      </c>
      <c r="K43" s="2">
        <f t="shared" si="0"/>
        <v>2.0833333333332149E-3</v>
      </c>
      <c r="L43" s="2">
        <f t="shared" si="1"/>
        <v>2.7777777777777679E-3</v>
      </c>
      <c r="M43" s="2">
        <f t="shared" si="2"/>
        <v>4.8611111111109828E-3</v>
      </c>
      <c r="N43">
        <f t="shared" si="6"/>
        <v>1</v>
      </c>
    </row>
    <row r="44" spans="2:14" x14ac:dyDescent="0.25">
      <c r="B44" t="s">
        <v>45</v>
      </c>
      <c r="C44">
        <v>36</v>
      </c>
      <c r="D44" s="2">
        <v>0.6430555555555556</v>
      </c>
      <c r="E44">
        <v>1</v>
      </c>
      <c r="F44" s="2">
        <v>0.6430555555555556</v>
      </c>
      <c r="G44" s="3" t="s">
        <v>34</v>
      </c>
      <c r="H44" s="2">
        <v>0.65694444444444444</v>
      </c>
      <c r="J44" s="2">
        <f t="shared" si="4"/>
        <v>2.7777777777777679E-3</v>
      </c>
      <c r="K44" s="2">
        <f t="shared" si="0"/>
        <v>0</v>
      </c>
      <c r="L44" s="2">
        <f t="shared" si="1"/>
        <v>1.388888888888884E-2</v>
      </c>
      <c r="M44" s="2">
        <f t="shared" si="2"/>
        <v>1.388888888888884E-2</v>
      </c>
      <c r="N44">
        <f t="shared" si="6"/>
        <v>1</v>
      </c>
    </row>
    <row r="45" spans="2:14" x14ac:dyDescent="0.25">
      <c r="B45" t="s">
        <v>46</v>
      </c>
      <c r="C45">
        <v>37</v>
      </c>
      <c r="D45" s="2">
        <v>0.64722222222222225</v>
      </c>
      <c r="E45">
        <v>1</v>
      </c>
      <c r="F45" s="2">
        <v>0.64722222222222225</v>
      </c>
      <c r="G45" s="3" t="s">
        <v>34</v>
      </c>
      <c r="H45" s="2">
        <v>0.66111111111111109</v>
      </c>
      <c r="J45" s="2">
        <f t="shared" si="4"/>
        <v>4.1666666666666519E-3</v>
      </c>
      <c r="K45" s="2">
        <f t="shared" si="0"/>
        <v>0</v>
      </c>
      <c r="L45" s="2">
        <f t="shared" si="1"/>
        <v>1.388888888888884E-2</v>
      </c>
      <c r="M45" s="2">
        <f t="shared" si="2"/>
        <v>1.388888888888884E-2</v>
      </c>
      <c r="N45">
        <f t="shared" si="6"/>
        <v>1</v>
      </c>
    </row>
    <row r="46" spans="2:14" x14ac:dyDescent="0.25">
      <c r="B46" t="s">
        <v>47</v>
      </c>
      <c r="C46">
        <v>38</v>
      </c>
      <c r="D46" s="2">
        <v>0.65277777777777779</v>
      </c>
      <c r="E46">
        <v>1</v>
      </c>
      <c r="F46" s="2">
        <v>0.65694444444444444</v>
      </c>
      <c r="G46" s="3" t="s">
        <v>6</v>
      </c>
      <c r="H46" s="2">
        <v>0.66805555555555562</v>
      </c>
      <c r="J46" s="2">
        <f t="shared" si="4"/>
        <v>5.5555555555555358E-3</v>
      </c>
      <c r="K46" s="2">
        <f t="shared" si="0"/>
        <v>4.1666666666666519E-3</v>
      </c>
      <c r="L46" s="2">
        <f t="shared" si="1"/>
        <v>1.1111111111111183E-2</v>
      </c>
      <c r="M46" s="2">
        <f t="shared" si="2"/>
        <v>1.5277777777777835E-2</v>
      </c>
      <c r="N46">
        <f t="shared" si="6"/>
        <v>1</v>
      </c>
    </row>
    <row r="47" spans="2:14" x14ac:dyDescent="0.25">
      <c r="B47" t="s">
        <v>48</v>
      </c>
      <c r="C47">
        <v>39</v>
      </c>
      <c r="D47" s="2">
        <v>0.65555555555555556</v>
      </c>
      <c r="E47">
        <v>1</v>
      </c>
      <c r="F47" s="2">
        <v>0.66805555555555562</v>
      </c>
      <c r="G47" t="s">
        <v>6</v>
      </c>
      <c r="H47" s="2">
        <v>0.67013888888888884</v>
      </c>
      <c r="J47" s="2">
        <f t="shared" si="4"/>
        <v>2.7777777777777679E-3</v>
      </c>
      <c r="K47" s="2">
        <f t="shared" si="0"/>
        <v>1.2500000000000067E-2</v>
      </c>
      <c r="L47" s="2">
        <f t="shared" si="1"/>
        <v>2.0833333333332149E-3</v>
      </c>
      <c r="M47" s="2">
        <f t="shared" si="2"/>
        <v>1.4583333333333282E-2</v>
      </c>
      <c r="N47">
        <f t="shared" si="6"/>
        <v>1</v>
      </c>
    </row>
    <row r="48" spans="2:14" x14ac:dyDescent="0.25">
      <c r="B48" t="s">
        <v>51</v>
      </c>
      <c r="C48">
        <v>40</v>
      </c>
      <c r="D48" s="2">
        <v>0.67083333333333339</v>
      </c>
      <c r="E48">
        <v>3</v>
      </c>
      <c r="G48" t="s">
        <v>103</v>
      </c>
      <c r="H48" s="2">
        <v>0.67361111111111116</v>
      </c>
      <c r="J48" s="2">
        <f t="shared" si="4"/>
        <v>1.5277777777777835E-2</v>
      </c>
      <c r="K48" s="2"/>
      <c r="L48" s="2"/>
      <c r="M48" s="2">
        <f t="shared" si="2"/>
        <v>2.7777777777777679E-3</v>
      </c>
      <c r="N48">
        <f t="shared" si="6"/>
        <v>1</v>
      </c>
    </row>
    <row r="49" spans="2:14" x14ac:dyDescent="0.25">
      <c r="B49" t="s">
        <v>52</v>
      </c>
      <c r="C49">
        <v>41</v>
      </c>
      <c r="D49" s="2">
        <v>0.67638888888888893</v>
      </c>
      <c r="E49">
        <v>3</v>
      </c>
      <c r="G49" t="s">
        <v>103</v>
      </c>
      <c r="H49" s="2">
        <v>0.67986111111111114</v>
      </c>
      <c r="I49" s="15"/>
      <c r="J49" s="18">
        <f t="shared" si="4"/>
        <v>5.5555555555555358E-3</v>
      </c>
      <c r="K49" s="2"/>
      <c r="L49" s="2"/>
      <c r="M49" s="2">
        <f t="shared" si="2"/>
        <v>3.4722222222222099E-3</v>
      </c>
      <c r="N49">
        <f t="shared" si="6"/>
        <v>1</v>
      </c>
    </row>
    <row r="50" spans="2:14" x14ac:dyDescent="0.25">
      <c r="B50" s="20" t="s">
        <v>53</v>
      </c>
      <c r="C50" s="13"/>
      <c r="D50" s="21"/>
      <c r="E50" s="13"/>
      <c r="F50" s="13"/>
      <c r="G50" s="13"/>
      <c r="H50" s="13"/>
      <c r="I50" s="13"/>
      <c r="J50" s="14"/>
      <c r="K50" s="14"/>
      <c r="L50" s="14"/>
      <c r="M50" s="14"/>
      <c r="N50" s="13"/>
    </row>
    <row r="51" spans="2:14" x14ac:dyDescent="0.25">
      <c r="B51" t="s">
        <v>54</v>
      </c>
      <c r="C51">
        <v>42</v>
      </c>
      <c r="D51" s="2">
        <v>0.68888888888888899</v>
      </c>
      <c r="E51">
        <v>1</v>
      </c>
      <c r="F51" s="2">
        <v>0.68888888888888899</v>
      </c>
      <c r="G51" t="s">
        <v>6</v>
      </c>
      <c r="H51" s="2">
        <v>0.69166666666666676</v>
      </c>
      <c r="J51" s="2"/>
      <c r="K51" s="2">
        <f t="shared" si="0"/>
        <v>0</v>
      </c>
      <c r="L51" s="2">
        <f t="shared" si="1"/>
        <v>2.7777777777777679E-3</v>
      </c>
      <c r="M51" s="2">
        <f t="shared" si="2"/>
        <v>2.7777777777777679E-3</v>
      </c>
      <c r="N51">
        <f>COUNTIF($D$51:$D$76,D51)</f>
        <v>1</v>
      </c>
    </row>
    <row r="52" spans="2:14" x14ac:dyDescent="0.25">
      <c r="B52" t="s">
        <v>55</v>
      </c>
      <c r="C52">
        <v>43</v>
      </c>
      <c r="D52" s="2">
        <v>0.69166666666666676</v>
      </c>
      <c r="E52">
        <v>1</v>
      </c>
      <c r="F52" s="2">
        <v>0.69166666666666676</v>
      </c>
      <c r="G52" t="s">
        <v>6</v>
      </c>
      <c r="H52" s="2">
        <v>0.69444444444444453</v>
      </c>
      <c r="J52" s="2">
        <f t="shared" si="4"/>
        <v>2.7777777777777679E-3</v>
      </c>
      <c r="K52" s="2">
        <f t="shared" si="0"/>
        <v>0</v>
      </c>
      <c r="L52" s="2">
        <f t="shared" si="1"/>
        <v>2.7777777777777679E-3</v>
      </c>
      <c r="M52" s="2">
        <f t="shared" si="2"/>
        <v>2.7777777777777679E-3</v>
      </c>
      <c r="N52">
        <f t="shared" ref="N52:N76" si="7">COUNTIF($D$51:$D$76,D52)</f>
        <v>1</v>
      </c>
    </row>
    <row r="53" spans="2:14" x14ac:dyDescent="0.25">
      <c r="B53" t="s">
        <v>56</v>
      </c>
      <c r="C53">
        <v>44</v>
      </c>
      <c r="D53" s="2">
        <v>0.69444444444444453</v>
      </c>
      <c r="E53">
        <v>1</v>
      </c>
      <c r="F53" s="2">
        <v>0.69444444444444453</v>
      </c>
      <c r="G53" t="s">
        <v>34</v>
      </c>
      <c r="H53" s="2">
        <v>0.69652777777777775</v>
      </c>
      <c r="J53" s="2">
        <f t="shared" si="4"/>
        <v>2.7777777777777679E-3</v>
      </c>
      <c r="K53" s="2">
        <f t="shared" si="0"/>
        <v>0</v>
      </c>
      <c r="L53" s="2">
        <f t="shared" si="1"/>
        <v>2.0833333333332149E-3</v>
      </c>
      <c r="M53" s="2">
        <f t="shared" si="2"/>
        <v>2.0833333333332149E-3</v>
      </c>
      <c r="N53">
        <f t="shared" si="7"/>
        <v>1</v>
      </c>
    </row>
    <row r="54" spans="2:14" x14ac:dyDescent="0.25">
      <c r="B54" t="s">
        <v>49</v>
      </c>
      <c r="C54">
        <v>45</v>
      </c>
      <c r="D54" s="2">
        <v>0.69791666666666663</v>
      </c>
      <c r="E54">
        <v>1</v>
      </c>
      <c r="F54" s="2">
        <v>0.69791666666666663</v>
      </c>
      <c r="G54" t="s">
        <v>6</v>
      </c>
      <c r="H54" s="2">
        <v>0.70000000000000007</v>
      </c>
      <c r="J54" s="2">
        <f t="shared" si="4"/>
        <v>3.4722222222220989E-3</v>
      </c>
      <c r="K54" s="2">
        <f t="shared" si="0"/>
        <v>0</v>
      </c>
      <c r="L54" s="2">
        <f t="shared" si="1"/>
        <v>2.083333333333437E-3</v>
      </c>
      <c r="M54" s="2">
        <f t="shared" si="2"/>
        <v>2.083333333333437E-3</v>
      </c>
      <c r="N54">
        <f t="shared" si="7"/>
        <v>1</v>
      </c>
    </row>
    <row r="55" spans="2:14" x14ac:dyDescent="0.25">
      <c r="B55" s="17" t="s">
        <v>58</v>
      </c>
      <c r="C55" s="17">
        <v>46</v>
      </c>
      <c r="D55" s="18">
        <v>0.69930555555555562</v>
      </c>
      <c r="E55" s="17">
        <v>1</v>
      </c>
      <c r="F55" s="18">
        <v>0.70000000000000007</v>
      </c>
      <c r="G55" s="17" t="s">
        <v>6</v>
      </c>
      <c r="H55" s="18">
        <v>0.70138888888888884</v>
      </c>
      <c r="J55" s="2">
        <f t="shared" si="4"/>
        <v>1.388888888888995E-3</v>
      </c>
      <c r="K55" s="2">
        <f t="shared" si="0"/>
        <v>6.9444444444444198E-4</v>
      </c>
      <c r="L55" s="2">
        <f t="shared" si="1"/>
        <v>1.3888888888887729E-3</v>
      </c>
      <c r="M55" s="2">
        <f t="shared" si="2"/>
        <v>2.0833333333332149E-3</v>
      </c>
      <c r="N55">
        <f t="shared" si="7"/>
        <v>1</v>
      </c>
    </row>
    <row r="56" spans="2:14" x14ac:dyDescent="0.25">
      <c r="B56" t="s">
        <v>57</v>
      </c>
      <c r="C56">
        <v>47</v>
      </c>
      <c r="D56" s="2">
        <v>0.70000000000000007</v>
      </c>
      <c r="E56">
        <v>1</v>
      </c>
      <c r="F56" s="2">
        <v>0.70138888888888884</v>
      </c>
      <c r="G56" t="s">
        <v>6</v>
      </c>
      <c r="H56" s="2">
        <v>0.70416666666666661</v>
      </c>
      <c r="J56" s="2">
        <f t="shared" si="4"/>
        <v>6.9444444444444198E-4</v>
      </c>
      <c r="K56" s="2">
        <f t="shared" si="0"/>
        <v>1.3888888888887729E-3</v>
      </c>
      <c r="L56" s="2">
        <f t="shared" si="1"/>
        <v>2.7777777777777679E-3</v>
      </c>
      <c r="M56" s="2">
        <f t="shared" si="2"/>
        <v>4.1666666666665408E-3</v>
      </c>
      <c r="N56">
        <f t="shared" si="7"/>
        <v>1</v>
      </c>
    </row>
    <row r="57" spans="2:14" x14ac:dyDescent="0.25">
      <c r="B57" t="s">
        <v>59</v>
      </c>
      <c r="C57">
        <v>48</v>
      </c>
      <c r="D57" s="2">
        <v>0.70486111111111116</v>
      </c>
      <c r="E57">
        <v>1</v>
      </c>
      <c r="F57" s="2">
        <v>0.70486111111111116</v>
      </c>
      <c r="G57" t="s">
        <v>8</v>
      </c>
      <c r="H57" s="2">
        <v>0.70763888888888893</v>
      </c>
      <c r="J57" s="2">
        <f t="shared" si="4"/>
        <v>4.8611111111110938E-3</v>
      </c>
      <c r="K57" s="2">
        <f t="shared" si="0"/>
        <v>0</v>
      </c>
      <c r="L57" s="2">
        <f t="shared" si="1"/>
        <v>2.7777777777777679E-3</v>
      </c>
      <c r="M57" s="2">
        <f t="shared" si="2"/>
        <v>2.7777777777777679E-3</v>
      </c>
      <c r="N57">
        <f t="shared" si="7"/>
        <v>1</v>
      </c>
    </row>
    <row r="58" spans="2:14" x14ac:dyDescent="0.25">
      <c r="B58" t="s">
        <v>60</v>
      </c>
      <c r="C58">
        <v>49</v>
      </c>
      <c r="D58" s="2">
        <v>0.70833333333333337</v>
      </c>
      <c r="E58">
        <v>1</v>
      </c>
      <c r="F58" s="2">
        <v>0.70833333333333337</v>
      </c>
      <c r="G58" t="s">
        <v>34</v>
      </c>
      <c r="H58" s="2">
        <v>0.7104166666666667</v>
      </c>
      <c r="J58" s="2">
        <f t="shared" si="4"/>
        <v>3.4722222222222099E-3</v>
      </c>
      <c r="K58" s="2">
        <f t="shared" si="0"/>
        <v>0</v>
      </c>
      <c r="L58" s="2">
        <f t="shared" si="1"/>
        <v>2.0833333333333259E-3</v>
      </c>
      <c r="M58" s="2">
        <f t="shared" si="2"/>
        <v>2.0833333333333259E-3</v>
      </c>
      <c r="N58">
        <f t="shared" si="7"/>
        <v>1</v>
      </c>
    </row>
    <row r="59" spans="2:14" x14ac:dyDescent="0.25">
      <c r="B59" t="s">
        <v>15</v>
      </c>
      <c r="C59">
        <v>50</v>
      </c>
      <c r="D59" s="2">
        <v>0.71180555555555547</v>
      </c>
      <c r="E59">
        <v>1</v>
      </c>
      <c r="F59" s="2">
        <v>0.71180555555555547</v>
      </c>
      <c r="G59" t="s">
        <v>9</v>
      </c>
      <c r="H59" s="2">
        <v>0.72013888888888899</v>
      </c>
      <c r="J59" s="2">
        <f t="shared" si="4"/>
        <v>3.4722222222220989E-3</v>
      </c>
      <c r="K59" s="2">
        <f t="shared" si="0"/>
        <v>0</v>
      </c>
      <c r="L59" s="2">
        <f t="shared" si="1"/>
        <v>8.3333333333335258E-3</v>
      </c>
      <c r="M59" s="2">
        <f t="shared" si="2"/>
        <v>8.3333333333335258E-3</v>
      </c>
      <c r="N59">
        <f t="shared" si="7"/>
        <v>1</v>
      </c>
    </row>
    <row r="60" spans="2:14" x14ac:dyDescent="0.25">
      <c r="B60" t="s">
        <v>42</v>
      </c>
      <c r="C60">
        <v>51</v>
      </c>
      <c r="D60" s="2">
        <v>0.71388888888888891</v>
      </c>
      <c r="E60">
        <v>1</v>
      </c>
      <c r="G60" t="s">
        <v>103</v>
      </c>
      <c r="H60" s="2">
        <v>0.71597222222222223</v>
      </c>
      <c r="J60" s="2">
        <f t="shared" si="4"/>
        <v>2.083333333333437E-3</v>
      </c>
      <c r="K60" s="2"/>
      <c r="L60" s="2"/>
      <c r="M60" s="2">
        <f t="shared" si="2"/>
        <v>2.0833333333333259E-3</v>
      </c>
      <c r="N60">
        <f t="shared" si="7"/>
        <v>1</v>
      </c>
    </row>
    <row r="61" spans="2:14" x14ac:dyDescent="0.25">
      <c r="B61" t="s">
        <v>63</v>
      </c>
      <c r="C61">
        <v>52</v>
      </c>
      <c r="D61" s="2">
        <v>0.71944444444444444</v>
      </c>
      <c r="E61">
        <v>1</v>
      </c>
      <c r="F61" s="2">
        <v>0.71944444444444444</v>
      </c>
      <c r="G61" t="s">
        <v>6</v>
      </c>
      <c r="H61" s="2">
        <v>0.75277777777777777</v>
      </c>
      <c r="J61" s="2">
        <f t="shared" si="4"/>
        <v>5.5555555555555358E-3</v>
      </c>
      <c r="K61" s="2">
        <f t="shared" si="0"/>
        <v>0</v>
      </c>
      <c r="L61" s="2">
        <f t="shared" si="1"/>
        <v>3.3333333333333326E-2</v>
      </c>
      <c r="M61" s="2">
        <f t="shared" si="2"/>
        <v>3.3333333333333326E-2</v>
      </c>
      <c r="N61">
        <f t="shared" si="7"/>
        <v>1</v>
      </c>
    </row>
    <row r="62" spans="2:14" x14ac:dyDescent="0.25">
      <c r="B62" t="s">
        <v>58</v>
      </c>
      <c r="C62">
        <v>53</v>
      </c>
      <c r="D62" s="2">
        <v>0.72361111111111109</v>
      </c>
      <c r="E62">
        <v>1</v>
      </c>
      <c r="G62" t="s">
        <v>103</v>
      </c>
      <c r="H62" s="2">
        <v>0.72430555555555554</v>
      </c>
      <c r="J62" s="2">
        <f t="shared" si="4"/>
        <v>4.1666666666666519E-3</v>
      </c>
      <c r="K62" s="2"/>
      <c r="L62" s="2"/>
      <c r="M62" s="2">
        <f t="shared" si="2"/>
        <v>6.9444444444444198E-4</v>
      </c>
      <c r="N62">
        <f t="shared" si="7"/>
        <v>1</v>
      </c>
    </row>
    <row r="63" spans="2:14" x14ac:dyDescent="0.25">
      <c r="B63" t="s">
        <v>50</v>
      </c>
      <c r="C63">
        <v>54</v>
      </c>
      <c r="D63" s="2">
        <v>0.73055555555555562</v>
      </c>
      <c r="E63">
        <v>1</v>
      </c>
      <c r="F63" s="2">
        <v>0.73055555555555562</v>
      </c>
      <c r="G63" t="s">
        <v>6</v>
      </c>
      <c r="H63" s="2">
        <v>0.73263888888888884</v>
      </c>
      <c r="J63" s="2">
        <f t="shared" si="4"/>
        <v>6.9444444444445308E-3</v>
      </c>
      <c r="K63" s="2">
        <f t="shared" si="0"/>
        <v>0</v>
      </c>
      <c r="L63" s="2">
        <f t="shared" si="1"/>
        <v>2.0833333333332149E-3</v>
      </c>
      <c r="M63" s="2">
        <f t="shared" si="2"/>
        <v>2.0833333333332149E-3</v>
      </c>
      <c r="N63">
        <f t="shared" si="7"/>
        <v>1</v>
      </c>
    </row>
    <row r="64" spans="2:14" x14ac:dyDescent="0.25">
      <c r="B64" t="s">
        <v>61</v>
      </c>
      <c r="C64">
        <v>55</v>
      </c>
      <c r="D64" s="2">
        <v>0.7319444444444444</v>
      </c>
      <c r="E64">
        <v>1</v>
      </c>
      <c r="F64" s="2">
        <v>0.7319444444444444</v>
      </c>
      <c r="G64" t="s">
        <v>6</v>
      </c>
      <c r="H64" s="2">
        <v>0.73333333333333339</v>
      </c>
      <c r="J64" s="2">
        <f t="shared" si="4"/>
        <v>1.3888888888887729E-3</v>
      </c>
      <c r="K64" s="2">
        <f t="shared" si="0"/>
        <v>0</v>
      </c>
      <c r="L64" s="2">
        <f t="shared" si="1"/>
        <v>1.388888888888995E-3</v>
      </c>
      <c r="M64" s="2">
        <f t="shared" si="2"/>
        <v>1.388888888888995E-3</v>
      </c>
      <c r="N64">
        <f t="shared" si="7"/>
        <v>2</v>
      </c>
    </row>
    <row r="65" spans="1:14" x14ac:dyDescent="0.25">
      <c r="B65" t="s">
        <v>58</v>
      </c>
      <c r="C65">
        <v>56</v>
      </c>
      <c r="D65" s="2">
        <v>0.7319444444444444</v>
      </c>
      <c r="E65">
        <v>1</v>
      </c>
      <c r="G65" t="s">
        <v>103</v>
      </c>
      <c r="H65" s="2">
        <v>0.73333333333333339</v>
      </c>
      <c r="J65" s="2">
        <f t="shared" si="4"/>
        <v>0</v>
      </c>
      <c r="K65" s="2"/>
      <c r="L65" s="2"/>
      <c r="M65" s="2">
        <f t="shared" si="2"/>
        <v>1.388888888888995E-3</v>
      </c>
      <c r="N65">
        <f t="shared" si="7"/>
        <v>2</v>
      </c>
    </row>
    <row r="66" spans="1:14" x14ac:dyDescent="0.25">
      <c r="B66" t="s">
        <v>62</v>
      </c>
      <c r="C66">
        <v>57</v>
      </c>
      <c r="D66" s="2">
        <v>0.74375000000000002</v>
      </c>
      <c r="E66">
        <v>1</v>
      </c>
      <c r="F66" s="2">
        <v>0.74375000000000002</v>
      </c>
      <c r="G66" t="s">
        <v>6</v>
      </c>
      <c r="H66" s="2">
        <v>0.76597222222222217</v>
      </c>
      <c r="J66" s="2">
        <f t="shared" si="4"/>
        <v>1.1805555555555625E-2</v>
      </c>
      <c r="K66" s="2">
        <f t="shared" si="0"/>
        <v>0</v>
      </c>
      <c r="L66" s="2">
        <f t="shared" si="1"/>
        <v>2.2222222222222143E-2</v>
      </c>
      <c r="M66" s="2">
        <f t="shared" si="2"/>
        <v>2.2222222222222143E-2</v>
      </c>
      <c r="N66">
        <f t="shared" si="7"/>
        <v>1</v>
      </c>
    </row>
    <row r="67" spans="1:14" x14ac:dyDescent="0.25">
      <c r="B67" t="s">
        <v>65</v>
      </c>
      <c r="C67">
        <v>58</v>
      </c>
      <c r="D67" s="2">
        <v>0.75486111111111109</v>
      </c>
      <c r="E67">
        <v>1</v>
      </c>
      <c r="F67" s="2">
        <v>0.75486111111111109</v>
      </c>
      <c r="G67" t="s">
        <v>8</v>
      </c>
      <c r="H67" s="2">
        <v>0.75763888888888886</v>
      </c>
      <c r="J67" s="2">
        <f t="shared" si="4"/>
        <v>1.1111111111111072E-2</v>
      </c>
      <c r="K67" s="2">
        <f t="shared" si="0"/>
        <v>0</v>
      </c>
      <c r="L67" s="2">
        <f t="shared" si="1"/>
        <v>2.7777777777777679E-3</v>
      </c>
      <c r="M67" s="2">
        <f t="shared" si="2"/>
        <v>2.7777777777777679E-3</v>
      </c>
      <c r="N67">
        <f t="shared" si="7"/>
        <v>1</v>
      </c>
    </row>
    <row r="68" spans="1:14" x14ac:dyDescent="0.25">
      <c r="B68" t="s">
        <v>64</v>
      </c>
      <c r="C68">
        <v>59</v>
      </c>
      <c r="D68" s="2">
        <v>0.7583333333333333</v>
      </c>
      <c r="E68">
        <v>3</v>
      </c>
      <c r="F68" s="2">
        <v>0.7583333333333333</v>
      </c>
      <c r="G68" t="s">
        <v>6</v>
      </c>
      <c r="H68" s="2">
        <v>0.76111111111111107</v>
      </c>
      <c r="J68" s="2">
        <f t="shared" si="4"/>
        <v>3.4722222222222099E-3</v>
      </c>
      <c r="K68" s="2">
        <f t="shared" si="0"/>
        <v>0</v>
      </c>
      <c r="L68" s="2">
        <f t="shared" si="1"/>
        <v>2.7777777777777679E-3</v>
      </c>
      <c r="M68" s="2">
        <f t="shared" si="2"/>
        <v>2.7777777777777679E-3</v>
      </c>
      <c r="N68">
        <f t="shared" si="7"/>
        <v>1</v>
      </c>
    </row>
    <row r="69" spans="1:14" x14ac:dyDescent="0.25">
      <c r="B69" t="s">
        <v>66</v>
      </c>
      <c r="C69">
        <v>60</v>
      </c>
      <c r="D69" s="2">
        <v>0.76944444444444438</v>
      </c>
      <c r="E69">
        <v>1</v>
      </c>
      <c r="F69" s="2">
        <v>0.76944444444444438</v>
      </c>
      <c r="G69" t="s">
        <v>6</v>
      </c>
      <c r="H69" s="2">
        <v>0.77361111111111114</v>
      </c>
      <c r="J69" s="2">
        <f t="shared" si="4"/>
        <v>1.1111111111111072E-2</v>
      </c>
      <c r="K69" s="2">
        <f t="shared" ref="K69:K76" si="8">F69-D69</f>
        <v>0</v>
      </c>
      <c r="L69" s="2">
        <f t="shared" ref="L69:L76" si="9">H69-F69</f>
        <v>4.1666666666667629E-3</v>
      </c>
      <c r="M69" s="2">
        <f t="shared" ref="M69:M76" si="10">H69-D69</f>
        <v>4.1666666666667629E-3</v>
      </c>
      <c r="N69">
        <f t="shared" si="7"/>
        <v>1</v>
      </c>
    </row>
    <row r="70" spans="1:14" x14ac:dyDescent="0.25">
      <c r="B70" t="s">
        <v>67</v>
      </c>
      <c r="C70">
        <v>61</v>
      </c>
      <c r="D70" s="2">
        <v>0.77430555555555547</v>
      </c>
      <c r="E70">
        <v>1</v>
      </c>
      <c r="F70" s="2">
        <v>0.77430555555555547</v>
      </c>
      <c r="G70" t="s">
        <v>9</v>
      </c>
      <c r="H70" s="2">
        <v>0.77638888888888891</v>
      </c>
      <c r="J70" s="2">
        <f t="shared" ref="J70:J76" si="11">D70-D69</f>
        <v>4.8611111111110938E-3</v>
      </c>
      <c r="K70" s="2">
        <f t="shared" si="8"/>
        <v>0</v>
      </c>
      <c r="L70" s="2">
        <f t="shared" si="9"/>
        <v>2.083333333333437E-3</v>
      </c>
      <c r="M70" s="2">
        <f t="shared" si="10"/>
        <v>2.083333333333437E-3</v>
      </c>
      <c r="N70">
        <f t="shared" si="7"/>
        <v>1</v>
      </c>
    </row>
    <row r="71" spans="1:14" x14ac:dyDescent="0.25">
      <c r="B71" t="s">
        <v>58</v>
      </c>
      <c r="C71">
        <v>62</v>
      </c>
      <c r="D71" s="2">
        <v>0.77708333333333324</v>
      </c>
      <c r="E71">
        <v>1</v>
      </c>
      <c r="F71" s="2">
        <v>0.77708333333333324</v>
      </c>
      <c r="G71" t="s">
        <v>6</v>
      </c>
      <c r="H71" s="2">
        <v>0.77986111111111101</v>
      </c>
      <c r="J71" s="2">
        <f t="shared" si="11"/>
        <v>2.7777777777777679E-3</v>
      </c>
      <c r="K71" s="2">
        <f t="shared" si="8"/>
        <v>0</v>
      </c>
      <c r="L71" s="2">
        <f t="shared" si="9"/>
        <v>2.7777777777777679E-3</v>
      </c>
      <c r="M71" s="2">
        <f t="shared" si="10"/>
        <v>2.7777777777777679E-3</v>
      </c>
      <c r="N71">
        <f t="shared" si="7"/>
        <v>1</v>
      </c>
    </row>
    <row r="72" spans="1:14" x14ac:dyDescent="0.25">
      <c r="B72" t="s">
        <v>68</v>
      </c>
      <c r="C72">
        <v>63</v>
      </c>
      <c r="D72" s="2">
        <v>0.78055555555555556</v>
      </c>
      <c r="E72">
        <v>4</v>
      </c>
      <c r="G72" t="s">
        <v>103</v>
      </c>
      <c r="H72" s="2">
        <v>0.78194444444444444</v>
      </c>
      <c r="J72" s="2">
        <f t="shared" si="11"/>
        <v>3.4722222222223209E-3</v>
      </c>
      <c r="K72" s="2"/>
      <c r="L72" s="2"/>
      <c r="M72" s="2">
        <f t="shared" si="10"/>
        <v>1.388888888888884E-3</v>
      </c>
      <c r="N72">
        <f t="shared" si="7"/>
        <v>1</v>
      </c>
    </row>
    <row r="73" spans="1:14" x14ac:dyDescent="0.25">
      <c r="B73" t="s">
        <v>58</v>
      </c>
      <c r="C73">
        <v>64</v>
      </c>
      <c r="D73" s="2">
        <v>0.78125</v>
      </c>
      <c r="E73">
        <v>1</v>
      </c>
      <c r="F73" s="2">
        <v>0.78125</v>
      </c>
      <c r="G73" t="s">
        <v>6</v>
      </c>
      <c r="H73" s="2">
        <v>0.79027777777777775</v>
      </c>
      <c r="J73" s="2">
        <f t="shared" si="11"/>
        <v>6.9444444444444198E-4</v>
      </c>
      <c r="K73" s="2">
        <f t="shared" si="8"/>
        <v>0</v>
      </c>
      <c r="L73" s="2">
        <f t="shared" si="9"/>
        <v>9.0277777777777457E-3</v>
      </c>
      <c r="M73" s="2">
        <f t="shared" si="10"/>
        <v>9.0277777777777457E-3</v>
      </c>
      <c r="N73">
        <f t="shared" si="7"/>
        <v>1</v>
      </c>
    </row>
    <row r="74" spans="1:14" x14ac:dyDescent="0.25">
      <c r="B74" t="s">
        <v>69</v>
      </c>
      <c r="C74">
        <v>66</v>
      </c>
      <c r="D74" s="2">
        <v>0.78541666666666676</v>
      </c>
      <c r="E74">
        <v>1</v>
      </c>
      <c r="F74" s="2">
        <v>0.78541666666666676</v>
      </c>
      <c r="G74" t="s">
        <v>34</v>
      </c>
      <c r="H74" s="2">
        <v>0.7895833333333333</v>
      </c>
      <c r="J74" s="2">
        <f t="shared" si="11"/>
        <v>4.1666666666667629E-3</v>
      </c>
      <c r="K74" s="2">
        <f t="shared" si="8"/>
        <v>0</v>
      </c>
      <c r="L74" s="2">
        <f t="shared" si="9"/>
        <v>4.1666666666665408E-3</v>
      </c>
      <c r="M74" s="2">
        <f t="shared" si="10"/>
        <v>4.1666666666665408E-3</v>
      </c>
      <c r="N74">
        <f t="shared" si="7"/>
        <v>1</v>
      </c>
    </row>
    <row r="75" spans="1:14" x14ac:dyDescent="0.25">
      <c r="B75" t="s">
        <v>70</v>
      </c>
      <c r="C75">
        <v>67</v>
      </c>
      <c r="D75" s="2">
        <v>0.80833333333333324</v>
      </c>
      <c r="E75">
        <v>1</v>
      </c>
      <c r="F75" s="2">
        <v>0.80833333333333324</v>
      </c>
      <c r="G75" t="s">
        <v>6</v>
      </c>
      <c r="H75" s="2">
        <v>0.81527777777777777</v>
      </c>
      <c r="J75" s="2">
        <f t="shared" si="11"/>
        <v>2.2916666666666474E-2</v>
      </c>
      <c r="K75" s="2">
        <f t="shared" si="8"/>
        <v>0</v>
      </c>
      <c r="L75" s="2">
        <f t="shared" si="9"/>
        <v>6.9444444444445308E-3</v>
      </c>
      <c r="M75" s="2">
        <f t="shared" si="10"/>
        <v>6.9444444444445308E-3</v>
      </c>
      <c r="N75">
        <f t="shared" si="7"/>
        <v>1</v>
      </c>
    </row>
    <row r="76" spans="1:14" x14ac:dyDescent="0.25">
      <c r="B76" t="s">
        <v>41</v>
      </c>
      <c r="C76">
        <v>68</v>
      </c>
      <c r="D76" s="2">
        <v>0.81527777777777777</v>
      </c>
      <c r="E76">
        <v>1</v>
      </c>
      <c r="F76" s="2">
        <v>0.81527777777777777</v>
      </c>
      <c r="G76" s="15" t="s">
        <v>6</v>
      </c>
      <c r="H76" s="19">
        <v>0.81944444444444453</v>
      </c>
      <c r="I76" s="15"/>
      <c r="J76" s="19">
        <f t="shared" si="11"/>
        <v>6.9444444444445308E-3</v>
      </c>
      <c r="K76" s="19">
        <f t="shared" si="8"/>
        <v>0</v>
      </c>
      <c r="L76" s="19">
        <f t="shared" si="9"/>
        <v>4.1666666666667629E-3</v>
      </c>
      <c r="M76" s="19">
        <f t="shared" si="10"/>
        <v>4.1666666666667629E-3</v>
      </c>
      <c r="N76" s="15">
        <f t="shared" si="7"/>
        <v>1</v>
      </c>
    </row>
    <row r="77" spans="1:14" x14ac:dyDescent="0.25">
      <c r="A77" s="12">
        <v>42326</v>
      </c>
      <c r="B77" s="9"/>
      <c r="C77" s="9">
        <v>1</v>
      </c>
      <c r="D77" s="10">
        <v>0.58888888888888891</v>
      </c>
      <c r="E77" s="9">
        <v>1</v>
      </c>
      <c r="F77" s="10">
        <v>0.59027777777777779</v>
      </c>
      <c r="G77" s="17" t="s">
        <v>9</v>
      </c>
      <c r="H77" s="18">
        <v>0.59027777777777779</v>
      </c>
      <c r="J77" s="2"/>
      <c r="K77" s="2">
        <f t="shared" ref="K77:K86" si="12">F77-D77</f>
        <v>1.388888888888884E-3</v>
      </c>
      <c r="L77" s="2">
        <f t="shared" ref="L77:L86" si="13">H77-F77</f>
        <v>0</v>
      </c>
      <c r="M77" s="2">
        <f t="shared" ref="M77:M86" si="14">H77-D77</f>
        <v>1.388888888888884E-3</v>
      </c>
      <c r="N77">
        <f t="shared" ref="N77:N86" si="15">COUNTIF($D$77:$D$86,D77)</f>
        <v>1</v>
      </c>
    </row>
    <row r="78" spans="1:14" x14ac:dyDescent="0.25">
      <c r="C78">
        <v>2</v>
      </c>
      <c r="D78" s="2">
        <v>0.59305555555555556</v>
      </c>
      <c r="E78">
        <v>1</v>
      </c>
      <c r="F78" s="2">
        <v>0.59305555555555556</v>
      </c>
      <c r="G78" t="s">
        <v>8</v>
      </c>
      <c r="H78" s="2">
        <v>0.59513888888888888</v>
      </c>
      <c r="J78" s="2">
        <f t="shared" ref="J78:J86" si="16">D78-D77</f>
        <v>4.1666666666666519E-3</v>
      </c>
      <c r="K78" s="2">
        <f t="shared" si="12"/>
        <v>0</v>
      </c>
      <c r="L78" s="2">
        <f t="shared" si="13"/>
        <v>2.0833333333333259E-3</v>
      </c>
      <c r="M78" s="2">
        <f t="shared" si="14"/>
        <v>2.0833333333333259E-3</v>
      </c>
      <c r="N78">
        <f t="shared" si="15"/>
        <v>1</v>
      </c>
    </row>
    <row r="79" spans="1:14" x14ac:dyDescent="0.25">
      <c r="C79">
        <v>3</v>
      </c>
      <c r="D79" s="2">
        <v>0.6</v>
      </c>
      <c r="E79">
        <v>1</v>
      </c>
      <c r="F79" s="2">
        <v>0.6</v>
      </c>
      <c r="G79" t="s">
        <v>8</v>
      </c>
      <c r="H79" s="2">
        <v>0.60069444444444442</v>
      </c>
      <c r="J79" s="2">
        <f t="shared" si="16"/>
        <v>6.9444444444444198E-3</v>
      </c>
      <c r="K79" s="2">
        <f t="shared" si="12"/>
        <v>0</v>
      </c>
      <c r="L79" s="2">
        <f t="shared" si="13"/>
        <v>6.9444444444444198E-4</v>
      </c>
      <c r="M79" s="2">
        <f t="shared" si="14"/>
        <v>6.9444444444444198E-4</v>
      </c>
      <c r="N79">
        <f t="shared" si="15"/>
        <v>1</v>
      </c>
    </row>
    <row r="80" spans="1:14" x14ac:dyDescent="0.25">
      <c r="C80">
        <v>4</v>
      </c>
      <c r="D80" s="2">
        <v>0.60138888888888886</v>
      </c>
      <c r="E80">
        <v>1</v>
      </c>
      <c r="F80" s="2">
        <v>0.60138888888888886</v>
      </c>
      <c r="G80" t="s">
        <v>8</v>
      </c>
      <c r="H80" s="2">
        <v>0.6020833333333333</v>
      </c>
      <c r="J80" s="2">
        <f t="shared" si="16"/>
        <v>1.388888888888884E-3</v>
      </c>
      <c r="K80" s="2">
        <f t="shared" si="12"/>
        <v>0</v>
      </c>
      <c r="L80" s="2">
        <f t="shared" si="13"/>
        <v>6.9444444444444198E-4</v>
      </c>
      <c r="M80" s="2">
        <f t="shared" si="14"/>
        <v>6.9444444444444198E-4</v>
      </c>
      <c r="N80">
        <f t="shared" si="15"/>
        <v>1</v>
      </c>
    </row>
    <row r="81" spans="2:14" x14ac:dyDescent="0.25">
      <c r="C81">
        <v>5</v>
      </c>
      <c r="D81" s="2">
        <v>0.60277777777777775</v>
      </c>
      <c r="E81">
        <v>1</v>
      </c>
      <c r="F81" s="2">
        <v>0.60277777777777775</v>
      </c>
      <c r="G81" t="s">
        <v>9</v>
      </c>
      <c r="H81" s="2">
        <v>0.60347222222222219</v>
      </c>
      <c r="J81" s="2">
        <f t="shared" si="16"/>
        <v>1.388888888888884E-3</v>
      </c>
      <c r="K81" s="2">
        <f t="shared" si="12"/>
        <v>0</v>
      </c>
      <c r="L81" s="2">
        <f t="shared" si="13"/>
        <v>6.9444444444444198E-4</v>
      </c>
      <c r="M81" s="2">
        <f t="shared" si="14"/>
        <v>6.9444444444444198E-4</v>
      </c>
      <c r="N81">
        <f t="shared" si="15"/>
        <v>1</v>
      </c>
    </row>
    <row r="82" spans="2:14" x14ac:dyDescent="0.25">
      <c r="C82">
        <v>6</v>
      </c>
      <c r="D82" s="2">
        <v>0.60763888888888895</v>
      </c>
      <c r="E82">
        <v>1</v>
      </c>
      <c r="F82" s="2">
        <v>0.60763888888888895</v>
      </c>
      <c r="G82" t="s">
        <v>34</v>
      </c>
      <c r="H82" s="2">
        <v>0.61944444444444446</v>
      </c>
      <c r="J82" s="2">
        <f t="shared" si="16"/>
        <v>4.8611111111112049E-3</v>
      </c>
      <c r="K82" s="2">
        <f t="shared" si="12"/>
        <v>0</v>
      </c>
      <c r="L82" s="2">
        <f t="shared" si="13"/>
        <v>1.1805555555555514E-2</v>
      </c>
      <c r="M82" s="2">
        <f t="shared" si="14"/>
        <v>1.1805555555555514E-2</v>
      </c>
      <c r="N82">
        <f t="shared" si="15"/>
        <v>1</v>
      </c>
    </row>
    <row r="83" spans="2:14" x14ac:dyDescent="0.25">
      <c r="C83">
        <v>7</v>
      </c>
      <c r="D83" s="2">
        <v>0.61458333333333337</v>
      </c>
      <c r="E83">
        <v>1</v>
      </c>
      <c r="F83" s="2">
        <v>0.61458333333333337</v>
      </c>
      <c r="G83" t="s">
        <v>6</v>
      </c>
      <c r="H83" s="2">
        <v>0.61597222222222225</v>
      </c>
      <c r="J83" s="2">
        <f t="shared" si="16"/>
        <v>6.9444444444444198E-3</v>
      </c>
      <c r="K83" s="2">
        <f t="shared" si="12"/>
        <v>0</v>
      </c>
      <c r="L83" s="2">
        <f t="shared" si="13"/>
        <v>1.388888888888884E-3</v>
      </c>
      <c r="M83" s="2">
        <f t="shared" si="14"/>
        <v>1.388888888888884E-3</v>
      </c>
      <c r="N83">
        <f t="shared" si="15"/>
        <v>1</v>
      </c>
    </row>
    <row r="84" spans="2:14" x14ac:dyDescent="0.25">
      <c r="C84">
        <v>8</v>
      </c>
      <c r="D84" s="2">
        <v>0.61597222222222225</v>
      </c>
      <c r="E84">
        <v>1</v>
      </c>
      <c r="F84" s="2">
        <v>0.61597222222222225</v>
      </c>
      <c r="G84" t="s">
        <v>6</v>
      </c>
      <c r="H84" s="2">
        <v>0.62222222222222223</v>
      </c>
      <c r="J84" s="2">
        <f t="shared" si="16"/>
        <v>1.388888888888884E-3</v>
      </c>
      <c r="K84" s="2">
        <f t="shared" si="12"/>
        <v>0</v>
      </c>
      <c r="L84" s="2">
        <f t="shared" si="13"/>
        <v>6.2499999999999778E-3</v>
      </c>
      <c r="M84" s="2">
        <f t="shared" si="14"/>
        <v>6.2499999999999778E-3</v>
      </c>
      <c r="N84">
        <f t="shared" si="15"/>
        <v>1</v>
      </c>
    </row>
    <row r="85" spans="2:14" x14ac:dyDescent="0.25">
      <c r="C85">
        <v>9</v>
      </c>
      <c r="D85" s="2">
        <v>0.61736111111111114</v>
      </c>
      <c r="E85">
        <v>1</v>
      </c>
      <c r="F85" s="2">
        <v>0.62083333333333335</v>
      </c>
      <c r="G85" t="s">
        <v>6</v>
      </c>
      <c r="H85" s="2">
        <v>0.62638888888888888</v>
      </c>
      <c r="J85" s="2">
        <f t="shared" si="16"/>
        <v>1.388888888888884E-3</v>
      </c>
      <c r="K85" s="2">
        <f t="shared" si="12"/>
        <v>3.4722222222222099E-3</v>
      </c>
      <c r="L85" s="2">
        <f t="shared" si="13"/>
        <v>5.5555555555555358E-3</v>
      </c>
      <c r="M85" s="2">
        <f t="shared" si="14"/>
        <v>9.0277777777777457E-3</v>
      </c>
      <c r="N85">
        <f t="shared" si="15"/>
        <v>1</v>
      </c>
    </row>
    <row r="86" spans="2:14" x14ac:dyDescent="0.25">
      <c r="C86">
        <v>10</v>
      </c>
      <c r="D86" s="2">
        <v>0.62152777777777779</v>
      </c>
      <c r="E86">
        <v>1</v>
      </c>
      <c r="F86" s="2">
        <v>0.62638888888888888</v>
      </c>
      <c r="G86" t="s">
        <v>9</v>
      </c>
      <c r="H86" s="2">
        <v>0.62847222222222221</v>
      </c>
      <c r="J86" s="2">
        <f t="shared" si="16"/>
        <v>4.1666666666666519E-3</v>
      </c>
      <c r="K86" s="2">
        <f t="shared" si="12"/>
        <v>4.8611111111110938E-3</v>
      </c>
      <c r="L86" s="2">
        <f t="shared" si="13"/>
        <v>2.0833333333333259E-3</v>
      </c>
      <c r="M86" s="2">
        <f t="shared" si="14"/>
        <v>6.9444444444444198E-3</v>
      </c>
      <c r="N86">
        <f t="shared" si="15"/>
        <v>1</v>
      </c>
    </row>
    <row r="87" spans="2:14" x14ac:dyDescent="0.25">
      <c r="B87" s="20" t="s">
        <v>53</v>
      </c>
      <c r="C87" s="13"/>
      <c r="D87" s="21"/>
      <c r="E87" s="13"/>
      <c r="F87" s="13"/>
      <c r="G87" s="13"/>
      <c r="H87" s="13"/>
      <c r="I87" s="13"/>
      <c r="J87" s="14"/>
      <c r="K87" s="14"/>
      <c r="L87" s="14"/>
      <c r="M87" s="14"/>
      <c r="N87" s="13"/>
    </row>
    <row r="88" spans="2:14" x14ac:dyDescent="0.25">
      <c r="B88" t="s">
        <v>42</v>
      </c>
      <c r="C88">
        <v>11</v>
      </c>
      <c r="D88" s="2">
        <v>0.64236111111111105</v>
      </c>
      <c r="E88">
        <v>1</v>
      </c>
      <c r="F88" s="2">
        <v>0.64374999999999993</v>
      </c>
      <c r="G88" t="s">
        <v>8</v>
      </c>
      <c r="H88" s="2">
        <v>0.64583333333333337</v>
      </c>
      <c r="J88" s="2"/>
      <c r="K88" s="2">
        <f t="shared" ref="K88:K94" si="17">F88-D88</f>
        <v>1.388888888888884E-3</v>
      </c>
      <c r="L88" s="2">
        <f t="shared" ref="L88:L94" si="18">H88-F88</f>
        <v>2.083333333333437E-3</v>
      </c>
      <c r="M88" s="2">
        <f t="shared" ref="M88:M128" si="19">H88-D88</f>
        <v>3.4722222222223209E-3</v>
      </c>
      <c r="N88">
        <f t="shared" ref="N88:N128" si="20">COUNTIF($D$88:$D$128,D88)</f>
        <v>1</v>
      </c>
    </row>
    <row r="89" spans="2:14" x14ac:dyDescent="0.25">
      <c r="B89" t="s">
        <v>72</v>
      </c>
      <c r="C89">
        <v>12</v>
      </c>
      <c r="D89" s="2">
        <v>0.64513888888888882</v>
      </c>
      <c r="E89">
        <v>1</v>
      </c>
      <c r="F89" s="2">
        <v>0.64583333333333337</v>
      </c>
      <c r="G89" t="s">
        <v>34</v>
      </c>
      <c r="H89" s="2">
        <v>0.70624999999999993</v>
      </c>
      <c r="J89" s="2">
        <f t="shared" ref="J89:J128" si="21">D89-D88</f>
        <v>2.7777777777777679E-3</v>
      </c>
      <c r="K89" s="2">
        <f t="shared" si="17"/>
        <v>6.94444444444553E-4</v>
      </c>
      <c r="L89" s="2">
        <f t="shared" si="18"/>
        <v>6.0416666666666563E-2</v>
      </c>
      <c r="M89" s="2">
        <f t="shared" si="19"/>
        <v>6.1111111111111116E-2</v>
      </c>
      <c r="N89">
        <f t="shared" si="20"/>
        <v>1</v>
      </c>
    </row>
    <row r="90" spans="2:14" x14ac:dyDescent="0.25">
      <c r="B90" t="s">
        <v>26</v>
      </c>
      <c r="C90">
        <v>13</v>
      </c>
      <c r="D90" s="2">
        <v>0.65208333333333335</v>
      </c>
      <c r="E90">
        <v>1</v>
      </c>
      <c r="F90" s="2">
        <v>0.65208333333333335</v>
      </c>
      <c r="G90" t="s">
        <v>6</v>
      </c>
      <c r="H90" s="2">
        <v>0.65416666666666667</v>
      </c>
      <c r="J90" s="2">
        <f t="shared" si="21"/>
        <v>6.9444444444445308E-3</v>
      </c>
      <c r="K90" s="2">
        <f t="shared" si="17"/>
        <v>0</v>
      </c>
      <c r="L90" s="2">
        <f t="shared" si="18"/>
        <v>2.0833333333333259E-3</v>
      </c>
      <c r="M90" s="2">
        <f t="shared" si="19"/>
        <v>2.0833333333333259E-3</v>
      </c>
      <c r="N90">
        <f t="shared" si="20"/>
        <v>1</v>
      </c>
    </row>
    <row r="91" spans="2:14" x14ac:dyDescent="0.25">
      <c r="B91" t="s">
        <v>71</v>
      </c>
      <c r="C91">
        <v>14</v>
      </c>
      <c r="D91" s="2">
        <v>0.66319444444444442</v>
      </c>
      <c r="E91">
        <v>1</v>
      </c>
      <c r="F91" s="2">
        <v>0.66319444444444442</v>
      </c>
      <c r="G91" t="s">
        <v>6</v>
      </c>
      <c r="H91" s="2">
        <v>0.6743055555555556</v>
      </c>
      <c r="J91" s="2">
        <f t="shared" si="21"/>
        <v>1.1111111111111072E-2</v>
      </c>
      <c r="K91" s="2">
        <f t="shared" si="17"/>
        <v>0</v>
      </c>
      <c r="L91" s="2">
        <f t="shared" si="18"/>
        <v>1.1111111111111183E-2</v>
      </c>
      <c r="M91" s="2">
        <f t="shared" si="19"/>
        <v>1.1111111111111183E-2</v>
      </c>
      <c r="N91">
        <f t="shared" si="20"/>
        <v>1</v>
      </c>
    </row>
    <row r="92" spans="2:14" x14ac:dyDescent="0.25">
      <c r="B92" t="s">
        <v>73</v>
      </c>
      <c r="C92">
        <v>15</v>
      </c>
      <c r="D92" s="2">
        <v>0.66527777777777775</v>
      </c>
      <c r="E92">
        <v>1</v>
      </c>
      <c r="F92" s="2">
        <v>0.6743055555555556</v>
      </c>
      <c r="G92" t="s">
        <v>6</v>
      </c>
      <c r="H92" s="2">
        <v>0.67708333333333337</v>
      </c>
      <c r="J92" s="2">
        <f t="shared" si="21"/>
        <v>2.0833333333333259E-3</v>
      </c>
      <c r="K92" s="2">
        <f t="shared" si="17"/>
        <v>9.0277777777778567E-3</v>
      </c>
      <c r="L92" s="2">
        <f t="shared" si="18"/>
        <v>2.7777777777777679E-3</v>
      </c>
      <c r="M92" s="2">
        <f t="shared" si="19"/>
        <v>1.1805555555555625E-2</v>
      </c>
      <c r="N92">
        <f t="shared" si="20"/>
        <v>1</v>
      </c>
    </row>
    <row r="93" spans="2:14" x14ac:dyDescent="0.25">
      <c r="B93" t="s">
        <v>74</v>
      </c>
      <c r="C93">
        <v>16</v>
      </c>
      <c r="D93" s="2">
        <v>0.66875000000000007</v>
      </c>
      <c r="E93">
        <v>1</v>
      </c>
      <c r="F93" s="2">
        <v>0.67708333333333337</v>
      </c>
      <c r="G93" t="s">
        <v>8</v>
      </c>
      <c r="H93" s="2">
        <v>0.68055555555555547</v>
      </c>
      <c r="J93" s="2">
        <f t="shared" si="21"/>
        <v>3.4722222222223209E-3</v>
      </c>
      <c r="K93" s="2">
        <f t="shared" si="17"/>
        <v>8.3333333333333037E-3</v>
      </c>
      <c r="L93" s="2">
        <f t="shared" si="18"/>
        <v>3.4722222222220989E-3</v>
      </c>
      <c r="M93" s="2">
        <f t="shared" si="19"/>
        <v>1.1805555555555403E-2</v>
      </c>
      <c r="N93">
        <f t="shared" si="20"/>
        <v>1</v>
      </c>
    </row>
    <row r="94" spans="2:14" x14ac:dyDescent="0.25">
      <c r="B94" t="s">
        <v>75</v>
      </c>
      <c r="C94">
        <v>17</v>
      </c>
      <c r="D94" s="2">
        <v>0.67708333333333337</v>
      </c>
      <c r="E94">
        <v>1</v>
      </c>
      <c r="F94" s="2">
        <v>0.68055555555555547</v>
      </c>
      <c r="G94" s="2" t="s">
        <v>34</v>
      </c>
      <c r="H94" s="2">
        <v>0.7055555555555556</v>
      </c>
      <c r="J94" s="2">
        <f t="shared" si="21"/>
        <v>8.3333333333333037E-3</v>
      </c>
      <c r="K94" s="2">
        <f t="shared" si="17"/>
        <v>3.4722222222220989E-3</v>
      </c>
      <c r="L94" s="2">
        <f t="shared" si="18"/>
        <v>2.5000000000000133E-2</v>
      </c>
      <c r="M94" s="2">
        <f t="shared" si="19"/>
        <v>2.8472222222222232E-2</v>
      </c>
      <c r="N94">
        <f t="shared" si="20"/>
        <v>2</v>
      </c>
    </row>
    <row r="95" spans="2:14" x14ac:dyDescent="0.25">
      <c r="B95" t="s">
        <v>76</v>
      </c>
      <c r="C95">
        <v>18</v>
      </c>
      <c r="D95" s="2">
        <v>0.67708333333333337</v>
      </c>
      <c r="E95">
        <v>1</v>
      </c>
      <c r="H95" s="2">
        <v>0.68680555555555556</v>
      </c>
      <c r="J95" s="2">
        <f t="shared" si="21"/>
        <v>0</v>
      </c>
      <c r="K95" s="2"/>
      <c r="L95" s="2"/>
      <c r="M95" s="2">
        <f t="shared" si="19"/>
        <v>9.7222222222221877E-3</v>
      </c>
      <c r="N95">
        <f t="shared" si="20"/>
        <v>2</v>
      </c>
    </row>
    <row r="96" spans="2:14" x14ac:dyDescent="0.25">
      <c r="B96" t="s">
        <v>77</v>
      </c>
      <c r="C96">
        <v>20</v>
      </c>
      <c r="D96" s="2">
        <v>0.69305555555555554</v>
      </c>
      <c r="E96">
        <v>1</v>
      </c>
      <c r="F96" s="2">
        <v>0.69513888888888886</v>
      </c>
      <c r="G96" t="s">
        <v>6</v>
      </c>
      <c r="H96" s="2">
        <v>0.69513888888888886</v>
      </c>
      <c r="J96" s="2">
        <f t="shared" si="21"/>
        <v>1.5972222222222165E-2</v>
      </c>
      <c r="K96" s="2">
        <f t="shared" ref="K96:K102" si="22">F96-D96</f>
        <v>2.0833333333333259E-3</v>
      </c>
      <c r="L96" s="2">
        <f t="shared" ref="L96:L102" si="23">H96-F96</f>
        <v>0</v>
      </c>
      <c r="M96" s="2">
        <f t="shared" si="19"/>
        <v>2.0833333333333259E-3</v>
      </c>
      <c r="N96">
        <f t="shared" si="20"/>
        <v>1</v>
      </c>
    </row>
    <row r="97" spans="2:14" x14ac:dyDescent="0.25">
      <c r="B97" t="s">
        <v>41</v>
      </c>
      <c r="C97">
        <v>21</v>
      </c>
      <c r="D97" s="2">
        <v>0.69374999999999998</v>
      </c>
      <c r="E97">
        <v>1</v>
      </c>
      <c r="F97" s="2">
        <v>0.69652777777777775</v>
      </c>
      <c r="G97" t="s">
        <v>6</v>
      </c>
      <c r="H97" s="2">
        <v>0.69652777777777775</v>
      </c>
      <c r="J97" s="2">
        <f t="shared" si="21"/>
        <v>6.9444444444444198E-4</v>
      </c>
      <c r="K97" s="2">
        <f t="shared" si="22"/>
        <v>2.7777777777777679E-3</v>
      </c>
      <c r="L97" s="2">
        <f t="shared" si="23"/>
        <v>0</v>
      </c>
      <c r="M97" s="2">
        <f t="shared" si="19"/>
        <v>2.7777777777777679E-3</v>
      </c>
      <c r="N97">
        <f t="shared" si="20"/>
        <v>2</v>
      </c>
    </row>
    <row r="98" spans="2:14" x14ac:dyDescent="0.25">
      <c r="B98" t="s">
        <v>29</v>
      </c>
      <c r="C98">
        <v>22</v>
      </c>
      <c r="D98" s="2">
        <v>0.69374999999999998</v>
      </c>
      <c r="E98">
        <v>1</v>
      </c>
      <c r="F98" s="2">
        <v>0.69513888888888886</v>
      </c>
      <c r="G98" t="s">
        <v>6</v>
      </c>
      <c r="H98" s="2">
        <v>0.69791666666666663</v>
      </c>
      <c r="J98" s="2">
        <f t="shared" si="21"/>
        <v>0</v>
      </c>
      <c r="K98" s="2">
        <f t="shared" si="22"/>
        <v>1.388888888888884E-3</v>
      </c>
      <c r="L98" s="2">
        <f t="shared" si="23"/>
        <v>2.7777777777777679E-3</v>
      </c>
      <c r="M98" s="2">
        <f t="shared" si="19"/>
        <v>4.1666666666666519E-3</v>
      </c>
      <c r="N98">
        <f t="shared" si="20"/>
        <v>2</v>
      </c>
    </row>
    <row r="99" spans="2:14" x14ac:dyDescent="0.25">
      <c r="B99" t="s">
        <v>78</v>
      </c>
      <c r="C99">
        <v>23</v>
      </c>
      <c r="D99" s="2">
        <v>0.69444444444444453</v>
      </c>
      <c r="E99">
        <v>1</v>
      </c>
      <c r="F99" s="2">
        <v>0.6958333333333333</v>
      </c>
      <c r="G99" t="s">
        <v>6</v>
      </c>
      <c r="H99" s="2">
        <v>0.69652777777777775</v>
      </c>
      <c r="J99" s="2">
        <f t="shared" si="21"/>
        <v>6.94444444444553E-4</v>
      </c>
      <c r="K99" s="2">
        <f t="shared" si="22"/>
        <v>1.3888888888887729E-3</v>
      </c>
      <c r="L99" s="2">
        <f t="shared" si="23"/>
        <v>6.9444444444444198E-4</v>
      </c>
      <c r="M99" s="2">
        <f t="shared" si="19"/>
        <v>2.0833333333332149E-3</v>
      </c>
      <c r="N99">
        <f t="shared" si="20"/>
        <v>1</v>
      </c>
    </row>
    <row r="100" spans="2:14" x14ac:dyDescent="0.25">
      <c r="B100" t="s">
        <v>79</v>
      </c>
      <c r="C100">
        <v>24</v>
      </c>
      <c r="D100" s="2">
        <v>0.7006944444444444</v>
      </c>
      <c r="E100">
        <v>1</v>
      </c>
      <c r="F100" s="2">
        <v>0.7055555555555556</v>
      </c>
      <c r="G100" t="s">
        <v>9</v>
      </c>
      <c r="H100" s="2">
        <v>0.70833333333333337</v>
      </c>
      <c r="J100" s="2">
        <f t="shared" si="21"/>
        <v>6.2499999999998668E-3</v>
      </c>
      <c r="K100" s="2">
        <f t="shared" si="22"/>
        <v>4.8611111111112049E-3</v>
      </c>
      <c r="L100" s="2">
        <f t="shared" si="23"/>
        <v>2.7777777777777679E-3</v>
      </c>
      <c r="M100" s="2">
        <f t="shared" si="19"/>
        <v>7.6388888888889728E-3</v>
      </c>
      <c r="N100">
        <f t="shared" si="20"/>
        <v>1</v>
      </c>
    </row>
    <row r="101" spans="2:14" x14ac:dyDescent="0.25">
      <c r="B101" t="s">
        <v>24</v>
      </c>
      <c r="C101">
        <v>25</v>
      </c>
      <c r="D101" s="2">
        <v>0.70347222222222217</v>
      </c>
      <c r="E101">
        <v>1</v>
      </c>
      <c r="F101" s="2">
        <v>0.70624999999999993</v>
      </c>
      <c r="G101" t="s">
        <v>6</v>
      </c>
      <c r="H101" s="2">
        <v>0.71666666666666667</v>
      </c>
      <c r="J101" s="2">
        <f t="shared" si="21"/>
        <v>2.7777777777777679E-3</v>
      </c>
      <c r="K101" s="2">
        <f t="shared" si="22"/>
        <v>2.7777777777777679E-3</v>
      </c>
      <c r="L101" s="2">
        <f t="shared" si="23"/>
        <v>1.0416666666666741E-2</v>
      </c>
      <c r="M101" s="2">
        <f t="shared" si="19"/>
        <v>1.3194444444444509E-2</v>
      </c>
      <c r="N101">
        <f t="shared" si="20"/>
        <v>1</v>
      </c>
    </row>
    <row r="102" spans="2:14" x14ac:dyDescent="0.25">
      <c r="B102" t="s">
        <v>81</v>
      </c>
      <c r="C102">
        <v>26</v>
      </c>
      <c r="D102" s="2">
        <v>0.70486111111111116</v>
      </c>
      <c r="E102">
        <v>1</v>
      </c>
      <c r="F102" s="2">
        <v>0.70833333333333337</v>
      </c>
      <c r="G102" t="s">
        <v>8</v>
      </c>
      <c r="H102" s="2">
        <v>0.70972222222222225</v>
      </c>
      <c r="J102" s="2">
        <f t="shared" si="21"/>
        <v>1.388888888888995E-3</v>
      </c>
      <c r="K102" s="2">
        <f t="shared" si="22"/>
        <v>3.4722222222222099E-3</v>
      </c>
      <c r="L102" s="2">
        <f t="shared" si="23"/>
        <v>1.388888888888884E-3</v>
      </c>
      <c r="M102" s="2">
        <f t="shared" si="19"/>
        <v>4.8611111111110938E-3</v>
      </c>
      <c r="N102">
        <f t="shared" si="20"/>
        <v>1</v>
      </c>
    </row>
    <row r="103" spans="2:14" x14ac:dyDescent="0.25">
      <c r="B103" t="s">
        <v>80</v>
      </c>
      <c r="C103">
        <v>27</v>
      </c>
      <c r="D103" s="2">
        <v>0.7055555555555556</v>
      </c>
      <c r="E103">
        <v>1</v>
      </c>
      <c r="G103" t="s">
        <v>103</v>
      </c>
      <c r="H103" s="2">
        <v>0.70624999999999993</v>
      </c>
      <c r="J103" s="2">
        <f t="shared" si="21"/>
        <v>6.9444444444444198E-4</v>
      </c>
      <c r="K103" s="2"/>
      <c r="L103" s="2"/>
      <c r="M103" s="2">
        <f t="shared" si="19"/>
        <v>6.9444444444433095E-4</v>
      </c>
      <c r="N103">
        <f t="shared" si="20"/>
        <v>1</v>
      </c>
    </row>
    <row r="104" spans="2:14" x14ac:dyDescent="0.25">
      <c r="B104" t="s">
        <v>35</v>
      </c>
      <c r="C104">
        <v>28</v>
      </c>
      <c r="D104" s="2">
        <v>0.7090277777777777</v>
      </c>
      <c r="E104">
        <v>1</v>
      </c>
      <c r="G104" t="s">
        <v>103</v>
      </c>
      <c r="H104" s="2">
        <v>0.70972222222222225</v>
      </c>
      <c r="J104" s="2">
        <f t="shared" si="21"/>
        <v>3.4722222222220989E-3</v>
      </c>
      <c r="K104" s="2"/>
      <c r="L104" s="2"/>
      <c r="M104" s="2">
        <f t="shared" si="19"/>
        <v>6.94444444444553E-4</v>
      </c>
      <c r="N104">
        <f t="shared" si="20"/>
        <v>1</v>
      </c>
    </row>
    <row r="105" spans="2:14" x14ac:dyDescent="0.25">
      <c r="B105" t="s">
        <v>77</v>
      </c>
      <c r="C105">
        <v>29</v>
      </c>
      <c r="D105" s="2">
        <v>0.71180555555555547</v>
      </c>
      <c r="E105">
        <v>1</v>
      </c>
      <c r="F105" s="2">
        <v>0.71180555555555547</v>
      </c>
      <c r="G105" t="s">
        <v>6</v>
      </c>
      <c r="H105" s="2">
        <v>0.72013888888888899</v>
      </c>
      <c r="J105" s="2">
        <f t="shared" si="21"/>
        <v>2.7777777777777679E-3</v>
      </c>
      <c r="K105" s="2">
        <f t="shared" ref="K105:K112" si="24">F105-D105</f>
        <v>0</v>
      </c>
      <c r="L105" s="2">
        <f t="shared" ref="L105:L112" si="25">H105-F105</f>
        <v>8.3333333333335258E-3</v>
      </c>
      <c r="M105" s="2">
        <f t="shared" si="19"/>
        <v>8.3333333333335258E-3</v>
      </c>
      <c r="N105">
        <f t="shared" si="20"/>
        <v>1</v>
      </c>
    </row>
    <row r="106" spans="2:14" x14ac:dyDescent="0.25">
      <c r="B106" t="s">
        <v>37</v>
      </c>
      <c r="C106">
        <v>30</v>
      </c>
      <c r="D106" s="2">
        <v>0.72013888888888899</v>
      </c>
      <c r="E106">
        <v>1</v>
      </c>
      <c r="F106" s="2">
        <v>0.72013888888888899</v>
      </c>
      <c r="G106" t="s">
        <v>6</v>
      </c>
      <c r="H106" s="2">
        <v>0.72638888888888886</v>
      </c>
      <c r="J106" s="2">
        <f t="shared" si="21"/>
        <v>8.3333333333335258E-3</v>
      </c>
      <c r="K106" s="2">
        <f t="shared" si="24"/>
        <v>0</v>
      </c>
      <c r="L106" s="2">
        <f t="shared" si="25"/>
        <v>6.2499999999998668E-3</v>
      </c>
      <c r="M106" s="2">
        <f t="shared" si="19"/>
        <v>6.2499999999998668E-3</v>
      </c>
      <c r="N106">
        <f t="shared" si="20"/>
        <v>1</v>
      </c>
    </row>
    <row r="107" spans="2:14" x14ac:dyDescent="0.25">
      <c r="B107" t="s">
        <v>44</v>
      </c>
      <c r="C107">
        <v>31</v>
      </c>
      <c r="D107" s="2">
        <v>0.72222222222222221</v>
      </c>
      <c r="E107">
        <v>1</v>
      </c>
      <c r="F107" s="2">
        <v>0.72222222222222221</v>
      </c>
      <c r="G107" t="s">
        <v>6</v>
      </c>
      <c r="H107" s="2">
        <v>0.7284722222222223</v>
      </c>
      <c r="J107" s="2">
        <f t="shared" si="21"/>
        <v>2.0833333333332149E-3</v>
      </c>
      <c r="K107" s="2">
        <f t="shared" si="24"/>
        <v>0</v>
      </c>
      <c r="L107" s="2">
        <f t="shared" si="25"/>
        <v>6.2500000000000888E-3</v>
      </c>
      <c r="M107" s="2">
        <f t="shared" si="19"/>
        <v>6.2500000000000888E-3</v>
      </c>
      <c r="N107">
        <f t="shared" si="20"/>
        <v>1</v>
      </c>
    </row>
    <row r="108" spans="2:14" x14ac:dyDescent="0.25">
      <c r="B108" t="s">
        <v>82</v>
      </c>
      <c r="C108">
        <v>32</v>
      </c>
      <c r="D108" s="2">
        <v>0.72291666666666676</v>
      </c>
      <c r="E108">
        <v>1</v>
      </c>
      <c r="F108" s="2">
        <v>0.72638888888888886</v>
      </c>
      <c r="G108" t="s">
        <v>8</v>
      </c>
      <c r="H108" s="2">
        <v>0.72916666666666663</v>
      </c>
      <c r="J108" s="2">
        <f t="shared" si="21"/>
        <v>6.94444444444553E-4</v>
      </c>
      <c r="K108" s="2">
        <f t="shared" si="24"/>
        <v>3.4722222222220989E-3</v>
      </c>
      <c r="L108" s="2">
        <f t="shared" si="25"/>
        <v>2.7777777777777679E-3</v>
      </c>
      <c r="M108" s="2">
        <f t="shared" si="19"/>
        <v>6.2499999999998668E-3</v>
      </c>
      <c r="N108">
        <f t="shared" si="20"/>
        <v>1</v>
      </c>
    </row>
    <row r="109" spans="2:14" x14ac:dyDescent="0.25">
      <c r="B109" t="s">
        <v>22</v>
      </c>
      <c r="C109">
        <v>33</v>
      </c>
      <c r="D109" s="2">
        <v>0.72430555555555554</v>
      </c>
      <c r="E109">
        <v>1</v>
      </c>
      <c r="F109" s="2">
        <v>0.7284722222222223</v>
      </c>
      <c r="G109" s="17" t="s">
        <v>6</v>
      </c>
      <c r="H109" s="18">
        <v>0.74722222222222223</v>
      </c>
      <c r="J109" s="2">
        <f t="shared" si="21"/>
        <v>1.3888888888887729E-3</v>
      </c>
      <c r="K109" s="2">
        <f t="shared" si="24"/>
        <v>4.1666666666667629E-3</v>
      </c>
      <c r="L109" s="2">
        <f t="shared" si="25"/>
        <v>1.8749999999999933E-2</v>
      </c>
      <c r="M109" s="2">
        <f t="shared" si="19"/>
        <v>2.2916666666666696E-2</v>
      </c>
      <c r="N109">
        <f t="shared" si="20"/>
        <v>1</v>
      </c>
    </row>
    <row r="110" spans="2:14" x14ac:dyDescent="0.25">
      <c r="B110" s="17" t="s">
        <v>84</v>
      </c>
      <c r="C110" s="17">
        <v>34</v>
      </c>
      <c r="D110" s="18">
        <v>0.73541666666666661</v>
      </c>
      <c r="E110" s="17">
        <v>1</v>
      </c>
      <c r="F110" s="18">
        <v>0.73541666666666661</v>
      </c>
      <c r="G110" t="s">
        <v>6</v>
      </c>
      <c r="H110" s="2">
        <v>0.73611111111111116</v>
      </c>
      <c r="J110" s="2">
        <f t="shared" si="21"/>
        <v>1.1111111111111072E-2</v>
      </c>
      <c r="K110" s="2">
        <f t="shared" si="24"/>
        <v>0</v>
      </c>
      <c r="L110" s="2">
        <f t="shared" si="25"/>
        <v>6.94444444444553E-4</v>
      </c>
      <c r="M110" s="2">
        <f t="shared" si="19"/>
        <v>6.94444444444553E-4</v>
      </c>
      <c r="N110">
        <f t="shared" si="20"/>
        <v>1</v>
      </c>
    </row>
    <row r="111" spans="2:14" x14ac:dyDescent="0.25">
      <c r="B111" t="s">
        <v>45</v>
      </c>
      <c r="C111">
        <v>35</v>
      </c>
      <c r="D111" s="2">
        <v>0.73611111111111116</v>
      </c>
      <c r="E111">
        <v>1</v>
      </c>
      <c r="F111" s="2">
        <v>0.73611111111111116</v>
      </c>
      <c r="G111" t="s">
        <v>8</v>
      </c>
      <c r="H111" s="2">
        <v>0.73749999999999993</v>
      </c>
      <c r="J111" s="2">
        <f t="shared" si="21"/>
        <v>6.94444444444553E-4</v>
      </c>
      <c r="K111" s="2">
        <f t="shared" si="24"/>
        <v>0</v>
      </c>
      <c r="L111" s="2">
        <f t="shared" si="25"/>
        <v>1.3888888888887729E-3</v>
      </c>
      <c r="M111" s="2">
        <f t="shared" si="19"/>
        <v>1.3888888888887729E-3</v>
      </c>
      <c r="N111">
        <f t="shared" si="20"/>
        <v>1</v>
      </c>
    </row>
    <row r="112" spans="2:14" x14ac:dyDescent="0.25">
      <c r="B112" t="s">
        <v>83</v>
      </c>
      <c r="C112">
        <v>36</v>
      </c>
      <c r="D112" s="2">
        <v>0.7402777777777777</v>
      </c>
      <c r="E112">
        <v>1</v>
      </c>
      <c r="F112" s="2">
        <v>0.7402777777777777</v>
      </c>
      <c r="G112" t="s">
        <v>6</v>
      </c>
      <c r="H112" s="2">
        <v>0.7402777777777777</v>
      </c>
      <c r="J112" s="2">
        <f t="shared" si="21"/>
        <v>4.1666666666665408E-3</v>
      </c>
      <c r="K112" s="2">
        <f t="shared" si="24"/>
        <v>0</v>
      </c>
      <c r="L112" s="2">
        <f t="shared" si="25"/>
        <v>0</v>
      </c>
      <c r="M112" s="2">
        <f t="shared" si="19"/>
        <v>0</v>
      </c>
      <c r="N112">
        <f t="shared" si="20"/>
        <v>1</v>
      </c>
    </row>
    <row r="113" spans="2:14" x14ac:dyDescent="0.25">
      <c r="B113" t="s">
        <v>48</v>
      </c>
      <c r="C113">
        <v>37</v>
      </c>
      <c r="D113" s="2">
        <v>0.74236111111111114</v>
      </c>
      <c r="E113">
        <v>1</v>
      </c>
      <c r="F113" s="2"/>
      <c r="G113" t="s">
        <v>103</v>
      </c>
      <c r="H113" s="2">
        <v>0.74236111111111114</v>
      </c>
      <c r="J113" s="2">
        <f t="shared" si="21"/>
        <v>2.083333333333437E-3</v>
      </c>
      <c r="K113" s="2"/>
      <c r="L113" s="2"/>
      <c r="M113" s="2">
        <f t="shared" si="19"/>
        <v>0</v>
      </c>
      <c r="N113">
        <f t="shared" si="20"/>
        <v>1</v>
      </c>
    </row>
    <row r="114" spans="2:14" x14ac:dyDescent="0.25">
      <c r="B114" t="s">
        <v>85</v>
      </c>
      <c r="C114">
        <v>38</v>
      </c>
      <c r="D114" s="2">
        <v>0.74722222222222223</v>
      </c>
      <c r="E114">
        <v>1</v>
      </c>
      <c r="F114" s="2">
        <v>0.74722222222222223</v>
      </c>
      <c r="G114" t="s">
        <v>6</v>
      </c>
      <c r="H114" s="2">
        <v>0.75</v>
      </c>
      <c r="J114" s="2">
        <f t="shared" si="21"/>
        <v>4.8611111111110938E-3</v>
      </c>
      <c r="K114" s="2">
        <f t="shared" ref="K114:K126" si="26">F114-D114</f>
        <v>0</v>
      </c>
      <c r="L114" s="2">
        <f t="shared" ref="L114:L126" si="27">H114-F114</f>
        <v>2.7777777777777679E-3</v>
      </c>
      <c r="M114" s="2">
        <f t="shared" si="19"/>
        <v>2.7777777777777679E-3</v>
      </c>
      <c r="N114">
        <f t="shared" si="20"/>
        <v>1</v>
      </c>
    </row>
    <row r="115" spans="2:14" x14ac:dyDescent="0.25">
      <c r="B115" t="s">
        <v>86</v>
      </c>
      <c r="C115">
        <v>39</v>
      </c>
      <c r="D115" s="2">
        <v>0.75208333333333333</v>
      </c>
      <c r="E115">
        <v>1</v>
      </c>
      <c r="F115" s="2">
        <v>0.75208333333333333</v>
      </c>
      <c r="G115" t="s">
        <v>6</v>
      </c>
      <c r="H115" s="2">
        <v>0.76041666666666663</v>
      </c>
      <c r="J115" s="2">
        <f t="shared" si="21"/>
        <v>4.8611111111110938E-3</v>
      </c>
      <c r="K115" s="2">
        <f t="shared" si="26"/>
        <v>0</v>
      </c>
      <c r="L115" s="2">
        <f t="shared" si="27"/>
        <v>8.3333333333333037E-3</v>
      </c>
      <c r="M115" s="2">
        <f t="shared" si="19"/>
        <v>8.3333333333333037E-3</v>
      </c>
      <c r="N115">
        <f t="shared" si="20"/>
        <v>1</v>
      </c>
    </row>
    <row r="116" spans="2:14" x14ac:dyDescent="0.25">
      <c r="B116" t="s">
        <v>50</v>
      </c>
      <c r="C116">
        <v>40</v>
      </c>
      <c r="D116" s="2">
        <v>0.7583333333333333</v>
      </c>
      <c r="E116">
        <v>1</v>
      </c>
      <c r="F116" s="2">
        <v>0.7583333333333333</v>
      </c>
      <c r="G116" t="s">
        <v>8</v>
      </c>
      <c r="H116" s="2">
        <v>0.75902777777777775</v>
      </c>
      <c r="J116" s="2">
        <f t="shared" si="21"/>
        <v>6.2499999999999778E-3</v>
      </c>
      <c r="K116" s="2">
        <f t="shared" si="26"/>
        <v>0</v>
      </c>
      <c r="L116" s="2">
        <f t="shared" si="27"/>
        <v>6.9444444444444198E-4</v>
      </c>
      <c r="M116" s="2">
        <f t="shared" si="19"/>
        <v>6.9444444444444198E-4</v>
      </c>
      <c r="N116">
        <f t="shared" si="20"/>
        <v>1</v>
      </c>
    </row>
    <row r="117" spans="2:14" x14ac:dyDescent="0.25">
      <c r="B117" t="s">
        <v>87</v>
      </c>
      <c r="C117">
        <v>41</v>
      </c>
      <c r="D117" s="2">
        <v>0.76041666666666663</v>
      </c>
      <c r="E117">
        <v>1</v>
      </c>
      <c r="F117" s="2">
        <v>0.76111111111111107</v>
      </c>
      <c r="G117" t="s">
        <v>6</v>
      </c>
      <c r="H117" s="2">
        <v>0.7631944444444444</v>
      </c>
      <c r="J117" s="2">
        <f t="shared" si="21"/>
        <v>2.0833333333333259E-3</v>
      </c>
      <c r="K117" s="2">
        <f t="shared" si="26"/>
        <v>6.9444444444444198E-4</v>
      </c>
      <c r="L117" s="2">
        <f t="shared" si="27"/>
        <v>2.0833333333333259E-3</v>
      </c>
      <c r="M117" s="2">
        <f t="shared" si="19"/>
        <v>2.7777777777777679E-3</v>
      </c>
      <c r="N117">
        <f t="shared" si="20"/>
        <v>1</v>
      </c>
    </row>
    <row r="118" spans="2:14" x14ac:dyDescent="0.25">
      <c r="B118" t="s">
        <v>88</v>
      </c>
      <c r="C118">
        <v>42</v>
      </c>
      <c r="D118" s="2">
        <v>0.7631944444444444</v>
      </c>
      <c r="E118">
        <v>1</v>
      </c>
      <c r="F118" s="2">
        <v>0.7631944444444444</v>
      </c>
      <c r="G118" t="s">
        <v>6</v>
      </c>
      <c r="H118" s="2">
        <v>0.76458333333333339</v>
      </c>
      <c r="J118" s="2">
        <f t="shared" si="21"/>
        <v>2.7777777777777679E-3</v>
      </c>
      <c r="K118" s="2">
        <f t="shared" si="26"/>
        <v>0</v>
      </c>
      <c r="L118" s="2">
        <f t="shared" si="27"/>
        <v>1.388888888888995E-3</v>
      </c>
      <c r="M118" s="2">
        <f t="shared" si="19"/>
        <v>1.388888888888995E-3</v>
      </c>
      <c r="N118">
        <f t="shared" si="20"/>
        <v>1</v>
      </c>
    </row>
    <row r="119" spans="2:14" x14ac:dyDescent="0.25">
      <c r="B119" t="s">
        <v>47</v>
      </c>
      <c r="C119">
        <v>43</v>
      </c>
      <c r="D119" s="2">
        <v>0.76458333333333339</v>
      </c>
      <c r="E119">
        <v>1</v>
      </c>
      <c r="F119" s="2">
        <v>0.76458333333333339</v>
      </c>
      <c r="G119" t="s">
        <v>6</v>
      </c>
      <c r="H119" s="2">
        <v>0.76458333333333339</v>
      </c>
      <c r="J119" s="2">
        <f t="shared" si="21"/>
        <v>1.388888888888995E-3</v>
      </c>
      <c r="K119" s="2">
        <f t="shared" si="26"/>
        <v>0</v>
      </c>
      <c r="L119" s="2">
        <f t="shared" si="27"/>
        <v>0</v>
      </c>
      <c r="M119" s="2">
        <f t="shared" si="19"/>
        <v>0</v>
      </c>
      <c r="N119">
        <f t="shared" si="20"/>
        <v>1</v>
      </c>
    </row>
    <row r="120" spans="2:14" x14ac:dyDescent="0.25">
      <c r="B120" t="s">
        <v>62</v>
      </c>
      <c r="C120">
        <v>44</v>
      </c>
      <c r="D120" s="2">
        <v>0.76527777777777783</v>
      </c>
      <c r="E120">
        <v>1</v>
      </c>
      <c r="F120" s="2">
        <v>0.76527777777777783</v>
      </c>
      <c r="G120" t="s">
        <v>6</v>
      </c>
      <c r="H120" s="2">
        <v>0.77222222222222225</v>
      </c>
      <c r="J120" s="2">
        <f t="shared" si="21"/>
        <v>6.9444444444444198E-4</v>
      </c>
      <c r="K120" s="2">
        <f t="shared" si="26"/>
        <v>0</v>
      </c>
      <c r="L120" s="2">
        <f t="shared" si="27"/>
        <v>6.9444444444444198E-3</v>
      </c>
      <c r="M120" s="2">
        <f t="shared" si="19"/>
        <v>6.9444444444444198E-3</v>
      </c>
      <c r="N120">
        <f t="shared" si="20"/>
        <v>1</v>
      </c>
    </row>
    <row r="121" spans="2:14" x14ac:dyDescent="0.25">
      <c r="B121" t="s">
        <v>89</v>
      </c>
      <c r="C121">
        <v>45</v>
      </c>
      <c r="D121" s="2">
        <v>0.77361111111111114</v>
      </c>
      <c r="E121">
        <v>1</v>
      </c>
      <c r="F121" s="2">
        <v>0.77361111111111114</v>
      </c>
      <c r="G121" t="s">
        <v>6</v>
      </c>
      <c r="H121" s="2">
        <v>0.77569444444444446</v>
      </c>
      <c r="J121" s="2">
        <f t="shared" si="21"/>
        <v>8.3333333333333037E-3</v>
      </c>
      <c r="K121" s="2">
        <f t="shared" si="26"/>
        <v>0</v>
      </c>
      <c r="L121" s="2">
        <f t="shared" si="27"/>
        <v>2.0833333333333259E-3</v>
      </c>
      <c r="M121" s="2">
        <f t="shared" si="19"/>
        <v>2.0833333333333259E-3</v>
      </c>
      <c r="N121">
        <f t="shared" si="20"/>
        <v>1</v>
      </c>
    </row>
    <row r="122" spans="2:14" x14ac:dyDescent="0.25">
      <c r="B122" t="s">
        <v>90</v>
      </c>
      <c r="C122">
        <v>46</v>
      </c>
      <c r="D122" s="2">
        <v>0.78472222222222221</v>
      </c>
      <c r="E122">
        <v>1</v>
      </c>
      <c r="F122" s="2">
        <v>0.78472222222222221</v>
      </c>
      <c r="G122" t="s">
        <v>9</v>
      </c>
      <c r="H122" s="2">
        <v>0.78749999999999998</v>
      </c>
      <c r="J122" s="2">
        <f t="shared" si="21"/>
        <v>1.1111111111111072E-2</v>
      </c>
      <c r="K122" s="2">
        <f t="shared" si="26"/>
        <v>0</v>
      </c>
      <c r="L122" s="2">
        <f t="shared" si="27"/>
        <v>2.7777777777777679E-3</v>
      </c>
      <c r="M122" s="2">
        <f t="shared" si="19"/>
        <v>2.7777777777777679E-3</v>
      </c>
      <c r="N122">
        <f t="shared" si="20"/>
        <v>1</v>
      </c>
    </row>
    <row r="123" spans="2:14" x14ac:dyDescent="0.25">
      <c r="B123" t="s">
        <v>54</v>
      </c>
      <c r="C123">
        <v>47</v>
      </c>
      <c r="D123" s="2">
        <v>0.78541666666666676</v>
      </c>
      <c r="E123">
        <v>1</v>
      </c>
      <c r="F123" s="2">
        <v>0.78541666666666676</v>
      </c>
      <c r="G123" t="s">
        <v>8</v>
      </c>
      <c r="H123" s="2">
        <v>0.8208333333333333</v>
      </c>
      <c r="J123" s="2">
        <f t="shared" si="21"/>
        <v>6.94444444444553E-4</v>
      </c>
      <c r="K123" s="2">
        <f t="shared" si="26"/>
        <v>0</v>
      </c>
      <c r="L123" s="2">
        <f t="shared" si="27"/>
        <v>3.5416666666666541E-2</v>
      </c>
      <c r="M123" s="2">
        <f t="shared" si="19"/>
        <v>3.5416666666666541E-2</v>
      </c>
      <c r="N123">
        <f t="shared" si="20"/>
        <v>1</v>
      </c>
    </row>
    <row r="124" spans="2:14" x14ac:dyDescent="0.25">
      <c r="B124" t="s">
        <v>91</v>
      </c>
      <c r="C124">
        <v>48</v>
      </c>
      <c r="D124" s="2">
        <v>0.78819444444444453</v>
      </c>
      <c r="E124">
        <v>1</v>
      </c>
      <c r="F124" s="2">
        <v>0.78819444444444453</v>
      </c>
      <c r="G124" t="s">
        <v>6</v>
      </c>
      <c r="H124" s="2">
        <v>0.79513888888888884</v>
      </c>
      <c r="J124" s="2">
        <f t="shared" si="21"/>
        <v>2.7777777777777679E-3</v>
      </c>
      <c r="K124" s="2">
        <f t="shared" si="26"/>
        <v>0</v>
      </c>
      <c r="L124" s="2">
        <f t="shared" si="27"/>
        <v>6.9444444444443088E-3</v>
      </c>
      <c r="M124" s="2">
        <f t="shared" si="19"/>
        <v>6.9444444444443088E-3</v>
      </c>
      <c r="N124">
        <f t="shared" si="20"/>
        <v>1</v>
      </c>
    </row>
    <row r="125" spans="2:14" x14ac:dyDescent="0.25">
      <c r="B125" s="17" t="s">
        <v>25</v>
      </c>
      <c r="C125" s="17">
        <v>49</v>
      </c>
      <c r="D125" s="18">
        <v>0.79236111111111107</v>
      </c>
      <c r="E125" s="17">
        <v>1</v>
      </c>
      <c r="F125" s="18">
        <v>0.79583333333333339</v>
      </c>
      <c r="G125" s="17" t="s">
        <v>6</v>
      </c>
      <c r="H125" s="18">
        <v>0.81388888888888899</v>
      </c>
      <c r="J125" s="2">
        <f t="shared" si="21"/>
        <v>4.1666666666665408E-3</v>
      </c>
      <c r="K125" s="2">
        <f t="shared" si="26"/>
        <v>3.4722222222223209E-3</v>
      </c>
      <c r="L125" s="2">
        <f t="shared" si="27"/>
        <v>1.8055555555555602E-2</v>
      </c>
      <c r="M125" s="2">
        <f t="shared" si="19"/>
        <v>2.1527777777777923E-2</v>
      </c>
      <c r="N125">
        <f t="shared" si="20"/>
        <v>1</v>
      </c>
    </row>
    <row r="126" spans="2:14" x14ac:dyDescent="0.25">
      <c r="B126" t="s">
        <v>98</v>
      </c>
      <c r="C126">
        <v>50</v>
      </c>
      <c r="D126" s="2">
        <v>0.79305555555555562</v>
      </c>
      <c r="E126">
        <v>1</v>
      </c>
      <c r="F126" s="2">
        <v>0.81388888888888899</v>
      </c>
      <c r="G126" t="s">
        <v>34</v>
      </c>
      <c r="H126" s="2">
        <v>0.83750000000000002</v>
      </c>
      <c r="J126" s="2">
        <f t="shared" si="21"/>
        <v>6.94444444444553E-4</v>
      </c>
      <c r="K126" s="2">
        <f t="shared" si="26"/>
        <v>2.083333333333337E-2</v>
      </c>
      <c r="L126" s="2">
        <f t="shared" si="27"/>
        <v>2.3611111111111027E-2</v>
      </c>
      <c r="M126" s="2">
        <f t="shared" si="19"/>
        <v>4.4444444444444398E-2</v>
      </c>
      <c r="N126">
        <f t="shared" si="20"/>
        <v>1</v>
      </c>
    </row>
    <row r="127" spans="2:14" x14ac:dyDescent="0.25">
      <c r="B127" t="s">
        <v>92</v>
      </c>
      <c r="C127">
        <v>51</v>
      </c>
      <c r="D127" s="2">
        <v>0.80486111111111114</v>
      </c>
      <c r="E127">
        <v>2</v>
      </c>
      <c r="G127" t="s">
        <v>103</v>
      </c>
      <c r="H127" s="2">
        <v>0.80486111111111114</v>
      </c>
      <c r="J127" s="2">
        <f t="shared" si="21"/>
        <v>1.1805555555555514E-2</v>
      </c>
      <c r="K127" s="2"/>
      <c r="L127" s="2"/>
      <c r="M127" s="2">
        <f t="shared" si="19"/>
        <v>0</v>
      </c>
      <c r="N127">
        <f t="shared" si="20"/>
        <v>1</v>
      </c>
    </row>
    <row r="128" spans="2:14" x14ac:dyDescent="0.25">
      <c r="B128" t="s">
        <v>94</v>
      </c>
      <c r="C128">
        <v>53</v>
      </c>
      <c r="D128" s="2">
        <v>0.82708333333333339</v>
      </c>
      <c r="E128">
        <v>1</v>
      </c>
      <c r="F128" s="2">
        <v>0.82708333333333339</v>
      </c>
      <c r="G128" t="s">
        <v>34</v>
      </c>
      <c r="H128" s="2">
        <v>0.85138888888888886</v>
      </c>
      <c r="J128" s="2">
        <f t="shared" si="21"/>
        <v>2.2222222222222254E-2</v>
      </c>
      <c r="K128" s="2">
        <f>F128-D128</f>
        <v>0</v>
      </c>
      <c r="L128" s="2">
        <f>H128-F128</f>
        <v>2.4305555555555469E-2</v>
      </c>
      <c r="M128" s="2">
        <f t="shared" si="19"/>
        <v>2.4305555555555469E-2</v>
      </c>
      <c r="N128">
        <f t="shared" si="20"/>
        <v>1</v>
      </c>
    </row>
  </sheetData>
  <mergeCells count="2">
    <mergeCell ref="Q15:R15"/>
    <mergeCell ref="Q6:R6"/>
  </mergeCells>
  <conditionalFormatting sqref="G1:G1048576">
    <cfRule type="containsText" dxfId="407" priority="3" operator="containsText" text="faktura">
      <formula>NOT(ISERROR(SEARCH("faktura",G1)))</formula>
    </cfRule>
    <cfRule type="containsText" dxfId="406" priority="4" operator="containsText" text="pozrietTelefon">
      <formula>NOT(ISERROR(SEARCH("pozrietTelefon",G1)))</formula>
    </cfRule>
    <cfRule type="containsText" dxfId="405" priority="5" operator="containsText" text="kredit">
      <formula>NOT(ISERROR(SEARCH("kredit",G1)))</formula>
    </cfRule>
    <cfRule type="containsText" dxfId="404" priority="6" operator="containsText" text="info">
      <formula>NOT(ISERROR(SEARCH("info",G1)))</formula>
    </cfRule>
  </conditionalFormatting>
  <conditionalFormatting sqref="G4:G128">
    <cfRule type="containsText" dxfId="403" priority="1" operator="containsText" text="pozrietTelefon">
      <formula>NOT(ISERROR(SEARCH("pozrietTelefon",G4)))</formula>
    </cfRule>
    <cfRule type="containsText" dxfId="402" priority="2" operator="containsText" text="telefon">
      <formula>NOT(ISERROR(SEARCH("telefon",G4)))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25"/>
  <sheetViews>
    <sheetView topLeftCell="D10" workbookViewId="0">
      <selection activeCell="H19" sqref="H19"/>
    </sheetView>
  </sheetViews>
  <sheetFormatPr defaultRowHeight="15" x14ac:dyDescent="0.25"/>
  <cols>
    <col min="2" max="2" width="12" bestFit="1" customWidth="1"/>
    <col min="3" max="3" width="32.28515625" bestFit="1" customWidth="1"/>
    <col min="4" max="4" width="18" customWidth="1"/>
    <col min="5" max="5" width="12.42578125" customWidth="1"/>
    <col min="6" max="6" width="32" bestFit="1" customWidth="1"/>
    <col min="7" max="7" width="12" bestFit="1" customWidth="1"/>
    <col min="8" max="8" width="9.140625" customWidth="1"/>
    <col min="20" max="20" width="27" bestFit="1" customWidth="1"/>
    <col min="21" max="21" width="23.140625" bestFit="1" customWidth="1"/>
    <col min="22" max="22" width="17.85546875" bestFit="1" customWidth="1"/>
    <col min="23" max="23" width="24.85546875" bestFit="1" customWidth="1"/>
    <col min="24" max="24" width="25.5703125" bestFit="1" customWidth="1"/>
    <col min="25" max="25" width="12" bestFit="1" customWidth="1"/>
    <col min="26" max="26" width="20.85546875" bestFit="1" customWidth="1"/>
  </cols>
  <sheetData>
    <row r="2" spans="2:26" ht="15.75" thickBot="1" x14ac:dyDescent="0.3"/>
    <row r="3" spans="2:26" x14ac:dyDescent="0.25">
      <c r="B3" s="5" t="s">
        <v>1</v>
      </c>
      <c r="C3" s="16" t="s">
        <v>2</v>
      </c>
      <c r="D3" s="4" t="s">
        <v>136</v>
      </c>
      <c r="E3" s="32"/>
      <c r="F3" s="31" t="s">
        <v>122</v>
      </c>
      <c r="G3" s="31"/>
      <c r="I3" s="30" t="s">
        <v>137</v>
      </c>
      <c r="J3" s="30" t="s">
        <v>139</v>
      </c>
      <c r="T3" s="4" t="s">
        <v>146</v>
      </c>
    </row>
    <row r="4" spans="2:26" x14ac:dyDescent="0.25">
      <c r="B4" s="2">
        <v>0.77430555555555547</v>
      </c>
      <c r="C4" s="33"/>
      <c r="E4" s="28"/>
      <c r="F4" s="28"/>
      <c r="G4" s="28"/>
      <c r="I4" s="28">
        <v>0</v>
      </c>
      <c r="J4" s="28">
        <v>8</v>
      </c>
      <c r="U4" t="s">
        <v>153</v>
      </c>
      <c r="V4" t="s">
        <v>154</v>
      </c>
      <c r="W4" t="s">
        <v>147</v>
      </c>
      <c r="X4" t="s">
        <v>148</v>
      </c>
      <c r="Y4" t="s">
        <v>149</v>
      </c>
    </row>
    <row r="5" spans="2:26" x14ac:dyDescent="0.25">
      <c r="B5" s="2">
        <v>0.77500000000000002</v>
      </c>
      <c r="C5" s="33">
        <f>B5-B4</f>
        <v>6.94444444444553E-4</v>
      </c>
      <c r="D5" s="3">
        <f>C5*1440</f>
        <v>1.0000000000001563</v>
      </c>
      <c r="E5" s="28"/>
      <c r="F5" s="28" t="s">
        <v>123</v>
      </c>
      <c r="G5" s="28">
        <v>6.6724137931034475</v>
      </c>
      <c r="I5" s="28">
        <v>2.9999999999999747</v>
      </c>
      <c r="J5" s="28">
        <v>29</v>
      </c>
      <c r="U5" s="38">
        <v>6</v>
      </c>
      <c r="V5" s="28">
        <v>73</v>
      </c>
      <c r="W5">
        <f>_xlfn.EXPON.DIST(U5,$V$13,TRUE)</f>
        <v>0.59311504778993751</v>
      </c>
      <c r="X5">
        <f>W5*$V$11</f>
        <v>68.801345543632749</v>
      </c>
      <c r="Y5">
        <f>((V5-X5)^2)/X5</f>
        <v>0.2562260825668406</v>
      </c>
    </row>
    <row r="6" spans="2:26" x14ac:dyDescent="0.25">
      <c r="B6" s="2">
        <v>0.77569444444444446</v>
      </c>
      <c r="C6" s="33">
        <f t="shared" ref="C6:C25" si="0">B6-B5</f>
        <v>6.9444444444444198E-4</v>
      </c>
      <c r="D6" s="3">
        <f t="shared" ref="D6:D69" si="1">C6*1440</f>
        <v>0.99999999999999645</v>
      </c>
      <c r="E6" s="28"/>
      <c r="F6" s="28" t="s">
        <v>124</v>
      </c>
      <c r="G6" s="28">
        <v>0.62527665386084219</v>
      </c>
      <c r="I6" s="28">
        <v>5.9999999999999494</v>
      </c>
      <c r="J6" s="28">
        <v>30</v>
      </c>
      <c r="U6" s="38">
        <v>12</v>
      </c>
      <c r="V6" s="28">
        <v>27</v>
      </c>
      <c r="W6">
        <f>_xlfn.EXPON.DIST(U6,$V$13,TRUE) - W5</f>
        <v>0.24132958787507774</v>
      </c>
      <c r="X6">
        <f>W6*$V$11</f>
        <v>27.994232193509017</v>
      </c>
      <c r="Y6">
        <f t="shared" ref="Y6:Y9" si="2">((V6-X6)^2)/X6</f>
        <v>3.5310761437456144E-2</v>
      </c>
    </row>
    <row r="7" spans="2:26" x14ac:dyDescent="0.25">
      <c r="B7" s="19">
        <v>0.79652777777777783</v>
      </c>
      <c r="C7" s="34">
        <f t="shared" si="0"/>
        <v>2.083333333333337E-2</v>
      </c>
      <c r="D7" s="3">
        <f t="shared" si="1"/>
        <v>30.000000000000053</v>
      </c>
      <c r="E7" s="28"/>
      <c r="F7" s="28" t="s">
        <v>125</v>
      </c>
      <c r="G7" s="28">
        <v>4.9999999999998224</v>
      </c>
      <c r="I7" s="28">
        <v>8.9999999999999236</v>
      </c>
      <c r="J7" s="28">
        <v>19</v>
      </c>
      <c r="U7" s="38">
        <v>18</v>
      </c>
      <c r="V7" s="28">
        <v>9</v>
      </c>
      <c r="W7">
        <f>_xlfn.EXPON.DIST(U7,$V$13,TRUE) - W5 - W6</f>
        <v>9.8193377829425055E-2</v>
      </c>
      <c r="X7">
        <f>W7*$V$11</f>
        <v>11.390431828213305</v>
      </c>
      <c r="Y7">
        <f t="shared" si="2"/>
        <v>0.50166353756506576</v>
      </c>
    </row>
    <row r="8" spans="2:26" x14ac:dyDescent="0.25">
      <c r="B8" s="18">
        <v>0.4694444444444445</v>
      </c>
      <c r="C8" s="33"/>
      <c r="D8" s="3"/>
      <c r="E8" s="28"/>
      <c r="F8" s="28" t="s">
        <v>126</v>
      </c>
      <c r="G8" s="28">
        <v>3.9999999999999858</v>
      </c>
      <c r="I8" s="28">
        <v>11.999999999999899</v>
      </c>
      <c r="J8" s="28">
        <v>11</v>
      </c>
      <c r="U8" s="38">
        <v>24</v>
      </c>
      <c r="V8" s="28">
        <v>3</v>
      </c>
      <c r="W8">
        <f>_xlfn.EXPON.DIST(U8,$V$13,TRUE) - W5 - W6 - W7</f>
        <v>3.995340784547019E-2</v>
      </c>
      <c r="X8">
        <f>W8*$V$11</f>
        <v>4.6345953100745421</v>
      </c>
      <c r="Y8">
        <f t="shared" si="2"/>
        <v>0.57651243505761751</v>
      </c>
    </row>
    <row r="9" spans="2:26" x14ac:dyDescent="0.25">
      <c r="B9" s="2">
        <v>0.4770833333333333</v>
      </c>
      <c r="C9" s="33">
        <f t="shared" si="0"/>
        <v>7.6388888888888062E-3</v>
      </c>
      <c r="D9" s="3">
        <f t="shared" si="1"/>
        <v>10.999999999999881</v>
      </c>
      <c r="E9" s="28"/>
      <c r="F9" s="28" t="s">
        <v>127</v>
      </c>
      <c r="G9" s="28">
        <v>6.73443566218846</v>
      </c>
      <c r="I9" s="28">
        <v>14.999999999999874</v>
      </c>
      <c r="J9" s="28">
        <v>5</v>
      </c>
      <c r="U9" s="38">
        <v>120</v>
      </c>
      <c r="V9" s="28">
        <v>4</v>
      </c>
      <c r="W9">
        <f>1 - W5 - W6 - W7 - W8</f>
        <v>2.74085786600895E-2</v>
      </c>
      <c r="X9">
        <f>W9*$V$11</f>
        <v>3.179395124570382</v>
      </c>
      <c r="Y9">
        <f t="shared" si="2"/>
        <v>0.21179889104530586</v>
      </c>
    </row>
    <row r="10" spans="2:26" x14ac:dyDescent="0.25">
      <c r="B10" s="2">
        <v>0.4770833333333333</v>
      </c>
      <c r="C10" s="33">
        <f t="shared" si="0"/>
        <v>0</v>
      </c>
      <c r="D10" s="3">
        <f t="shared" si="1"/>
        <v>0</v>
      </c>
      <c r="E10" s="28"/>
      <c r="F10" s="28" t="s">
        <v>128</v>
      </c>
      <c r="G10" s="28">
        <v>45.352623688155717</v>
      </c>
      <c r="I10" s="28">
        <v>17.999999999999847</v>
      </c>
      <c r="J10" s="28">
        <v>7</v>
      </c>
    </row>
    <row r="11" spans="2:26" x14ac:dyDescent="0.25">
      <c r="B11" s="2">
        <v>0.48402777777777778</v>
      </c>
      <c r="C11" s="33">
        <f t="shared" si="0"/>
        <v>6.9444444444444753E-3</v>
      </c>
      <c r="D11" s="3">
        <f t="shared" si="1"/>
        <v>10.000000000000044</v>
      </c>
      <c r="E11" s="28"/>
      <c r="F11" s="28" t="s">
        <v>129</v>
      </c>
      <c r="G11" s="28">
        <v>4.0830154607219935</v>
      </c>
      <c r="I11" s="28">
        <v>20.999999999999822</v>
      </c>
      <c r="J11" s="28">
        <v>1</v>
      </c>
      <c r="U11" s="28"/>
      <c r="V11" s="28">
        <f>SUM(V5:V9)</f>
        <v>116</v>
      </c>
      <c r="X11" t="s">
        <v>152</v>
      </c>
      <c r="Y11">
        <f>SUM(Y5:Y9)</f>
        <v>1.581511707672286</v>
      </c>
    </row>
    <row r="12" spans="2:26" x14ac:dyDescent="0.25">
      <c r="B12" s="2">
        <v>0.4861111111111111</v>
      </c>
      <c r="C12" s="33">
        <f t="shared" si="0"/>
        <v>2.0833333333333259E-3</v>
      </c>
      <c r="D12" s="3">
        <f t="shared" si="1"/>
        <v>2.9999999999999893</v>
      </c>
      <c r="E12" s="28"/>
      <c r="F12" s="28" t="s">
        <v>130</v>
      </c>
      <c r="G12" s="28">
        <v>1.9006691585134494</v>
      </c>
      <c r="I12" s="28">
        <v>23.999999999999797</v>
      </c>
      <c r="J12" s="28">
        <v>2</v>
      </c>
      <c r="X12" t="s">
        <v>161</v>
      </c>
      <c r="Y12">
        <f>5-1-1</f>
        <v>3</v>
      </c>
      <c r="Z12" t="s">
        <v>163</v>
      </c>
    </row>
    <row r="13" spans="2:26" x14ac:dyDescent="0.25">
      <c r="B13" s="2">
        <v>0.49861111111111112</v>
      </c>
      <c r="C13" s="33">
        <f t="shared" si="0"/>
        <v>1.2500000000000011E-2</v>
      </c>
      <c r="D13" s="3">
        <f t="shared" si="1"/>
        <v>18.000000000000014</v>
      </c>
      <c r="E13" s="28"/>
      <c r="F13" s="28" t="s">
        <v>131</v>
      </c>
      <c r="G13" s="28">
        <v>32.999999999999723</v>
      </c>
      <c r="I13" s="28">
        <v>26.999999999999773</v>
      </c>
      <c r="J13" s="28">
        <v>0</v>
      </c>
      <c r="U13" s="42" t="s">
        <v>145</v>
      </c>
      <c r="V13" s="42">
        <f>1/$G$19</f>
        <v>0.14987080103359174</v>
      </c>
      <c r="X13" t="s">
        <v>150</v>
      </c>
      <c r="Y13">
        <v>7.8</v>
      </c>
      <c r="Z13" t="s">
        <v>151</v>
      </c>
    </row>
    <row r="14" spans="2:26" x14ac:dyDescent="0.25">
      <c r="B14" s="2">
        <v>0.50347222222222221</v>
      </c>
      <c r="C14" s="33">
        <f t="shared" si="0"/>
        <v>4.8611111111110938E-3</v>
      </c>
      <c r="D14" s="3">
        <f t="shared" si="1"/>
        <v>6.9999999999999751</v>
      </c>
      <c r="E14" s="28"/>
      <c r="F14" s="28" t="s">
        <v>132</v>
      </c>
      <c r="G14" s="28">
        <v>0</v>
      </c>
      <c r="I14" s="28">
        <v>29.999999999999748</v>
      </c>
      <c r="J14" s="28">
        <v>1</v>
      </c>
    </row>
    <row r="15" spans="2:26" ht="15.75" thickBot="1" x14ac:dyDescent="0.3">
      <c r="B15" s="2">
        <v>0.50555555555555554</v>
      </c>
      <c r="C15" s="33">
        <f t="shared" si="0"/>
        <v>2.0833333333333259E-3</v>
      </c>
      <c r="D15" s="3">
        <f t="shared" si="1"/>
        <v>2.9999999999999893</v>
      </c>
      <c r="E15" s="28"/>
      <c r="F15" s="28" t="s">
        <v>133</v>
      </c>
      <c r="G15" s="28">
        <v>32.999999999999723</v>
      </c>
      <c r="I15" s="29" t="s">
        <v>138</v>
      </c>
      <c r="J15" s="29">
        <v>3</v>
      </c>
      <c r="X15" s="43" t="s">
        <v>155</v>
      </c>
    </row>
    <row r="16" spans="2:26" x14ac:dyDescent="0.25">
      <c r="B16" s="2">
        <v>0.50555555555555554</v>
      </c>
      <c r="C16" s="33">
        <f t="shared" si="0"/>
        <v>0</v>
      </c>
      <c r="D16" s="3">
        <f t="shared" si="1"/>
        <v>0</v>
      </c>
      <c r="E16" s="28"/>
      <c r="F16" s="28" t="s">
        <v>134</v>
      </c>
      <c r="G16" s="28">
        <v>773.99999999999989</v>
      </c>
    </row>
    <row r="17" spans="2:18" ht="15.75" thickBot="1" x14ac:dyDescent="0.3">
      <c r="B17" s="2">
        <v>0.5083333333333333</v>
      </c>
      <c r="C17" s="33">
        <f t="shared" si="0"/>
        <v>2.7777777777777679E-3</v>
      </c>
      <c r="D17" s="3">
        <f t="shared" si="1"/>
        <v>3.9999999999999858</v>
      </c>
      <c r="E17" s="28"/>
      <c r="F17" s="29" t="s">
        <v>135</v>
      </c>
      <c r="G17" s="29">
        <v>116</v>
      </c>
    </row>
    <row r="18" spans="2:18" x14ac:dyDescent="0.25">
      <c r="B18" s="2">
        <v>0.51527777777777783</v>
      </c>
      <c r="C18" s="33">
        <f t="shared" si="0"/>
        <v>6.9444444444445308E-3</v>
      </c>
      <c r="D18" s="3">
        <f t="shared" si="1"/>
        <v>10.000000000000124</v>
      </c>
      <c r="E18" s="17"/>
      <c r="F18" s="17"/>
    </row>
    <row r="19" spans="2:18" x14ac:dyDescent="0.25">
      <c r="B19" s="2">
        <v>0.52083333333333337</v>
      </c>
      <c r="C19" s="33">
        <f t="shared" si="0"/>
        <v>5.5555555555555358E-3</v>
      </c>
      <c r="D19" s="3">
        <f t="shared" si="1"/>
        <v>7.9999999999999716</v>
      </c>
      <c r="F19" s="45" t="s">
        <v>160</v>
      </c>
      <c r="G19" s="44">
        <f>AVERAGE(D5:D125)</f>
        <v>6.6724137931034475</v>
      </c>
      <c r="H19" s="44" t="s">
        <v>158</v>
      </c>
    </row>
    <row r="20" spans="2:18" x14ac:dyDescent="0.25">
      <c r="B20" s="2">
        <v>0.52361111111111114</v>
      </c>
      <c r="C20" s="33">
        <f t="shared" si="0"/>
        <v>2.7777777777777679E-3</v>
      </c>
      <c r="D20" s="3">
        <f t="shared" si="1"/>
        <v>3.9999999999999858</v>
      </c>
      <c r="F20" s="46" t="s">
        <v>145</v>
      </c>
      <c r="G20" s="46">
        <f>1/$G$19</f>
        <v>0.14987080103359174</v>
      </c>
    </row>
    <row r="21" spans="2:18" ht="15.75" thickBot="1" x14ac:dyDescent="0.3">
      <c r="B21" s="2">
        <v>0.53263888888888888</v>
      </c>
      <c r="C21" s="33">
        <f t="shared" si="0"/>
        <v>9.0277777777777457E-3</v>
      </c>
      <c r="D21" s="3">
        <f t="shared" si="1"/>
        <v>12.999999999999954</v>
      </c>
    </row>
    <row r="22" spans="2:18" x14ac:dyDescent="0.25">
      <c r="B22" s="2">
        <v>0.53263888888888888</v>
      </c>
      <c r="C22" s="33">
        <f t="shared" si="0"/>
        <v>0</v>
      </c>
      <c r="D22" s="3">
        <f t="shared" si="1"/>
        <v>0</v>
      </c>
      <c r="F22" t="s">
        <v>140</v>
      </c>
      <c r="G22">
        <f>MAX($D$5:$D$105)</f>
        <v>32.999999999999723</v>
      </c>
      <c r="I22" s="30" t="s">
        <v>137</v>
      </c>
      <c r="J22" s="30" t="s">
        <v>139</v>
      </c>
      <c r="K22" s="40"/>
      <c r="L22" s="40"/>
      <c r="M22" s="40"/>
      <c r="N22" s="40"/>
      <c r="O22" s="40"/>
      <c r="P22" s="40"/>
      <c r="Q22" s="40"/>
      <c r="R22" s="41"/>
    </row>
    <row r="23" spans="2:18" x14ac:dyDescent="0.25">
      <c r="B23" s="2">
        <v>0.54027777777777775</v>
      </c>
      <c r="C23" s="33">
        <f t="shared" si="0"/>
        <v>7.6388888888888618E-3</v>
      </c>
      <c r="D23" s="3">
        <f t="shared" si="1"/>
        <v>10.999999999999961</v>
      </c>
      <c r="F23" t="s">
        <v>141</v>
      </c>
      <c r="G23">
        <f>MIN($D$5:$D$105)</f>
        <v>0</v>
      </c>
      <c r="I23" s="38">
        <v>6</v>
      </c>
      <c r="J23" s="28">
        <v>73</v>
      </c>
      <c r="K23" s="40"/>
      <c r="L23" s="40"/>
      <c r="M23" s="40"/>
      <c r="N23" s="40"/>
      <c r="O23" s="40"/>
      <c r="P23" s="40"/>
      <c r="Q23" s="40"/>
      <c r="R23" s="41"/>
    </row>
    <row r="24" spans="2:18" x14ac:dyDescent="0.25">
      <c r="B24" s="2">
        <v>0.54166666666666663</v>
      </c>
      <c r="C24" s="33">
        <f t="shared" si="0"/>
        <v>1.388888888888884E-3</v>
      </c>
      <c r="D24" s="3">
        <f t="shared" si="1"/>
        <v>1.9999999999999929</v>
      </c>
      <c r="F24" t="s">
        <v>142</v>
      </c>
      <c r="G24">
        <f>G22-G23</f>
        <v>32.999999999999723</v>
      </c>
      <c r="I24" s="38">
        <v>12</v>
      </c>
      <c r="J24" s="28">
        <v>27</v>
      </c>
      <c r="K24" s="40"/>
      <c r="L24" s="40"/>
      <c r="M24" s="40"/>
      <c r="N24" s="40"/>
      <c r="O24" s="40"/>
      <c r="P24" s="40"/>
      <c r="Q24" s="40"/>
      <c r="R24" s="41"/>
    </row>
    <row r="25" spans="2:18" x14ac:dyDescent="0.25">
      <c r="B25" s="19">
        <v>0.54236111111111118</v>
      </c>
      <c r="C25" s="34">
        <f t="shared" si="0"/>
        <v>6.94444444444553E-4</v>
      </c>
      <c r="D25" s="3">
        <f t="shared" si="1"/>
        <v>1.0000000000001563</v>
      </c>
      <c r="F25" t="s">
        <v>143</v>
      </c>
      <c r="G25">
        <f>ROUND(SQRT(G24),0)</f>
        <v>6</v>
      </c>
      <c r="I25" s="38">
        <v>18</v>
      </c>
      <c r="J25" s="28">
        <v>9</v>
      </c>
      <c r="K25" s="40"/>
      <c r="L25" s="40"/>
      <c r="M25" s="40"/>
      <c r="N25" s="40"/>
      <c r="O25" s="40"/>
      <c r="P25" s="40"/>
      <c r="Q25" s="40"/>
      <c r="R25" s="41"/>
    </row>
    <row r="26" spans="2:18" x14ac:dyDescent="0.25">
      <c r="B26" s="2">
        <v>0.57777777777777783</v>
      </c>
      <c r="C26" s="35"/>
      <c r="D26" s="3"/>
      <c r="I26" s="38">
        <v>24</v>
      </c>
      <c r="J26" s="28">
        <v>3</v>
      </c>
      <c r="K26" s="40"/>
      <c r="L26" s="40"/>
      <c r="M26" s="40"/>
      <c r="N26" s="40"/>
      <c r="O26" s="40"/>
      <c r="P26" s="40"/>
      <c r="Q26" s="40"/>
      <c r="R26" s="41"/>
    </row>
    <row r="27" spans="2:18" x14ac:dyDescent="0.25">
      <c r="B27" s="2">
        <v>0.5854166666666667</v>
      </c>
      <c r="C27" s="33">
        <f t="shared" ref="C27:C48" si="3">B27-B26</f>
        <v>7.6388888888888618E-3</v>
      </c>
      <c r="D27" s="3">
        <f t="shared" si="1"/>
        <v>10.999999999999961</v>
      </c>
      <c r="G27" t="s">
        <v>144</v>
      </c>
      <c r="I27" s="38">
        <v>30</v>
      </c>
      <c r="J27" s="28">
        <v>1</v>
      </c>
      <c r="K27" s="40"/>
      <c r="L27" s="40"/>
      <c r="M27" s="40"/>
      <c r="N27" s="40"/>
      <c r="O27" s="40"/>
      <c r="P27" s="40"/>
      <c r="Q27" s="40"/>
      <c r="R27" s="41"/>
    </row>
    <row r="28" spans="2:18" ht="15.75" thickBot="1" x14ac:dyDescent="0.3">
      <c r="B28" s="2">
        <v>0.58680555555555558</v>
      </c>
      <c r="C28" s="33">
        <f t="shared" si="3"/>
        <v>1.388888888888884E-3</v>
      </c>
      <c r="D28" s="3">
        <f t="shared" si="1"/>
        <v>1.9999999999999929</v>
      </c>
      <c r="G28" s="36">
        <f>G25</f>
        <v>6</v>
      </c>
      <c r="I28" s="29" t="s">
        <v>138</v>
      </c>
      <c r="J28" s="29">
        <v>3</v>
      </c>
      <c r="K28" s="40"/>
      <c r="L28" s="40"/>
      <c r="M28" s="40"/>
      <c r="N28" s="40"/>
      <c r="O28" s="40"/>
      <c r="P28" s="40"/>
      <c r="Q28" s="40"/>
      <c r="R28" s="41"/>
    </row>
    <row r="29" spans="2:18" x14ac:dyDescent="0.25">
      <c r="B29" s="2">
        <v>0.60555555555555551</v>
      </c>
      <c r="C29" s="33">
        <f t="shared" si="3"/>
        <v>1.8749999999999933E-2</v>
      </c>
      <c r="D29" s="3">
        <f t="shared" si="1"/>
        <v>26.999999999999904</v>
      </c>
      <c r="G29" s="39">
        <f>G28+$G$25</f>
        <v>12</v>
      </c>
      <c r="I29" s="40"/>
      <c r="J29" s="40"/>
      <c r="K29" s="40"/>
      <c r="L29" s="40"/>
      <c r="M29" s="40"/>
      <c r="N29" s="40"/>
      <c r="O29" s="40"/>
      <c r="P29" s="40"/>
      <c r="Q29" s="40"/>
      <c r="R29" s="41"/>
    </row>
    <row r="30" spans="2:18" x14ac:dyDescent="0.25">
      <c r="B30" s="2">
        <v>0.60555555555555551</v>
      </c>
      <c r="C30" s="33">
        <f t="shared" si="3"/>
        <v>0</v>
      </c>
      <c r="D30" s="3">
        <f t="shared" si="1"/>
        <v>0</v>
      </c>
      <c r="G30" s="39">
        <f t="shared" ref="G30:G32" si="4">G29+$G$25</f>
        <v>18</v>
      </c>
      <c r="I30" s="40"/>
      <c r="J30" s="40"/>
      <c r="K30" s="40"/>
      <c r="L30" s="40"/>
      <c r="M30" s="40"/>
      <c r="N30" s="40"/>
      <c r="O30" s="40"/>
      <c r="P30" s="40"/>
      <c r="Q30" s="40"/>
      <c r="R30" s="41"/>
    </row>
    <row r="31" spans="2:18" x14ac:dyDescent="0.25">
      <c r="B31" s="18">
        <v>0.60833333333333328</v>
      </c>
      <c r="C31" s="33">
        <f t="shared" si="3"/>
        <v>2.7777777777777679E-3</v>
      </c>
      <c r="D31" s="3">
        <f t="shared" si="1"/>
        <v>3.9999999999999858</v>
      </c>
      <c r="G31" s="39">
        <f t="shared" si="4"/>
        <v>24</v>
      </c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2:18" x14ac:dyDescent="0.25">
      <c r="B32" s="2">
        <v>0.60833333333333328</v>
      </c>
      <c r="C32" s="33">
        <f t="shared" si="3"/>
        <v>0</v>
      </c>
      <c r="D32" s="3">
        <f t="shared" si="1"/>
        <v>0</v>
      </c>
      <c r="G32" s="39">
        <f t="shared" si="4"/>
        <v>30</v>
      </c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2:18" x14ac:dyDescent="0.25">
      <c r="B33" s="2">
        <v>0.61249999999999993</v>
      </c>
      <c r="C33" s="33">
        <f t="shared" si="3"/>
        <v>4.1666666666666519E-3</v>
      </c>
      <c r="D33" s="3">
        <f t="shared" si="1"/>
        <v>5.9999999999999787</v>
      </c>
      <c r="G33" s="40"/>
      <c r="I33" s="40"/>
      <c r="J33" s="40"/>
      <c r="K33" s="40"/>
      <c r="L33" s="40"/>
      <c r="M33" s="40"/>
      <c r="N33" s="40"/>
      <c r="O33" s="40"/>
      <c r="P33" s="40"/>
      <c r="Q33" s="40"/>
      <c r="R33" s="41"/>
    </row>
    <row r="34" spans="2:18" x14ac:dyDescent="0.25">
      <c r="B34" s="2">
        <v>0.61736111111111114</v>
      </c>
      <c r="C34" s="33">
        <f t="shared" si="3"/>
        <v>4.8611111111112049E-3</v>
      </c>
      <c r="D34" s="3">
        <f t="shared" si="1"/>
        <v>7.000000000000135</v>
      </c>
      <c r="I34" s="40"/>
      <c r="J34" s="40"/>
      <c r="K34" s="40"/>
      <c r="L34" s="40"/>
      <c r="M34" s="40"/>
      <c r="N34" s="40"/>
      <c r="O34" s="40"/>
      <c r="P34" s="40"/>
      <c r="Q34" s="40"/>
      <c r="R34" s="41"/>
    </row>
    <row r="35" spans="2:18" x14ac:dyDescent="0.25">
      <c r="B35" s="2">
        <v>0.62569444444444444</v>
      </c>
      <c r="C35" s="33">
        <f t="shared" si="3"/>
        <v>8.3333333333333037E-3</v>
      </c>
      <c r="D35" s="3">
        <f t="shared" si="1"/>
        <v>11.999999999999957</v>
      </c>
      <c r="I35" s="40"/>
      <c r="J35" s="40"/>
      <c r="K35" s="40"/>
      <c r="L35" s="40"/>
      <c r="M35" s="40"/>
      <c r="N35" s="40"/>
      <c r="O35" s="40"/>
      <c r="P35" s="40"/>
      <c r="Q35" s="40"/>
      <c r="R35" s="41"/>
    </row>
    <row r="36" spans="2:18" x14ac:dyDescent="0.25">
      <c r="B36" s="2">
        <v>0.62638888888888888</v>
      </c>
      <c r="C36" s="33">
        <f t="shared" si="3"/>
        <v>6.9444444444444198E-4</v>
      </c>
      <c r="D36" s="3">
        <f t="shared" si="1"/>
        <v>0.99999999999999645</v>
      </c>
      <c r="I36" s="40"/>
      <c r="J36" s="40"/>
      <c r="K36" s="40"/>
      <c r="L36" s="40"/>
      <c r="M36" s="40"/>
      <c r="N36" s="40"/>
      <c r="O36" s="40"/>
      <c r="P36" s="40"/>
      <c r="Q36" s="40"/>
      <c r="R36" s="41"/>
    </row>
    <row r="37" spans="2:18" x14ac:dyDescent="0.25">
      <c r="B37" s="2">
        <v>0.62777777777777777</v>
      </c>
      <c r="C37" s="33">
        <f t="shared" si="3"/>
        <v>1.388888888888884E-3</v>
      </c>
      <c r="D37" s="3">
        <f t="shared" si="1"/>
        <v>1.9999999999999929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pans="2:18" x14ac:dyDescent="0.25">
      <c r="B38" s="2">
        <v>0.63194444444444442</v>
      </c>
      <c r="C38" s="33">
        <f t="shared" si="3"/>
        <v>4.1666666666666519E-3</v>
      </c>
      <c r="D38" s="3">
        <f t="shared" si="1"/>
        <v>5.9999999999999787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</row>
    <row r="39" spans="2:18" x14ac:dyDescent="0.25">
      <c r="B39" s="2">
        <v>0.6333333333333333</v>
      </c>
      <c r="C39" s="33">
        <f t="shared" si="3"/>
        <v>1.388888888888884E-3</v>
      </c>
      <c r="D39" s="3">
        <f t="shared" si="1"/>
        <v>1.9999999999999929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pans="2:18" x14ac:dyDescent="0.25">
      <c r="B40" s="2">
        <v>0.63541666666666663</v>
      </c>
      <c r="C40" s="33">
        <f t="shared" si="3"/>
        <v>2.0833333333333259E-3</v>
      </c>
      <c r="D40" s="3">
        <f t="shared" si="1"/>
        <v>2.9999999999999893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</row>
    <row r="41" spans="2:18" x14ac:dyDescent="0.25">
      <c r="B41" s="2">
        <v>0.63888888888888895</v>
      </c>
      <c r="C41" s="33">
        <f t="shared" si="3"/>
        <v>3.4722222222223209E-3</v>
      </c>
      <c r="D41" s="3">
        <f t="shared" si="1"/>
        <v>5.0000000000001421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</row>
    <row r="42" spans="2:18" x14ac:dyDescent="0.25">
      <c r="B42" s="2">
        <v>0.64027777777777783</v>
      </c>
      <c r="C42" s="33">
        <f t="shared" si="3"/>
        <v>1.388888888888884E-3</v>
      </c>
      <c r="D42" s="3">
        <f t="shared" si="1"/>
        <v>1.9999999999999929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</row>
    <row r="43" spans="2:18" x14ac:dyDescent="0.25">
      <c r="B43" s="2">
        <v>0.6430555555555556</v>
      </c>
      <c r="C43" s="33">
        <f t="shared" si="3"/>
        <v>2.7777777777777679E-3</v>
      </c>
      <c r="D43" s="3">
        <f t="shared" si="1"/>
        <v>3.9999999999999858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</row>
    <row r="44" spans="2:18" x14ac:dyDescent="0.25">
      <c r="B44" s="2">
        <v>0.64722222222222225</v>
      </c>
      <c r="C44" s="33">
        <f t="shared" si="3"/>
        <v>4.1666666666666519E-3</v>
      </c>
      <c r="D44" s="3">
        <f t="shared" si="1"/>
        <v>5.9999999999999787</v>
      </c>
    </row>
    <row r="45" spans="2:18" x14ac:dyDescent="0.25">
      <c r="B45" s="2">
        <v>0.65277777777777779</v>
      </c>
      <c r="C45" s="33">
        <f t="shared" si="3"/>
        <v>5.5555555555555358E-3</v>
      </c>
      <c r="D45" s="3">
        <f t="shared" si="1"/>
        <v>7.9999999999999716</v>
      </c>
    </row>
    <row r="46" spans="2:18" x14ac:dyDescent="0.25">
      <c r="B46" s="2">
        <v>0.65555555555555556</v>
      </c>
      <c r="C46" s="33">
        <f t="shared" si="3"/>
        <v>2.7777777777777679E-3</v>
      </c>
      <c r="D46" s="3">
        <f t="shared" si="1"/>
        <v>3.9999999999999858</v>
      </c>
    </row>
    <row r="47" spans="2:18" x14ac:dyDescent="0.25">
      <c r="B47" s="2">
        <v>0.67083333333333339</v>
      </c>
      <c r="C47" s="33">
        <f t="shared" si="3"/>
        <v>1.5277777777777835E-2</v>
      </c>
      <c r="D47" s="3">
        <f t="shared" si="1"/>
        <v>22.000000000000082</v>
      </c>
    </row>
    <row r="48" spans="2:18" x14ac:dyDescent="0.25">
      <c r="B48" s="19">
        <v>0.67638888888888893</v>
      </c>
      <c r="C48" s="34">
        <f t="shared" si="3"/>
        <v>5.5555555555555358E-3</v>
      </c>
      <c r="D48" s="3">
        <f t="shared" si="1"/>
        <v>7.9999999999999716</v>
      </c>
    </row>
    <row r="49" spans="2:4" x14ac:dyDescent="0.25">
      <c r="B49" s="2">
        <v>0.68888888888888899</v>
      </c>
      <c r="C49" s="33"/>
      <c r="D49" s="3"/>
    </row>
    <row r="50" spans="2:4" x14ac:dyDescent="0.25">
      <c r="B50" s="2">
        <v>0.69166666666666676</v>
      </c>
      <c r="C50" s="33">
        <f t="shared" ref="C50:C74" si="5">B50-B49</f>
        <v>2.7777777777777679E-3</v>
      </c>
      <c r="D50" s="3">
        <f t="shared" si="1"/>
        <v>3.9999999999999858</v>
      </c>
    </row>
    <row r="51" spans="2:4" x14ac:dyDescent="0.25">
      <c r="B51" s="2">
        <v>0.69444444444444453</v>
      </c>
      <c r="C51" s="33">
        <f t="shared" si="5"/>
        <v>2.7777777777777679E-3</v>
      </c>
      <c r="D51" s="3">
        <f t="shared" si="1"/>
        <v>3.9999999999999858</v>
      </c>
    </row>
    <row r="52" spans="2:4" x14ac:dyDescent="0.25">
      <c r="B52" s="2">
        <v>0.69791666666666663</v>
      </c>
      <c r="C52" s="33">
        <f t="shared" si="5"/>
        <v>3.4722222222220989E-3</v>
      </c>
      <c r="D52" s="3">
        <f t="shared" si="1"/>
        <v>4.9999999999998224</v>
      </c>
    </row>
    <row r="53" spans="2:4" x14ac:dyDescent="0.25">
      <c r="B53" s="18">
        <v>0.69930555555555562</v>
      </c>
      <c r="C53" s="33">
        <f t="shared" si="5"/>
        <v>1.388888888888995E-3</v>
      </c>
      <c r="D53" s="3">
        <f t="shared" si="1"/>
        <v>2.0000000000001528</v>
      </c>
    </row>
    <row r="54" spans="2:4" x14ac:dyDescent="0.25">
      <c r="B54" s="2">
        <v>0.70000000000000007</v>
      </c>
      <c r="C54" s="33">
        <f t="shared" si="5"/>
        <v>6.9444444444444198E-4</v>
      </c>
      <c r="D54" s="3">
        <f t="shared" si="1"/>
        <v>0.99999999999999645</v>
      </c>
    </row>
    <row r="55" spans="2:4" x14ac:dyDescent="0.25">
      <c r="B55" s="2">
        <v>0.70486111111111116</v>
      </c>
      <c r="C55" s="33">
        <f t="shared" si="5"/>
        <v>4.8611111111110938E-3</v>
      </c>
      <c r="D55" s="3">
        <f t="shared" si="1"/>
        <v>6.9999999999999751</v>
      </c>
    </row>
    <row r="56" spans="2:4" x14ac:dyDescent="0.25">
      <c r="B56" s="2">
        <v>0.70833333333333337</v>
      </c>
      <c r="C56" s="33">
        <f t="shared" si="5"/>
        <v>3.4722222222222099E-3</v>
      </c>
      <c r="D56" s="3">
        <f t="shared" si="1"/>
        <v>4.9999999999999822</v>
      </c>
    </row>
    <row r="57" spans="2:4" x14ac:dyDescent="0.25">
      <c r="B57" s="2">
        <v>0.71180555555555547</v>
      </c>
      <c r="C57" s="33">
        <f t="shared" si="5"/>
        <v>3.4722222222220989E-3</v>
      </c>
      <c r="D57" s="3">
        <f t="shared" si="1"/>
        <v>4.9999999999998224</v>
      </c>
    </row>
    <row r="58" spans="2:4" x14ac:dyDescent="0.25">
      <c r="B58" s="2">
        <v>0.71388888888888891</v>
      </c>
      <c r="C58" s="33">
        <f t="shared" si="5"/>
        <v>2.083333333333437E-3</v>
      </c>
      <c r="D58" s="3">
        <f t="shared" si="1"/>
        <v>3.0000000000001492</v>
      </c>
    </row>
    <row r="59" spans="2:4" x14ac:dyDescent="0.25">
      <c r="B59" s="2">
        <v>0.71944444444444444</v>
      </c>
      <c r="C59" s="33">
        <f t="shared" si="5"/>
        <v>5.5555555555555358E-3</v>
      </c>
      <c r="D59" s="3">
        <f t="shared" si="1"/>
        <v>7.9999999999999716</v>
      </c>
    </row>
    <row r="60" spans="2:4" x14ac:dyDescent="0.25">
      <c r="B60" s="2">
        <v>0.72361111111111109</v>
      </c>
      <c r="C60" s="33">
        <f t="shared" si="5"/>
        <v>4.1666666666666519E-3</v>
      </c>
      <c r="D60" s="3">
        <f t="shared" si="1"/>
        <v>5.9999999999999787</v>
      </c>
    </row>
    <row r="61" spans="2:4" x14ac:dyDescent="0.25">
      <c r="B61" s="2">
        <v>0.73055555555555562</v>
      </c>
      <c r="C61" s="33">
        <f t="shared" si="5"/>
        <v>6.9444444444445308E-3</v>
      </c>
      <c r="D61" s="3">
        <f t="shared" si="1"/>
        <v>10.000000000000124</v>
      </c>
    </row>
    <row r="62" spans="2:4" x14ac:dyDescent="0.25">
      <c r="B62" s="2">
        <v>0.7319444444444444</v>
      </c>
      <c r="C62" s="33">
        <f t="shared" si="5"/>
        <v>1.3888888888887729E-3</v>
      </c>
      <c r="D62" s="3">
        <f t="shared" si="1"/>
        <v>1.999999999999833</v>
      </c>
    </row>
    <row r="63" spans="2:4" x14ac:dyDescent="0.25">
      <c r="B63" s="2">
        <v>0.7319444444444444</v>
      </c>
      <c r="C63" s="33">
        <f t="shared" si="5"/>
        <v>0</v>
      </c>
      <c r="D63" s="3">
        <f t="shared" si="1"/>
        <v>0</v>
      </c>
    </row>
    <row r="64" spans="2:4" x14ac:dyDescent="0.25">
      <c r="B64" s="2">
        <v>0.74375000000000002</v>
      </c>
      <c r="C64" s="33">
        <f t="shared" si="5"/>
        <v>1.1805555555555625E-2</v>
      </c>
      <c r="D64" s="3">
        <f t="shared" si="1"/>
        <v>17.000000000000099</v>
      </c>
    </row>
    <row r="65" spans="2:4" x14ac:dyDescent="0.25">
      <c r="B65" s="2">
        <v>0.75486111111111109</v>
      </c>
      <c r="C65" s="33">
        <f t="shared" si="5"/>
        <v>1.1111111111111072E-2</v>
      </c>
      <c r="D65" s="3">
        <f t="shared" si="1"/>
        <v>15.999999999999943</v>
      </c>
    </row>
    <row r="66" spans="2:4" x14ac:dyDescent="0.25">
      <c r="B66" s="2">
        <v>0.7583333333333333</v>
      </c>
      <c r="C66" s="33">
        <f t="shared" si="5"/>
        <v>3.4722222222222099E-3</v>
      </c>
      <c r="D66" s="3">
        <f t="shared" si="1"/>
        <v>4.9999999999999822</v>
      </c>
    </row>
    <row r="67" spans="2:4" x14ac:dyDescent="0.25">
      <c r="B67" s="2">
        <v>0.76944444444444438</v>
      </c>
      <c r="C67" s="33">
        <f t="shared" si="5"/>
        <v>1.1111111111111072E-2</v>
      </c>
      <c r="D67" s="3">
        <f t="shared" si="1"/>
        <v>15.999999999999943</v>
      </c>
    </row>
    <row r="68" spans="2:4" x14ac:dyDescent="0.25">
      <c r="B68" s="2">
        <v>0.77430555555555547</v>
      </c>
      <c r="C68" s="33">
        <f t="shared" si="5"/>
        <v>4.8611111111110938E-3</v>
      </c>
      <c r="D68" s="3">
        <f t="shared" si="1"/>
        <v>6.9999999999999751</v>
      </c>
    </row>
    <row r="69" spans="2:4" x14ac:dyDescent="0.25">
      <c r="B69" s="2">
        <v>0.77708333333333324</v>
      </c>
      <c r="C69" s="33">
        <f t="shared" si="5"/>
        <v>2.7777777777777679E-3</v>
      </c>
      <c r="D69" s="3">
        <f t="shared" si="1"/>
        <v>3.9999999999999858</v>
      </c>
    </row>
    <row r="70" spans="2:4" x14ac:dyDescent="0.25">
      <c r="B70" s="2">
        <v>0.78055555555555556</v>
      </c>
      <c r="C70" s="33">
        <f t="shared" si="5"/>
        <v>3.4722222222223209E-3</v>
      </c>
      <c r="D70" s="3">
        <f t="shared" ref="D70:D125" si="6">C70*1440</f>
        <v>5.0000000000001421</v>
      </c>
    </row>
    <row r="71" spans="2:4" x14ac:dyDescent="0.25">
      <c r="B71" s="2">
        <v>0.78125</v>
      </c>
      <c r="C71" s="33">
        <f t="shared" si="5"/>
        <v>6.9444444444444198E-4</v>
      </c>
      <c r="D71" s="3">
        <f t="shared" si="6"/>
        <v>0.99999999999999645</v>
      </c>
    </row>
    <row r="72" spans="2:4" x14ac:dyDescent="0.25">
      <c r="B72" s="2">
        <v>0.78541666666666676</v>
      </c>
      <c r="C72" s="33">
        <f t="shared" si="5"/>
        <v>4.1666666666667629E-3</v>
      </c>
      <c r="D72" s="3">
        <f t="shared" si="6"/>
        <v>6.0000000000001386</v>
      </c>
    </row>
    <row r="73" spans="2:4" x14ac:dyDescent="0.25">
      <c r="B73" s="2">
        <v>0.80833333333333324</v>
      </c>
      <c r="C73" s="33">
        <f t="shared" si="5"/>
        <v>2.2916666666666474E-2</v>
      </c>
      <c r="D73" s="3">
        <f t="shared" si="6"/>
        <v>32.999999999999723</v>
      </c>
    </row>
    <row r="74" spans="2:4" x14ac:dyDescent="0.25">
      <c r="B74" s="19">
        <v>0.81527777777777777</v>
      </c>
      <c r="C74" s="34">
        <f t="shared" si="5"/>
        <v>6.9444444444445308E-3</v>
      </c>
      <c r="D74" s="3">
        <f t="shared" si="6"/>
        <v>10.000000000000124</v>
      </c>
    </row>
    <row r="75" spans="2:4" x14ac:dyDescent="0.25">
      <c r="B75" s="18">
        <v>0.58888888888888891</v>
      </c>
      <c r="C75" s="33"/>
      <c r="D75" s="3"/>
    </row>
    <row r="76" spans="2:4" x14ac:dyDescent="0.25">
      <c r="B76" s="2">
        <v>0.59305555555555556</v>
      </c>
      <c r="C76" s="33">
        <f t="shared" ref="C76:C84" si="7">B76-B75</f>
        <v>4.1666666666666519E-3</v>
      </c>
      <c r="D76" s="3">
        <f t="shared" si="6"/>
        <v>5.9999999999999787</v>
      </c>
    </row>
    <row r="77" spans="2:4" x14ac:dyDescent="0.25">
      <c r="B77" s="2">
        <v>0.6</v>
      </c>
      <c r="C77" s="33">
        <f t="shared" si="7"/>
        <v>6.9444444444444198E-3</v>
      </c>
      <c r="D77" s="3">
        <f t="shared" si="6"/>
        <v>9.9999999999999645</v>
      </c>
    </row>
    <row r="78" spans="2:4" x14ac:dyDescent="0.25">
      <c r="B78" s="2">
        <v>0.60138888888888886</v>
      </c>
      <c r="C78" s="33">
        <f t="shared" si="7"/>
        <v>1.388888888888884E-3</v>
      </c>
      <c r="D78" s="3">
        <f t="shared" si="6"/>
        <v>1.9999999999999929</v>
      </c>
    </row>
    <row r="79" spans="2:4" x14ac:dyDescent="0.25">
      <c r="B79" s="2">
        <v>0.60277777777777775</v>
      </c>
      <c r="C79" s="33">
        <f t="shared" si="7"/>
        <v>1.388888888888884E-3</v>
      </c>
      <c r="D79" s="3">
        <f t="shared" si="6"/>
        <v>1.9999999999999929</v>
      </c>
    </row>
    <row r="80" spans="2:4" x14ac:dyDescent="0.25">
      <c r="B80" s="2">
        <v>0.60763888888888895</v>
      </c>
      <c r="C80" s="33">
        <f t="shared" si="7"/>
        <v>4.8611111111112049E-3</v>
      </c>
      <c r="D80" s="3">
        <f t="shared" si="6"/>
        <v>7.000000000000135</v>
      </c>
    </row>
    <row r="81" spans="2:4" x14ac:dyDescent="0.25">
      <c r="B81" s="2">
        <v>0.61458333333333337</v>
      </c>
      <c r="C81" s="33">
        <f t="shared" si="7"/>
        <v>6.9444444444444198E-3</v>
      </c>
      <c r="D81" s="3">
        <f t="shared" si="6"/>
        <v>9.9999999999999645</v>
      </c>
    </row>
    <row r="82" spans="2:4" x14ac:dyDescent="0.25">
      <c r="B82" s="2">
        <v>0.61597222222222225</v>
      </c>
      <c r="C82" s="33">
        <f t="shared" si="7"/>
        <v>1.388888888888884E-3</v>
      </c>
      <c r="D82" s="3">
        <f t="shared" si="6"/>
        <v>1.9999999999999929</v>
      </c>
    </row>
    <row r="83" spans="2:4" x14ac:dyDescent="0.25">
      <c r="B83" s="2">
        <v>0.61736111111111114</v>
      </c>
      <c r="C83" s="33">
        <f t="shared" si="7"/>
        <v>1.388888888888884E-3</v>
      </c>
      <c r="D83" s="3">
        <f t="shared" si="6"/>
        <v>1.9999999999999929</v>
      </c>
    </row>
    <row r="84" spans="2:4" x14ac:dyDescent="0.25">
      <c r="B84" s="19">
        <v>0.62152777777777779</v>
      </c>
      <c r="C84" s="34">
        <f t="shared" si="7"/>
        <v>4.1666666666666519E-3</v>
      </c>
      <c r="D84" s="3">
        <f t="shared" si="6"/>
        <v>5.9999999999999787</v>
      </c>
    </row>
    <row r="85" spans="2:4" x14ac:dyDescent="0.25">
      <c r="B85" s="2">
        <v>0.64236111111111105</v>
      </c>
      <c r="C85" s="33"/>
      <c r="D85" s="3"/>
    </row>
    <row r="86" spans="2:4" x14ac:dyDescent="0.25">
      <c r="B86" s="2">
        <v>0.64513888888888882</v>
      </c>
      <c r="C86" s="33">
        <f t="shared" ref="C86:C125" si="8">B86-B85</f>
        <v>2.7777777777777679E-3</v>
      </c>
      <c r="D86" s="3">
        <f t="shared" si="6"/>
        <v>3.9999999999999858</v>
      </c>
    </row>
    <row r="87" spans="2:4" x14ac:dyDescent="0.25">
      <c r="B87" s="2">
        <v>0.65208333333333335</v>
      </c>
      <c r="C87" s="33">
        <f t="shared" si="8"/>
        <v>6.9444444444445308E-3</v>
      </c>
      <c r="D87" s="3">
        <f t="shared" si="6"/>
        <v>10.000000000000124</v>
      </c>
    </row>
    <row r="88" spans="2:4" x14ac:dyDescent="0.25">
      <c r="B88" s="2">
        <v>0.66319444444444442</v>
      </c>
      <c r="C88" s="33">
        <f t="shared" si="8"/>
        <v>1.1111111111111072E-2</v>
      </c>
      <c r="D88" s="3">
        <f t="shared" si="6"/>
        <v>15.999999999999943</v>
      </c>
    </row>
    <row r="89" spans="2:4" x14ac:dyDescent="0.25">
      <c r="B89" s="2">
        <v>0.66527777777777775</v>
      </c>
      <c r="C89" s="33">
        <f t="shared" si="8"/>
        <v>2.0833333333333259E-3</v>
      </c>
      <c r="D89" s="3">
        <f t="shared" si="6"/>
        <v>2.9999999999999893</v>
      </c>
    </row>
    <row r="90" spans="2:4" x14ac:dyDescent="0.25">
      <c r="B90" s="2">
        <v>0.66875000000000007</v>
      </c>
      <c r="C90" s="33">
        <f t="shared" si="8"/>
        <v>3.4722222222223209E-3</v>
      </c>
      <c r="D90" s="3">
        <f t="shared" si="6"/>
        <v>5.0000000000001421</v>
      </c>
    </row>
    <row r="91" spans="2:4" x14ac:dyDescent="0.25">
      <c r="B91" s="2">
        <v>0.67708333333333337</v>
      </c>
      <c r="C91" s="33">
        <f t="shared" si="8"/>
        <v>8.3333333333333037E-3</v>
      </c>
      <c r="D91" s="3">
        <f t="shared" si="6"/>
        <v>11.999999999999957</v>
      </c>
    </row>
    <row r="92" spans="2:4" x14ac:dyDescent="0.25">
      <c r="B92" s="2">
        <v>0.67708333333333337</v>
      </c>
      <c r="C92" s="33">
        <f t="shared" si="8"/>
        <v>0</v>
      </c>
      <c r="D92" s="3">
        <f t="shared" si="6"/>
        <v>0</v>
      </c>
    </row>
    <row r="93" spans="2:4" x14ac:dyDescent="0.25">
      <c r="B93" s="2">
        <v>0.69305555555555554</v>
      </c>
      <c r="C93" s="33">
        <f t="shared" si="8"/>
        <v>1.5972222222222165E-2</v>
      </c>
      <c r="D93" s="3">
        <f t="shared" si="6"/>
        <v>22.999999999999918</v>
      </c>
    </row>
    <row r="94" spans="2:4" x14ac:dyDescent="0.25">
      <c r="B94" s="2">
        <v>0.69374999999999998</v>
      </c>
      <c r="C94" s="33">
        <f t="shared" si="8"/>
        <v>6.9444444444444198E-4</v>
      </c>
      <c r="D94" s="3">
        <f t="shared" si="6"/>
        <v>0.99999999999999645</v>
      </c>
    </row>
    <row r="95" spans="2:4" x14ac:dyDescent="0.25">
      <c r="B95" s="2">
        <v>0.69374999999999998</v>
      </c>
      <c r="C95" s="33">
        <f t="shared" si="8"/>
        <v>0</v>
      </c>
      <c r="D95" s="3">
        <f t="shared" si="6"/>
        <v>0</v>
      </c>
    </row>
    <row r="96" spans="2:4" x14ac:dyDescent="0.25">
      <c r="B96" s="2">
        <v>0.69444444444444453</v>
      </c>
      <c r="C96" s="33">
        <f t="shared" si="8"/>
        <v>6.94444444444553E-4</v>
      </c>
      <c r="D96" s="3">
        <f t="shared" si="6"/>
        <v>1.0000000000001563</v>
      </c>
    </row>
    <row r="97" spans="2:4" x14ac:dyDescent="0.25">
      <c r="B97" s="2">
        <v>0.7006944444444444</v>
      </c>
      <c r="C97" s="33">
        <f t="shared" si="8"/>
        <v>6.2499999999998668E-3</v>
      </c>
      <c r="D97" s="3">
        <f t="shared" si="6"/>
        <v>8.9999999999998082</v>
      </c>
    </row>
    <row r="98" spans="2:4" x14ac:dyDescent="0.25">
      <c r="B98" s="2">
        <v>0.70347222222222217</v>
      </c>
      <c r="C98" s="33">
        <f t="shared" si="8"/>
        <v>2.7777777777777679E-3</v>
      </c>
      <c r="D98" s="3">
        <f t="shared" si="6"/>
        <v>3.9999999999999858</v>
      </c>
    </row>
    <row r="99" spans="2:4" x14ac:dyDescent="0.25">
      <c r="B99" s="2">
        <v>0.70486111111111116</v>
      </c>
      <c r="C99" s="33">
        <f t="shared" si="8"/>
        <v>1.388888888888995E-3</v>
      </c>
      <c r="D99" s="3">
        <f t="shared" si="6"/>
        <v>2.0000000000001528</v>
      </c>
    </row>
    <row r="100" spans="2:4" x14ac:dyDescent="0.25">
      <c r="B100" s="2">
        <v>0.7055555555555556</v>
      </c>
      <c r="C100" s="33">
        <f t="shared" si="8"/>
        <v>6.9444444444444198E-4</v>
      </c>
      <c r="D100" s="3">
        <f t="shared" si="6"/>
        <v>0.99999999999999645</v>
      </c>
    </row>
    <row r="101" spans="2:4" x14ac:dyDescent="0.25">
      <c r="B101" s="2">
        <v>0.7090277777777777</v>
      </c>
      <c r="C101" s="33">
        <f t="shared" si="8"/>
        <v>3.4722222222220989E-3</v>
      </c>
      <c r="D101" s="3">
        <f t="shared" si="6"/>
        <v>4.9999999999998224</v>
      </c>
    </row>
    <row r="102" spans="2:4" x14ac:dyDescent="0.25">
      <c r="B102" s="2">
        <v>0.71180555555555547</v>
      </c>
      <c r="C102" s="33">
        <f t="shared" si="8"/>
        <v>2.7777777777777679E-3</v>
      </c>
      <c r="D102" s="3">
        <f t="shared" si="6"/>
        <v>3.9999999999999858</v>
      </c>
    </row>
    <row r="103" spans="2:4" x14ac:dyDescent="0.25">
      <c r="B103" s="2">
        <v>0.72013888888888899</v>
      </c>
      <c r="C103" s="33">
        <f t="shared" si="8"/>
        <v>8.3333333333335258E-3</v>
      </c>
      <c r="D103" s="3">
        <f t="shared" si="6"/>
        <v>12.000000000000277</v>
      </c>
    </row>
    <row r="104" spans="2:4" x14ac:dyDescent="0.25">
      <c r="B104" s="2">
        <v>0.72222222222222221</v>
      </c>
      <c r="C104" s="33">
        <f t="shared" si="8"/>
        <v>2.0833333333332149E-3</v>
      </c>
      <c r="D104" s="3">
        <f t="shared" si="6"/>
        <v>2.9999999999998295</v>
      </c>
    </row>
    <row r="105" spans="2:4" x14ac:dyDescent="0.25">
      <c r="B105" s="2">
        <v>0.72291666666666676</v>
      </c>
      <c r="C105" s="33">
        <f t="shared" si="8"/>
        <v>6.94444444444553E-4</v>
      </c>
      <c r="D105" s="3">
        <f t="shared" si="6"/>
        <v>1.0000000000001563</v>
      </c>
    </row>
    <row r="106" spans="2:4" x14ac:dyDescent="0.25">
      <c r="B106" s="2">
        <v>0.72430555555555554</v>
      </c>
      <c r="C106" s="33">
        <f t="shared" si="8"/>
        <v>1.3888888888887729E-3</v>
      </c>
      <c r="D106" s="3">
        <f t="shared" si="6"/>
        <v>1.999999999999833</v>
      </c>
    </row>
    <row r="107" spans="2:4" x14ac:dyDescent="0.25">
      <c r="B107" s="18">
        <v>0.73541666666666661</v>
      </c>
      <c r="C107" s="33">
        <f t="shared" si="8"/>
        <v>1.1111111111111072E-2</v>
      </c>
      <c r="D107" s="3">
        <f t="shared" si="6"/>
        <v>15.999999999999943</v>
      </c>
    </row>
    <row r="108" spans="2:4" x14ac:dyDescent="0.25">
      <c r="B108" s="2">
        <v>0.73611111111111116</v>
      </c>
      <c r="C108" s="33">
        <f t="shared" si="8"/>
        <v>6.94444444444553E-4</v>
      </c>
      <c r="D108" s="3">
        <f t="shared" si="6"/>
        <v>1.0000000000001563</v>
      </c>
    </row>
    <row r="109" spans="2:4" x14ac:dyDescent="0.25">
      <c r="B109" s="2">
        <v>0.7402777777777777</v>
      </c>
      <c r="C109" s="33">
        <f t="shared" si="8"/>
        <v>4.1666666666665408E-3</v>
      </c>
      <c r="D109" s="3">
        <f t="shared" si="6"/>
        <v>5.9999999999998188</v>
      </c>
    </row>
    <row r="110" spans="2:4" x14ac:dyDescent="0.25">
      <c r="B110" s="2">
        <v>0.74236111111111114</v>
      </c>
      <c r="C110" s="33">
        <f t="shared" si="8"/>
        <v>2.083333333333437E-3</v>
      </c>
      <c r="D110" s="3">
        <f t="shared" si="6"/>
        <v>3.0000000000001492</v>
      </c>
    </row>
    <row r="111" spans="2:4" x14ac:dyDescent="0.25">
      <c r="B111" s="2">
        <v>0.74722222222222223</v>
      </c>
      <c r="C111" s="33">
        <f t="shared" si="8"/>
        <v>4.8611111111110938E-3</v>
      </c>
      <c r="D111" s="3">
        <f t="shared" si="6"/>
        <v>6.9999999999999751</v>
      </c>
    </row>
    <row r="112" spans="2:4" x14ac:dyDescent="0.25">
      <c r="B112" s="2">
        <v>0.75208333333333333</v>
      </c>
      <c r="C112" s="33">
        <f t="shared" si="8"/>
        <v>4.8611111111110938E-3</v>
      </c>
      <c r="D112" s="3">
        <f t="shared" si="6"/>
        <v>6.9999999999999751</v>
      </c>
    </row>
    <row r="113" spans="2:4" x14ac:dyDescent="0.25">
      <c r="B113" s="2">
        <v>0.7583333333333333</v>
      </c>
      <c r="C113" s="33">
        <f t="shared" si="8"/>
        <v>6.2499999999999778E-3</v>
      </c>
      <c r="D113" s="3">
        <f t="shared" si="6"/>
        <v>8.999999999999968</v>
      </c>
    </row>
    <row r="114" spans="2:4" x14ac:dyDescent="0.25">
      <c r="B114" s="2">
        <v>0.76041666666666663</v>
      </c>
      <c r="C114" s="33">
        <f t="shared" si="8"/>
        <v>2.0833333333333259E-3</v>
      </c>
      <c r="D114" s="3">
        <f t="shared" si="6"/>
        <v>2.9999999999999893</v>
      </c>
    </row>
    <row r="115" spans="2:4" x14ac:dyDescent="0.25">
      <c r="B115" s="2">
        <v>0.7631944444444444</v>
      </c>
      <c r="C115" s="33">
        <f t="shared" si="8"/>
        <v>2.7777777777777679E-3</v>
      </c>
      <c r="D115" s="3">
        <f t="shared" si="6"/>
        <v>3.9999999999999858</v>
      </c>
    </row>
    <row r="116" spans="2:4" x14ac:dyDescent="0.25">
      <c r="B116" s="2">
        <v>0.76458333333333339</v>
      </c>
      <c r="C116" s="33">
        <f t="shared" si="8"/>
        <v>1.388888888888995E-3</v>
      </c>
      <c r="D116" s="3">
        <f t="shared" si="6"/>
        <v>2.0000000000001528</v>
      </c>
    </row>
    <row r="117" spans="2:4" x14ac:dyDescent="0.25">
      <c r="B117" s="2">
        <v>0.76527777777777783</v>
      </c>
      <c r="C117" s="33">
        <f t="shared" si="8"/>
        <v>6.9444444444444198E-4</v>
      </c>
      <c r="D117" s="3">
        <f t="shared" si="6"/>
        <v>0.99999999999999645</v>
      </c>
    </row>
    <row r="118" spans="2:4" x14ac:dyDescent="0.25">
      <c r="B118" s="2">
        <v>0.77361111111111114</v>
      </c>
      <c r="C118" s="33">
        <f t="shared" si="8"/>
        <v>8.3333333333333037E-3</v>
      </c>
      <c r="D118" s="3">
        <f t="shared" si="6"/>
        <v>11.999999999999957</v>
      </c>
    </row>
    <row r="119" spans="2:4" x14ac:dyDescent="0.25">
      <c r="B119" s="2">
        <v>0.78472222222222221</v>
      </c>
      <c r="C119" s="33">
        <f t="shared" si="8"/>
        <v>1.1111111111111072E-2</v>
      </c>
      <c r="D119" s="3">
        <f t="shared" si="6"/>
        <v>15.999999999999943</v>
      </c>
    </row>
    <row r="120" spans="2:4" x14ac:dyDescent="0.25">
      <c r="B120" s="2">
        <v>0.78541666666666676</v>
      </c>
      <c r="C120" s="33">
        <f t="shared" si="8"/>
        <v>6.94444444444553E-4</v>
      </c>
      <c r="D120" s="3">
        <f t="shared" si="6"/>
        <v>1.0000000000001563</v>
      </c>
    </row>
    <row r="121" spans="2:4" x14ac:dyDescent="0.25">
      <c r="B121" s="2">
        <v>0.78819444444444453</v>
      </c>
      <c r="C121" s="33">
        <f t="shared" si="8"/>
        <v>2.7777777777777679E-3</v>
      </c>
      <c r="D121" s="3">
        <f t="shared" si="6"/>
        <v>3.9999999999999858</v>
      </c>
    </row>
    <row r="122" spans="2:4" x14ac:dyDescent="0.25">
      <c r="B122" s="18">
        <v>0.79236111111111107</v>
      </c>
      <c r="C122" s="33">
        <f t="shared" si="8"/>
        <v>4.1666666666665408E-3</v>
      </c>
      <c r="D122" s="3">
        <f t="shared" si="6"/>
        <v>5.9999999999998188</v>
      </c>
    </row>
    <row r="123" spans="2:4" x14ac:dyDescent="0.25">
      <c r="B123" s="2">
        <v>0.79305555555555562</v>
      </c>
      <c r="C123" s="33">
        <f t="shared" si="8"/>
        <v>6.94444444444553E-4</v>
      </c>
      <c r="D123" s="3">
        <f t="shared" si="6"/>
        <v>1.0000000000001563</v>
      </c>
    </row>
    <row r="124" spans="2:4" x14ac:dyDescent="0.25">
      <c r="B124" s="2">
        <v>0.80486111111111114</v>
      </c>
      <c r="C124" s="33">
        <f t="shared" si="8"/>
        <v>1.1805555555555514E-2</v>
      </c>
      <c r="D124" s="3">
        <f t="shared" si="6"/>
        <v>16.99999999999994</v>
      </c>
    </row>
    <row r="125" spans="2:4" x14ac:dyDescent="0.25">
      <c r="B125" s="2">
        <v>0.82708333333333339</v>
      </c>
      <c r="C125" s="33">
        <f t="shared" si="8"/>
        <v>2.2222222222222254E-2</v>
      </c>
      <c r="D125" s="3">
        <f t="shared" si="6"/>
        <v>32.000000000000043</v>
      </c>
    </row>
  </sheetData>
  <sortState ref="I23:I27">
    <sortCondition ref="I2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7"/>
  <sheetViews>
    <sheetView tabSelected="1" topLeftCell="E21" zoomScaleNormal="100" workbookViewId="0">
      <selection activeCell="I22" sqref="I22"/>
    </sheetView>
  </sheetViews>
  <sheetFormatPr defaultRowHeight="15" x14ac:dyDescent="0.25"/>
  <cols>
    <col min="2" max="2" width="15.7109375" bestFit="1" customWidth="1"/>
    <col min="3" max="3" width="23.5703125" bestFit="1" customWidth="1"/>
    <col min="4" max="4" width="11.85546875" bestFit="1" customWidth="1"/>
    <col min="5" max="5" width="14.85546875" bestFit="1" customWidth="1"/>
    <col min="6" max="6" width="11.7109375" bestFit="1" customWidth="1"/>
    <col min="8" max="8" width="32" bestFit="1" customWidth="1"/>
    <col min="9" max="9" width="12.7109375" bestFit="1" customWidth="1"/>
    <col min="10" max="10" width="7.28515625" bestFit="1" customWidth="1"/>
    <col min="22" max="22" width="27" bestFit="1" customWidth="1"/>
    <col min="23" max="23" width="23.140625" bestFit="1" customWidth="1"/>
    <col min="24" max="24" width="17.85546875" bestFit="1" customWidth="1"/>
    <col min="25" max="25" width="24.85546875" bestFit="1" customWidth="1"/>
    <col min="26" max="26" width="25.5703125" bestFit="1" customWidth="1"/>
    <col min="27" max="27" width="12" bestFit="1" customWidth="1"/>
    <col min="28" max="28" width="20.85546875" bestFit="1" customWidth="1"/>
  </cols>
  <sheetData>
    <row r="1" spans="1:28" x14ac:dyDescent="0.25">
      <c r="A1" s="4" t="s">
        <v>108</v>
      </c>
    </row>
    <row r="2" spans="1:28" ht="15.75" thickBot="1" x14ac:dyDescent="0.3">
      <c r="A2" s="23" t="s">
        <v>107</v>
      </c>
      <c r="B2" s="8"/>
      <c r="C2" s="8"/>
      <c r="D2" s="8"/>
      <c r="E2" s="8"/>
    </row>
    <row r="3" spans="1:28" ht="15.75" thickBot="1" x14ac:dyDescent="0.3">
      <c r="B3" s="7" t="s">
        <v>7</v>
      </c>
      <c r="C3" s="7" t="s">
        <v>4</v>
      </c>
      <c r="D3" s="7" t="s">
        <v>10</v>
      </c>
      <c r="E3" s="7" t="s">
        <v>5</v>
      </c>
      <c r="F3" s="5" t="s">
        <v>136</v>
      </c>
      <c r="K3" s="30" t="s">
        <v>137</v>
      </c>
      <c r="L3" s="30" t="s">
        <v>139</v>
      </c>
    </row>
    <row r="4" spans="1:28" x14ac:dyDescent="0.25">
      <c r="B4" s="2">
        <v>0.77500000000000002</v>
      </c>
      <c r="C4" t="s">
        <v>6</v>
      </c>
      <c r="D4" s="2">
        <v>0.78680555555555554</v>
      </c>
      <c r="E4" s="18">
        <f>D4-B4</f>
        <v>1.1805555555555514E-2</v>
      </c>
      <c r="F4" s="3">
        <f>E4*1440</f>
        <v>16.99999999999994</v>
      </c>
      <c r="H4" s="31" t="s">
        <v>122</v>
      </c>
      <c r="I4" s="31"/>
      <c r="K4" s="28">
        <v>0</v>
      </c>
      <c r="L4" s="28">
        <v>6</v>
      </c>
      <c r="V4" s="4" t="s">
        <v>146</v>
      </c>
    </row>
    <row r="5" spans="1:28" x14ac:dyDescent="0.25">
      <c r="B5" s="18">
        <v>0.78680555555555554</v>
      </c>
      <c r="C5" s="17" t="s">
        <v>6</v>
      </c>
      <c r="D5" s="18">
        <v>0.7944444444444444</v>
      </c>
      <c r="E5" s="18">
        <f t="shared" ref="E5:E67" si="0">D5-B5</f>
        <v>7.6388888888888618E-3</v>
      </c>
      <c r="F5" s="3">
        <f t="shared" ref="F5:F67" si="1">E5*1440</f>
        <v>10.999999999999961</v>
      </c>
      <c r="H5" s="28"/>
      <c r="I5" s="28"/>
      <c r="K5" s="28">
        <v>10.499999999999993</v>
      </c>
      <c r="L5" s="28">
        <v>38</v>
      </c>
      <c r="W5" t="s">
        <v>153</v>
      </c>
      <c r="X5" t="s">
        <v>154</v>
      </c>
      <c r="Y5" t="s">
        <v>147</v>
      </c>
      <c r="Z5" t="s">
        <v>148</v>
      </c>
      <c r="AA5" t="s">
        <v>149</v>
      </c>
    </row>
    <row r="6" spans="1:28" x14ac:dyDescent="0.25">
      <c r="B6" s="18">
        <v>0.79791666666666661</v>
      </c>
      <c r="C6" s="17" t="s">
        <v>6</v>
      </c>
      <c r="D6" s="18">
        <v>0.80555555555555547</v>
      </c>
      <c r="E6" s="18">
        <f t="shared" si="0"/>
        <v>7.6388888888888618E-3</v>
      </c>
      <c r="F6" s="3">
        <f t="shared" si="1"/>
        <v>10.999999999999961</v>
      </c>
      <c r="H6" s="28" t="s">
        <v>123</v>
      </c>
      <c r="I6" s="28">
        <v>0.68383246527777775</v>
      </c>
      <c r="K6" s="28">
        <v>20.999999999999986</v>
      </c>
      <c r="L6" s="28">
        <v>14</v>
      </c>
      <c r="W6" s="38">
        <v>9</v>
      </c>
      <c r="X6" s="28">
        <v>40</v>
      </c>
      <c r="Y6">
        <f>_xlfn.EXPON.DIST(W6,$X$13,TRUE)</f>
        <v>0.58552140445419909</v>
      </c>
      <c r="Z6">
        <f>Y6*$X$11</f>
        <v>37.473369885068742</v>
      </c>
      <c r="AA6">
        <f>((X6-Z6)^2)/Z6</f>
        <v>0.17035723654576343</v>
      </c>
    </row>
    <row r="7" spans="1:28" x14ac:dyDescent="0.25">
      <c r="B7" s="18">
        <v>0.4694444444444445</v>
      </c>
      <c r="C7" s="17" t="s">
        <v>6</v>
      </c>
      <c r="D7" s="18">
        <v>0.52777777777777779</v>
      </c>
      <c r="E7" s="18">
        <f t="shared" si="0"/>
        <v>5.8333333333333293E-2</v>
      </c>
      <c r="F7" s="3">
        <f t="shared" si="1"/>
        <v>83.999999999999943</v>
      </c>
      <c r="H7" s="28" t="s">
        <v>124</v>
      </c>
      <c r="I7" s="28">
        <v>1.1666847394839377E-2</v>
      </c>
      <c r="K7" s="28">
        <v>31.499999999999979</v>
      </c>
      <c r="L7" s="28">
        <v>2</v>
      </c>
      <c r="W7" s="38">
        <v>18</v>
      </c>
      <c r="X7" s="28">
        <v>15</v>
      </c>
      <c r="Y7">
        <f>_xlfn.EXPON.DIST(W7,$X$13,TRUE) - Y6</f>
        <v>0.24268608938018132</v>
      </c>
      <c r="Z7">
        <f>Y7*$X$11</f>
        <v>15.531909720331605</v>
      </c>
      <c r="AA7">
        <f t="shared" ref="AA7:AA8" si="2">((X7-Z7)^2)/Z7</f>
        <v>1.8215915214398085E-2</v>
      </c>
    </row>
    <row r="8" spans="1:28" x14ac:dyDescent="0.25">
      <c r="B8" s="18">
        <v>0.48541666666666666</v>
      </c>
      <c r="C8" s="17" t="s">
        <v>6</v>
      </c>
      <c r="D8" s="18">
        <v>0.48541666666666666</v>
      </c>
      <c r="E8" s="18">
        <f t="shared" si="0"/>
        <v>0</v>
      </c>
      <c r="F8" s="3">
        <f t="shared" si="1"/>
        <v>0</v>
      </c>
      <c r="H8" s="28" t="s">
        <v>125</v>
      </c>
      <c r="I8" s="28">
        <v>0.69895833333333335</v>
      </c>
      <c r="K8" s="28">
        <v>41.999999999999972</v>
      </c>
      <c r="L8" s="28">
        <v>2</v>
      </c>
      <c r="W8" s="38">
        <v>27</v>
      </c>
      <c r="X8" s="28">
        <v>5</v>
      </c>
      <c r="Y8">
        <f>_xlfn.EXPON.DIST(W8,$X$13,TRUE) - Y6 - Y7</f>
        <v>0.10058818948480019</v>
      </c>
      <c r="Z8">
        <f>Y8*$X$11</f>
        <v>6.4376441270272124</v>
      </c>
      <c r="AA8">
        <f t="shared" si="2"/>
        <v>0.32105232833525021</v>
      </c>
    </row>
    <row r="9" spans="1:28" x14ac:dyDescent="0.25">
      <c r="B9" s="18">
        <v>0.48541666666666666</v>
      </c>
      <c r="C9" s="17" t="s">
        <v>6</v>
      </c>
      <c r="D9" s="18">
        <v>0.48819444444444443</v>
      </c>
      <c r="E9" s="18">
        <f t="shared" si="0"/>
        <v>2.7777777777777679E-3</v>
      </c>
      <c r="F9" s="3">
        <f t="shared" si="1"/>
        <v>3.9999999999999858</v>
      </c>
      <c r="H9" s="28" t="s">
        <v>126</v>
      </c>
      <c r="I9" s="28">
        <v>0.69652777777777775</v>
      </c>
      <c r="K9" s="28">
        <v>52.499999999999964</v>
      </c>
      <c r="L9" s="28">
        <v>1</v>
      </c>
      <c r="W9" s="38">
        <v>120</v>
      </c>
      <c r="X9" s="28">
        <v>4</v>
      </c>
      <c r="Y9">
        <f>1 - Y6 - Y7 - Y8</f>
        <v>7.1204316680819391E-2</v>
      </c>
      <c r="Z9">
        <f>Y9*$X$11</f>
        <v>4.557076267572441</v>
      </c>
      <c r="AA9">
        <f>((X9-Z9)^2)/Z9</f>
        <v>6.8099357937179555E-2</v>
      </c>
    </row>
    <row r="10" spans="1:28" x14ac:dyDescent="0.25">
      <c r="B10" s="18">
        <v>0.50347222222222221</v>
      </c>
      <c r="C10" s="17" t="s">
        <v>6</v>
      </c>
      <c r="D10" s="18">
        <v>0.50972222222222219</v>
      </c>
      <c r="E10" s="18">
        <f t="shared" si="0"/>
        <v>6.2499999999999778E-3</v>
      </c>
      <c r="F10" s="3">
        <f t="shared" si="1"/>
        <v>8.999999999999968</v>
      </c>
      <c r="H10" s="28" t="s">
        <v>127</v>
      </c>
      <c r="I10" s="28">
        <v>9.333477915871502E-2</v>
      </c>
      <c r="K10" s="28">
        <v>62.999999999999957</v>
      </c>
      <c r="L10" s="28">
        <v>0</v>
      </c>
      <c r="W10" s="38"/>
    </row>
    <row r="11" spans="1:28" x14ac:dyDescent="0.25">
      <c r="B11" s="18">
        <v>0.50972222222222219</v>
      </c>
      <c r="C11" s="17" t="s">
        <v>6</v>
      </c>
      <c r="D11" s="18">
        <v>0.51597222222222217</v>
      </c>
      <c r="E11" s="18">
        <f t="shared" si="0"/>
        <v>6.2499999999999778E-3</v>
      </c>
      <c r="F11" s="3">
        <f t="shared" si="1"/>
        <v>8.999999999999968</v>
      </c>
      <c r="H11" s="28" t="s">
        <v>128</v>
      </c>
      <c r="I11" s="28">
        <v>8.7113810006061027E-3</v>
      </c>
      <c r="K11" s="28">
        <v>73.499999999999943</v>
      </c>
      <c r="L11" s="28">
        <v>0</v>
      </c>
      <c r="X11">
        <f>SUM(X6:X10)</f>
        <v>64</v>
      </c>
    </row>
    <row r="12" spans="1:28" ht="15.75" thickBot="1" x14ac:dyDescent="0.3">
      <c r="B12" s="18">
        <v>0.51597222222222217</v>
      </c>
      <c r="C12" s="17" t="s">
        <v>6</v>
      </c>
      <c r="D12" s="18">
        <v>0.52847222222222223</v>
      </c>
      <c r="E12" s="18">
        <f t="shared" si="0"/>
        <v>1.2500000000000067E-2</v>
      </c>
      <c r="F12" s="3">
        <f t="shared" si="1"/>
        <v>18.000000000000096</v>
      </c>
      <c r="H12" s="28" t="s">
        <v>129</v>
      </c>
      <c r="I12" s="28">
        <v>-0.72081474818969626</v>
      </c>
      <c r="K12" s="29" t="s">
        <v>138</v>
      </c>
      <c r="L12" s="29">
        <v>1</v>
      </c>
    </row>
    <row r="13" spans="1:28" x14ac:dyDescent="0.25">
      <c r="B13" s="18">
        <v>0.52847222222222223</v>
      </c>
      <c r="C13" s="17" t="s">
        <v>6</v>
      </c>
      <c r="D13" s="18">
        <v>0.54236111111111118</v>
      </c>
      <c r="E13" s="18">
        <f t="shared" si="0"/>
        <v>1.3888888888888951E-2</v>
      </c>
      <c r="F13" s="3">
        <f t="shared" si="1"/>
        <v>20.000000000000089</v>
      </c>
      <c r="H13" s="28" t="s">
        <v>130</v>
      </c>
      <c r="I13" s="28">
        <v>-0.58491014472991565</v>
      </c>
      <c r="K13" s="28"/>
      <c r="L13" s="28"/>
      <c r="W13" s="47" t="s">
        <v>145</v>
      </c>
      <c r="X13" s="47">
        <f>1/$I$22</f>
        <v>9.7859327217125341E-2</v>
      </c>
    </row>
    <row r="14" spans="1:28" x14ac:dyDescent="0.25">
      <c r="B14" s="18">
        <v>0.53263888888888888</v>
      </c>
      <c r="C14" s="17" t="s">
        <v>6</v>
      </c>
      <c r="D14" s="18">
        <v>0.53263888888888888</v>
      </c>
      <c r="E14" s="18">
        <f t="shared" si="0"/>
        <v>0</v>
      </c>
      <c r="F14" s="3">
        <f t="shared" si="1"/>
        <v>0</v>
      </c>
      <c r="H14" s="28" t="s">
        <v>131</v>
      </c>
      <c r="I14" s="28">
        <v>0.33402777777777787</v>
      </c>
      <c r="Z14" t="s">
        <v>152</v>
      </c>
      <c r="AA14">
        <f>SUM(AA6:AA9)</f>
        <v>0.57772483803259134</v>
      </c>
    </row>
    <row r="15" spans="1:28" x14ac:dyDescent="0.25">
      <c r="B15" s="18">
        <v>0.53333333333333333</v>
      </c>
      <c r="C15" s="17" t="s">
        <v>6</v>
      </c>
      <c r="D15" s="18">
        <v>0.53541666666666665</v>
      </c>
      <c r="E15" s="18">
        <f t="shared" si="0"/>
        <v>2.0833333333333259E-3</v>
      </c>
      <c r="F15" s="3">
        <f t="shared" si="1"/>
        <v>2.9999999999999893</v>
      </c>
      <c r="H15" s="28" t="s">
        <v>132</v>
      </c>
      <c r="I15" s="28">
        <v>0.48541666666666666</v>
      </c>
      <c r="Z15" t="s">
        <v>161</v>
      </c>
      <c r="AA15">
        <f>4-1-1</f>
        <v>2</v>
      </c>
    </row>
    <row r="16" spans="1:28" x14ac:dyDescent="0.25">
      <c r="B16" s="18">
        <v>0.54166666666666663</v>
      </c>
      <c r="C16" s="17" t="s">
        <v>6</v>
      </c>
      <c r="D16" s="18">
        <v>0.5444444444444444</v>
      </c>
      <c r="E16" s="18">
        <f t="shared" si="0"/>
        <v>2.7777777777777679E-3</v>
      </c>
      <c r="F16" s="3">
        <f t="shared" si="1"/>
        <v>3.9999999999999858</v>
      </c>
      <c r="H16" s="28" t="s">
        <v>133</v>
      </c>
      <c r="I16" s="28">
        <v>0.81944444444444453</v>
      </c>
      <c r="Z16" t="s">
        <v>150</v>
      </c>
      <c r="AA16">
        <v>5.99</v>
      </c>
      <c r="AB16" t="s">
        <v>151</v>
      </c>
    </row>
    <row r="17" spans="2:26" x14ac:dyDescent="0.25">
      <c r="B17" s="18">
        <v>0.54236111111111118</v>
      </c>
      <c r="C17" s="17" t="s">
        <v>6</v>
      </c>
      <c r="D17" s="18">
        <v>0.54791666666666672</v>
      </c>
      <c r="E17" s="18">
        <f t="shared" si="0"/>
        <v>5.5555555555555358E-3</v>
      </c>
      <c r="F17" s="3">
        <f t="shared" si="1"/>
        <v>7.9999999999999716</v>
      </c>
      <c r="H17" s="28" t="s">
        <v>134</v>
      </c>
      <c r="I17" s="28">
        <v>43.765277777777776</v>
      </c>
    </row>
    <row r="18" spans="2:26" ht="15.75" thickBot="1" x14ac:dyDescent="0.3">
      <c r="B18" s="18">
        <v>0.57916666666666672</v>
      </c>
      <c r="C18" s="22" t="s">
        <v>6</v>
      </c>
      <c r="D18" s="18">
        <v>0.60555555555555551</v>
      </c>
      <c r="E18" s="18">
        <f t="shared" si="0"/>
        <v>2.6388888888888795E-2</v>
      </c>
      <c r="F18" s="3">
        <f t="shared" si="1"/>
        <v>37.999999999999865</v>
      </c>
      <c r="H18" s="29" t="s">
        <v>135</v>
      </c>
      <c r="I18" s="29">
        <v>64</v>
      </c>
      <c r="Z18" s="43" t="str">
        <f>IF(AA14&lt;=AA16,"hypotezu nezamietam","hypotezu zamietam!")</f>
        <v>hypotezu nezamietam</v>
      </c>
    </row>
    <row r="19" spans="2:26" x14ac:dyDescent="0.25">
      <c r="B19" s="18">
        <v>0.5854166666666667</v>
      </c>
      <c r="C19" s="22" t="s">
        <v>6</v>
      </c>
      <c r="D19" s="18">
        <v>0.59513888888888888</v>
      </c>
      <c r="E19" s="18">
        <f t="shared" si="0"/>
        <v>9.7222222222221877E-3</v>
      </c>
      <c r="F19" s="3">
        <f t="shared" si="1"/>
        <v>13.99999999999995</v>
      </c>
    </row>
    <row r="20" spans="2:26" x14ac:dyDescent="0.25">
      <c r="B20" s="18">
        <v>0.59513888888888888</v>
      </c>
      <c r="C20" s="22" t="s">
        <v>6</v>
      </c>
      <c r="D20" s="18">
        <v>0.60625000000000007</v>
      </c>
      <c r="E20" s="18">
        <f t="shared" si="0"/>
        <v>1.1111111111111183E-2</v>
      </c>
      <c r="F20" s="3">
        <f t="shared" si="1"/>
        <v>16.000000000000103</v>
      </c>
      <c r="H20" t="s">
        <v>156</v>
      </c>
      <c r="I20">
        <f>SUM($F$4:$F$67)</f>
        <v>654.00000000000023</v>
      </c>
    </row>
    <row r="21" spans="2:26" x14ac:dyDescent="0.25">
      <c r="B21" s="18">
        <v>0.61249999999999993</v>
      </c>
      <c r="C21" s="22" t="s">
        <v>6</v>
      </c>
      <c r="D21" s="18">
        <v>0.625</v>
      </c>
      <c r="E21" s="18">
        <f t="shared" si="0"/>
        <v>1.2500000000000067E-2</v>
      </c>
      <c r="F21" s="3">
        <f t="shared" si="1"/>
        <v>18.000000000000096</v>
      </c>
      <c r="H21" t="s">
        <v>157</v>
      </c>
      <c r="I21">
        <f>COUNT($F$4:$F$67)</f>
        <v>64</v>
      </c>
    </row>
    <row r="22" spans="2:26" x14ac:dyDescent="0.25">
      <c r="B22" s="18">
        <v>0.62569444444444444</v>
      </c>
      <c r="C22" s="22" t="s">
        <v>6</v>
      </c>
      <c r="D22" s="18">
        <v>0.63055555555555554</v>
      </c>
      <c r="E22" s="18">
        <f t="shared" si="0"/>
        <v>4.8611111111110938E-3</v>
      </c>
      <c r="F22" s="3">
        <f t="shared" si="1"/>
        <v>6.9999999999999751</v>
      </c>
      <c r="H22" s="44" t="s">
        <v>159</v>
      </c>
      <c r="I22" s="44">
        <f>I20/I21</f>
        <v>10.218750000000004</v>
      </c>
      <c r="J22" s="44" t="s">
        <v>158</v>
      </c>
    </row>
    <row r="23" spans="2:26" x14ac:dyDescent="0.25">
      <c r="B23" s="18">
        <v>0.63055555555555554</v>
      </c>
      <c r="C23" s="22" t="s">
        <v>6</v>
      </c>
      <c r="D23" s="18">
        <v>0.63124999999999998</v>
      </c>
      <c r="E23" s="18">
        <f t="shared" si="0"/>
        <v>6.9444444444444198E-4</v>
      </c>
      <c r="F23" s="3">
        <f t="shared" si="1"/>
        <v>0.99999999999999645</v>
      </c>
      <c r="H23" s="46" t="s">
        <v>145</v>
      </c>
      <c r="I23" s="46">
        <f>1/$I$22</f>
        <v>9.7859327217125341E-2</v>
      </c>
    </row>
    <row r="24" spans="2:26" x14ac:dyDescent="0.25">
      <c r="B24" s="18">
        <v>0.63541666666666663</v>
      </c>
      <c r="C24" s="22" t="s">
        <v>6</v>
      </c>
      <c r="D24" s="18">
        <v>0.64097222222222217</v>
      </c>
      <c r="E24" s="18">
        <f t="shared" si="0"/>
        <v>5.5555555555555358E-3</v>
      </c>
      <c r="F24" s="3">
        <f t="shared" si="1"/>
        <v>7.9999999999999716</v>
      </c>
    </row>
    <row r="25" spans="2:26" x14ac:dyDescent="0.25">
      <c r="B25" s="18">
        <v>0.65694444444444444</v>
      </c>
      <c r="C25" s="22" t="s">
        <v>6</v>
      </c>
      <c r="D25" s="18">
        <v>0.66805555555555562</v>
      </c>
      <c r="E25" s="18">
        <f t="shared" si="0"/>
        <v>1.1111111111111183E-2</v>
      </c>
      <c r="F25" s="3">
        <f t="shared" si="1"/>
        <v>16.000000000000103</v>
      </c>
    </row>
    <row r="26" spans="2:26" ht="15.75" thickBot="1" x14ac:dyDescent="0.3">
      <c r="B26" s="18">
        <v>0.66805555555555562</v>
      </c>
      <c r="C26" s="17" t="s">
        <v>6</v>
      </c>
      <c r="D26" s="18">
        <v>0.67013888888888884</v>
      </c>
      <c r="E26" s="18">
        <f t="shared" si="0"/>
        <v>2.0833333333332149E-3</v>
      </c>
      <c r="F26" s="3">
        <f t="shared" si="1"/>
        <v>2.9999999999998295</v>
      </c>
    </row>
    <row r="27" spans="2:26" x14ac:dyDescent="0.25">
      <c r="B27" s="18">
        <v>0.68888888888888899</v>
      </c>
      <c r="C27" s="17" t="s">
        <v>6</v>
      </c>
      <c r="D27" s="18">
        <v>0.69166666666666676</v>
      </c>
      <c r="E27" s="18">
        <f t="shared" si="0"/>
        <v>2.7777777777777679E-3</v>
      </c>
      <c r="F27" s="3">
        <f t="shared" si="1"/>
        <v>3.9999999999999858</v>
      </c>
      <c r="H27" t="s">
        <v>140</v>
      </c>
      <c r="I27">
        <f>MAX($F$4:$F$67)</f>
        <v>83.999999999999943</v>
      </c>
      <c r="K27" s="30" t="s">
        <v>137</v>
      </c>
      <c r="L27" s="30" t="s">
        <v>139</v>
      </c>
    </row>
    <row r="28" spans="2:26" x14ac:dyDescent="0.25">
      <c r="B28" s="18">
        <v>0.69166666666666676</v>
      </c>
      <c r="C28" s="17" t="s">
        <v>6</v>
      </c>
      <c r="D28" s="18">
        <v>0.69444444444444453</v>
      </c>
      <c r="E28" s="18">
        <f t="shared" si="0"/>
        <v>2.7777777777777679E-3</v>
      </c>
      <c r="F28" s="3">
        <f t="shared" si="1"/>
        <v>3.9999999999999858</v>
      </c>
      <c r="H28" t="s">
        <v>141</v>
      </c>
      <c r="I28">
        <f>MIN($F$4:$F$67)</f>
        <v>0</v>
      </c>
      <c r="K28" s="38">
        <v>9</v>
      </c>
      <c r="L28" s="28">
        <v>40</v>
      </c>
    </row>
    <row r="29" spans="2:26" x14ac:dyDescent="0.25">
      <c r="B29" s="18">
        <v>0.69791666666666663</v>
      </c>
      <c r="C29" s="17" t="s">
        <v>6</v>
      </c>
      <c r="D29" s="18">
        <v>0.70000000000000007</v>
      </c>
      <c r="E29" s="18">
        <f t="shared" si="0"/>
        <v>2.083333333333437E-3</v>
      </c>
      <c r="F29" s="3">
        <f t="shared" si="1"/>
        <v>3.0000000000001492</v>
      </c>
      <c r="H29" t="s">
        <v>142</v>
      </c>
      <c r="I29">
        <f>I27-I28</f>
        <v>83.999999999999943</v>
      </c>
      <c r="K29" s="38">
        <v>18</v>
      </c>
      <c r="L29" s="28">
        <v>15</v>
      </c>
    </row>
    <row r="30" spans="2:26" x14ac:dyDescent="0.25">
      <c r="B30" s="18">
        <v>0.70000000000000007</v>
      </c>
      <c r="C30" s="17" t="s">
        <v>6</v>
      </c>
      <c r="D30" s="18">
        <v>0.70138888888888884</v>
      </c>
      <c r="E30" s="18">
        <f t="shared" si="0"/>
        <v>1.3888888888887729E-3</v>
      </c>
      <c r="F30" s="3">
        <f t="shared" si="1"/>
        <v>1.999999999999833</v>
      </c>
      <c r="H30" t="s">
        <v>143</v>
      </c>
      <c r="I30">
        <f>ROUND(SQRT(I29),0)</f>
        <v>9</v>
      </c>
      <c r="K30" s="38">
        <v>27</v>
      </c>
      <c r="L30" s="28">
        <v>5</v>
      </c>
    </row>
    <row r="31" spans="2:26" x14ac:dyDescent="0.25">
      <c r="B31" s="18">
        <v>0.70138888888888884</v>
      </c>
      <c r="C31" s="17" t="s">
        <v>6</v>
      </c>
      <c r="D31" s="18">
        <v>0.70416666666666661</v>
      </c>
      <c r="E31" s="18">
        <f t="shared" si="0"/>
        <v>2.7777777777777679E-3</v>
      </c>
      <c r="F31" s="3">
        <f t="shared" si="1"/>
        <v>3.9999999999999858</v>
      </c>
      <c r="K31" s="38">
        <v>36</v>
      </c>
      <c r="L31" s="28">
        <v>1</v>
      </c>
    </row>
    <row r="32" spans="2:26" x14ac:dyDescent="0.25">
      <c r="B32" s="18">
        <v>0.71944444444444444</v>
      </c>
      <c r="C32" s="17" t="s">
        <v>6</v>
      </c>
      <c r="D32" s="18">
        <v>0.75277777777777777</v>
      </c>
      <c r="E32" s="18">
        <f t="shared" si="0"/>
        <v>3.3333333333333326E-2</v>
      </c>
      <c r="F32" s="3">
        <f t="shared" si="1"/>
        <v>47.999999999999986</v>
      </c>
      <c r="I32" t="s">
        <v>144</v>
      </c>
      <c r="K32" s="38">
        <v>45</v>
      </c>
      <c r="L32" s="28">
        <v>1</v>
      </c>
    </row>
    <row r="33" spans="2:12" x14ac:dyDescent="0.25">
      <c r="B33" s="18">
        <v>0.73055555555555562</v>
      </c>
      <c r="C33" s="17" t="s">
        <v>6</v>
      </c>
      <c r="D33" s="18">
        <v>0.73263888888888884</v>
      </c>
      <c r="E33" s="18">
        <f t="shared" si="0"/>
        <v>2.0833333333332149E-3</v>
      </c>
      <c r="F33" s="3">
        <f t="shared" si="1"/>
        <v>2.9999999999998295</v>
      </c>
      <c r="I33" s="36">
        <f>I30</f>
        <v>9</v>
      </c>
      <c r="K33" s="38">
        <v>54</v>
      </c>
      <c r="L33" s="28">
        <v>1</v>
      </c>
    </row>
    <row r="34" spans="2:12" x14ac:dyDescent="0.25">
      <c r="B34" s="18">
        <v>0.7319444444444444</v>
      </c>
      <c r="C34" s="17" t="s">
        <v>6</v>
      </c>
      <c r="D34" s="18">
        <v>0.73333333333333339</v>
      </c>
      <c r="E34" s="18">
        <f t="shared" si="0"/>
        <v>1.388888888888995E-3</v>
      </c>
      <c r="F34" s="3">
        <f t="shared" si="1"/>
        <v>2.0000000000001528</v>
      </c>
      <c r="I34" s="39">
        <f>I33+$I$30</f>
        <v>18</v>
      </c>
      <c r="K34" s="38">
        <v>63</v>
      </c>
      <c r="L34" s="28">
        <v>0</v>
      </c>
    </row>
    <row r="35" spans="2:12" x14ac:dyDescent="0.25">
      <c r="B35" s="18">
        <v>0.74375000000000002</v>
      </c>
      <c r="C35" s="17" t="s">
        <v>6</v>
      </c>
      <c r="D35" s="18">
        <v>0.76597222222222217</v>
      </c>
      <c r="E35" s="18">
        <f t="shared" si="0"/>
        <v>2.2222222222222143E-2</v>
      </c>
      <c r="F35" s="3">
        <f t="shared" si="1"/>
        <v>31.999999999999886</v>
      </c>
      <c r="I35" s="39">
        <f t="shared" ref="I35:I41" si="3">I34+$I$30</f>
        <v>27</v>
      </c>
      <c r="K35" s="38">
        <v>72</v>
      </c>
      <c r="L35" s="28">
        <v>0</v>
      </c>
    </row>
    <row r="36" spans="2:12" x14ac:dyDescent="0.25">
      <c r="B36" s="18">
        <v>0.7583333333333333</v>
      </c>
      <c r="C36" s="17" t="s">
        <v>6</v>
      </c>
      <c r="D36" s="18">
        <v>0.76111111111111107</v>
      </c>
      <c r="E36" s="18">
        <f t="shared" si="0"/>
        <v>2.7777777777777679E-3</v>
      </c>
      <c r="F36" s="3">
        <f t="shared" si="1"/>
        <v>3.9999999999999858</v>
      </c>
      <c r="I36" s="39">
        <f t="shared" si="3"/>
        <v>36</v>
      </c>
      <c r="K36" s="38">
        <v>81</v>
      </c>
      <c r="L36" s="28">
        <v>0</v>
      </c>
    </row>
    <row r="37" spans="2:12" ht="15.75" thickBot="1" x14ac:dyDescent="0.3">
      <c r="B37" s="18">
        <v>0.76944444444444438</v>
      </c>
      <c r="C37" s="17" t="s">
        <v>6</v>
      </c>
      <c r="D37" s="18">
        <v>0.77361111111111114</v>
      </c>
      <c r="E37" s="18">
        <f t="shared" si="0"/>
        <v>4.1666666666667629E-3</v>
      </c>
      <c r="F37" s="3">
        <f t="shared" si="1"/>
        <v>6.0000000000001386</v>
      </c>
      <c r="I37" s="39">
        <f t="shared" si="3"/>
        <v>45</v>
      </c>
      <c r="K37" s="29" t="s">
        <v>138</v>
      </c>
      <c r="L37" s="29">
        <v>1</v>
      </c>
    </row>
    <row r="38" spans="2:12" x14ac:dyDescent="0.25">
      <c r="B38" s="18">
        <v>0.77708333333333324</v>
      </c>
      <c r="C38" s="17" t="s">
        <v>6</v>
      </c>
      <c r="D38" s="18">
        <v>0.77986111111111101</v>
      </c>
      <c r="E38" s="18">
        <f t="shared" si="0"/>
        <v>2.7777777777777679E-3</v>
      </c>
      <c r="F38" s="3">
        <f t="shared" si="1"/>
        <v>3.9999999999999858</v>
      </c>
      <c r="I38" s="39">
        <f t="shared" si="3"/>
        <v>54</v>
      </c>
    </row>
    <row r="39" spans="2:12" x14ac:dyDescent="0.25">
      <c r="B39" s="18">
        <v>0.78125</v>
      </c>
      <c r="C39" s="17" t="s">
        <v>6</v>
      </c>
      <c r="D39" s="18">
        <v>0.79027777777777775</v>
      </c>
      <c r="E39" s="18">
        <f t="shared" si="0"/>
        <v>9.0277777777777457E-3</v>
      </c>
      <c r="F39" s="3">
        <f t="shared" si="1"/>
        <v>12.999999999999954</v>
      </c>
      <c r="I39" s="39">
        <f t="shared" si="3"/>
        <v>63</v>
      </c>
    </row>
    <row r="40" spans="2:12" x14ac:dyDescent="0.25">
      <c r="B40" s="18">
        <v>0.80833333333333324</v>
      </c>
      <c r="C40" s="17" t="s">
        <v>6</v>
      </c>
      <c r="D40" s="18">
        <v>0.81527777777777777</v>
      </c>
      <c r="E40" s="18">
        <f t="shared" si="0"/>
        <v>6.9444444444445308E-3</v>
      </c>
      <c r="F40" s="3">
        <f t="shared" si="1"/>
        <v>10.000000000000124</v>
      </c>
      <c r="I40" s="39">
        <f t="shared" si="3"/>
        <v>72</v>
      </c>
    </row>
    <row r="41" spans="2:12" x14ac:dyDescent="0.25">
      <c r="B41" s="18">
        <v>0.81527777777777777</v>
      </c>
      <c r="C41" s="17" t="s">
        <v>6</v>
      </c>
      <c r="D41" s="18">
        <v>0.81944444444444453</v>
      </c>
      <c r="E41" s="18">
        <f t="shared" si="0"/>
        <v>4.1666666666667629E-3</v>
      </c>
      <c r="F41" s="3">
        <f t="shared" si="1"/>
        <v>6.0000000000001386</v>
      </c>
      <c r="I41" s="39">
        <f t="shared" si="3"/>
        <v>81</v>
      </c>
    </row>
    <row r="42" spans="2:12" x14ac:dyDescent="0.25">
      <c r="B42" s="18">
        <v>0.61458333333333337</v>
      </c>
      <c r="C42" s="17" t="s">
        <v>6</v>
      </c>
      <c r="D42" s="18">
        <v>0.61597222222222225</v>
      </c>
      <c r="E42" s="18">
        <f t="shared" si="0"/>
        <v>1.388888888888884E-3</v>
      </c>
      <c r="F42" s="3">
        <f t="shared" si="1"/>
        <v>1.9999999999999929</v>
      </c>
      <c r="I42" s="39"/>
    </row>
    <row r="43" spans="2:12" x14ac:dyDescent="0.25">
      <c r="B43" s="18">
        <v>0.61597222222222225</v>
      </c>
      <c r="C43" s="17" t="s">
        <v>6</v>
      </c>
      <c r="D43" s="18">
        <v>0.62222222222222223</v>
      </c>
      <c r="E43" s="18">
        <f t="shared" si="0"/>
        <v>6.2499999999999778E-3</v>
      </c>
      <c r="F43" s="3">
        <f t="shared" si="1"/>
        <v>8.999999999999968</v>
      </c>
    </row>
    <row r="44" spans="2:12" x14ac:dyDescent="0.25">
      <c r="B44" s="18">
        <v>0.62083333333333335</v>
      </c>
      <c r="C44" s="17" t="s">
        <v>6</v>
      </c>
      <c r="D44" s="18">
        <v>0.62638888888888888</v>
      </c>
      <c r="E44" s="18">
        <f t="shared" si="0"/>
        <v>5.5555555555555358E-3</v>
      </c>
      <c r="F44" s="3">
        <f t="shared" si="1"/>
        <v>7.9999999999999716</v>
      </c>
    </row>
    <row r="45" spans="2:12" x14ac:dyDescent="0.25">
      <c r="B45" s="18">
        <v>0.65208333333333335</v>
      </c>
      <c r="C45" s="17" t="s">
        <v>6</v>
      </c>
      <c r="D45" s="18">
        <v>0.65416666666666667</v>
      </c>
      <c r="E45" s="18">
        <f t="shared" si="0"/>
        <v>2.0833333333333259E-3</v>
      </c>
      <c r="F45" s="3">
        <f t="shared" si="1"/>
        <v>2.9999999999999893</v>
      </c>
    </row>
    <row r="46" spans="2:12" x14ac:dyDescent="0.25">
      <c r="B46" s="18">
        <v>0.66319444444444442</v>
      </c>
      <c r="C46" s="17" t="s">
        <v>6</v>
      </c>
      <c r="D46" s="18">
        <v>0.6743055555555556</v>
      </c>
      <c r="E46" s="18">
        <f t="shared" si="0"/>
        <v>1.1111111111111183E-2</v>
      </c>
      <c r="F46" s="3">
        <f t="shared" si="1"/>
        <v>16.000000000000103</v>
      </c>
    </row>
    <row r="47" spans="2:12" x14ac:dyDescent="0.25">
      <c r="B47" s="18">
        <v>0.6743055555555556</v>
      </c>
      <c r="C47" s="17" t="s">
        <v>6</v>
      </c>
      <c r="D47" s="18">
        <v>0.67708333333333337</v>
      </c>
      <c r="E47" s="18">
        <f t="shared" si="0"/>
        <v>2.7777777777777679E-3</v>
      </c>
      <c r="F47" s="3">
        <f t="shared" si="1"/>
        <v>3.9999999999999858</v>
      </c>
    </row>
    <row r="48" spans="2:12" x14ac:dyDescent="0.25">
      <c r="B48" s="18">
        <v>0.69513888888888886</v>
      </c>
      <c r="C48" s="17" t="s">
        <v>6</v>
      </c>
      <c r="D48" s="18">
        <v>0.69513888888888886</v>
      </c>
      <c r="E48" s="18">
        <f t="shared" si="0"/>
        <v>0</v>
      </c>
      <c r="F48" s="3">
        <f t="shared" si="1"/>
        <v>0</v>
      </c>
    </row>
    <row r="49" spans="2:6" x14ac:dyDescent="0.25">
      <c r="B49" s="18">
        <v>0.69652777777777775</v>
      </c>
      <c r="C49" s="17" t="s">
        <v>6</v>
      </c>
      <c r="D49" s="18">
        <v>0.69652777777777775</v>
      </c>
      <c r="E49" s="18">
        <f t="shared" si="0"/>
        <v>0</v>
      </c>
      <c r="F49" s="3">
        <f t="shared" si="1"/>
        <v>0</v>
      </c>
    </row>
    <row r="50" spans="2:6" x14ac:dyDescent="0.25">
      <c r="B50" s="18">
        <v>0.69513888888888886</v>
      </c>
      <c r="C50" s="17" t="s">
        <v>6</v>
      </c>
      <c r="D50" s="18">
        <v>0.69791666666666663</v>
      </c>
      <c r="E50" s="18">
        <f t="shared" si="0"/>
        <v>2.7777777777777679E-3</v>
      </c>
      <c r="F50" s="3">
        <f t="shared" si="1"/>
        <v>3.9999999999999858</v>
      </c>
    </row>
    <row r="51" spans="2:6" x14ac:dyDescent="0.25">
      <c r="B51" s="18">
        <v>0.6958333333333333</v>
      </c>
      <c r="C51" s="17" t="s">
        <v>6</v>
      </c>
      <c r="D51" s="18">
        <v>0.69652777777777775</v>
      </c>
      <c r="E51" s="18">
        <f t="shared" si="0"/>
        <v>6.9444444444444198E-4</v>
      </c>
      <c r="F51" s="3">
        <f t="shared" si="1"/>
        <v>0.99999999999999645</v>
      </c>
    </row>
    <row r="52" spans="2:6" x14ac:dyDescent="0.25">
      <c r="B52" s="18">
        <v>0.70624999999999993</v>
      </c>
      <c r="C52" s="17" t="s">
        <v>6</v>
      </c>
      <c r="D52" s="18">
        <v>0.71666666666666667</v>
      </c>
      <c r="E52" s="18">
        <f t="shared" si="0"/>
        <v>1.0416666666666741E-2</v>
      </c>
      <c r="F52" s="3">
        <f t="shared" si="1"/>
        <v>15.000000000000107</v>
      </c>
    </row>
    <row r="53" spans="2:6" x14ac:dyDescent="0.25">
      <c r="B53" s="18">
        <v>0.71180555555555547</v>
      </c>
      <c r="C53" s="17" t="s">
        <v>6</v>
      </c>
      <c r="D53" s="18">
        <v>0.72013888888888899</v>
      </c>
      <c r="E53" s="18">
        <f t="shared" si="0"/>
        <v>8.3333333333335258E-3</v>
      </c>
      <c r="F53" s="3">
        <f t="shared" si="1"/>
        <v>12.000000000000277</v>
      </c>
    </row>
    <row r="54" spans="2:6" x14ac:dyDescent="0.25">
      <c r="B54" s="18">
        <v>0.72013888888888899</v>
      </c>
      <c r="C54" s="17" t="s">
        <v>6</v>
      </c>
      <c r="D54" s="18">
        <v>0.72638888888888886</v>
      </c>
      <c r="E54" s="18">
        <f t="shared" si="0"/>
        <v>6.2499999999998668E-3</v>
      </c>
      <c r="F54" s="3">
        <f t="shared" si="1"/>
        <v>8.9999999999998082</v>
      </c>
    </row>
    <row r="55" spans="2:6" x14ac:dyDescent="0.25">
      <c r="B55" s="18">
        <v>0.72222222222222221</v>
      </c>
      <c r="C55" s="17" t="s">
        <v>6</v>
      </c>
      <c r="D55" s="18">
        <v>0.7284722222222223</v>
      </c>
      <c r="E55" s="18">
        <f t="shared" si="0"/>
        <v>6.2500000000000888E-3</v>
      </c>
      <c r="F55" s="3">
        <f t="shared" si="1"/>
        <v>9.0000000000001279</v>
      </c>
    </row>
    <row r="56" spans="2:6" x14ac:dyDescent="0.25">
      <c r="B56" s="18">
        <v>0.7284722222222223</v>
      </c>
      <c r="C56" s="17" t="s">
        <v>6</v>
      </c>
      <c r="D56" s="18">
        <v>0.74722222222222223</v>
      </c>
      <c r="E56" s="18">
        <f t="shared" si="0"/>
        <v>1.8749999999999933E-2</v>
      </c>
      <c r="F56" s="3">
        <f t="shared" si="1"/>
        <v>26.999999999999904</v>
      </c>
    </row>
    <row r="57" spans="2:6" x14ac:dyDescent="0.25">
      <c r="B57" s="18">
        <v>0.73541666666666661</v>
      </c>
      <c r="C57" s="17" t="s">
        <v>6</v>
      </c>
      <c r="D57" s="18">
        <v>0.73611111111111116</v>
      </c>
      <c r="E57" s="18">
        <f t="shared" si="0"/>
        <v>6.94444444444553E-4</v>
      </c>
      <c r="F57" s="3">
        <f t="shared" si="1"/>
        <v>1.0000000000001563</v>
      </c>
    </row>
    <row r="58" spans="2:6" x14ac:dyDescent="0.25">
      <c r="B58" s="18">
        <v>0.7402777777777777</v>
      </c>
      <c r="C58" s="17" t="s">
        <v>6</v>
      </c>
      <c r="D58" s="18">
        <v>0.7402777777777777</v>
      </c>
      <c r="E58" s="18">
        <f t="shared" si="0"/>
        <v>0</v>
      </c>
      <c r="F58" s="3">
        <f t="shared" si="1"/>
        <v>0</v>
      </c>
    </row>
    <row r="59" spans="2:6" x14ac:dyDescent="0.25">
      <c r="B59" s="18">
        <v>0.74722222222222223</v>
      </c>
      <c r="C59" s="17" t="s">
        <v>6</v>
      </c>
      <c r="D59" s="18">
        <v>0.75</v>
      </c>
      <c r="E59" s="18">
        <f t="shared" si="0"/>
        <v>2.7777777777777679E-3</v>
      </c>
      <c r="F59" s="3">
        <f t="shared" si="1"/>
        <v>3.9999999999999858</v>
      </c>
    </row>
    <row r="60" spans="2:6" x14ac:dyDescent="0.25">
      <c r="B60" s="18">
        <v>0.75208333333333333</v>
      </c>
      <c r="C60" s="17" t="s">
        <v>6</v>
      </c>
      <c r="D60" s="18">
        <v>0.76041666666666663</v>
      </c>
      <c r="E60" s="18">
        <f t="shared" si="0"/>
        <v>8.3333333333333037E-3</v>
      </c>
      <c r="F60" s="3">
        <f t="shared" si="1"/>
        <v>11.999999999999957</v>
      </c>
    </row>
    <row r="61" spans="2:6" x14ac:dyDescent="0.25">
      <c r="B61" s="18">
        <v>0.76111111111111107</v>
      </c>
      <c r="C61" s="17" t="s">
        <v>6</v>
      </c>
      <c r="D61" s="18">
        <v>0.7631944444444444</v>
      </c>
      <c r="E61" s="18">
        <f t="shared" si="0"/>
        <v>2.0833333333333259E-3</v>
      </c>
      <c r="F61" s="3">
        <f t="shared" si="1"/>
        <v>2.9999999999999893</v>
      </c>
    </row>
    <row r="62" spans="2:6" x14ac:dyDescent="0.25">
      <c r="B62" s="18">
        <v>0.7631944444444444</v>
      </c>
      <c r="C62" s="17" t="s">
        <v>6</v>
      </c>
      <c r="D62" s="18">
        <v>0.76458333333333339</v>
      </c>
      <c r="E62" s="18">
        <f t="shared" si="0"/>
        <v>1.388888888888995E-3</v>
      </c>
      <c r="F62" s="3">
        <f t="shared" si="1"/>
        <v>2.0000000000001528</v>
      </c>
    </row>
    <row r="63" spans="2:6" x14ac:dyDescent="0.25">
      <c r="B63" s="18">
        <v>0.76458333333333339</v>
      </c>
      <c r="C63" s="17" t="s">
        <v>6</v>
      </c>
      <c r="D63" s="18">
        <v>0.76458333333333339</v>
      </c>
      <c r="E63" s="18">
        <f t="shared" si="0"/>
        <v>0</v>
      </c>
      <c r="F63" s="3">
        <f t="shared" si="1"/>
        <v>0</v>
      </c>
    </row>
    <row r="64" spans="2:6" x14ac:dyDescent="0.25">
      <c r="B64" s="18">
        <v>0.76527777777777783</v>
      </c>
      <c r="C64" s="17" t="s">
        <v>6</v>
      </c>
      <c r="D64" s="18">
        <v>0.77222222222222225</v>
      </c>
      <c r="E64" s="18">
        <f t="shared" si="0"/>
        <v>6.9444444444444198E-3</v>
      </c>
      <c r="F64" s="3">
        <f t="shared" si="1"/>
        <v>9.9999999999999645</v>
      </c>
    </row>
    <row r="65" spans="2:6" x14ac:dyDescent="0.25">
      <c r="B65" s="18">
        <v>0.77361111111111114</v>
      </c>
      <c r="C65" s="17" t="s">
        <v>6</v>
      </c>
      <c r="D65" s="18">
        <v>0.77569444444444446</v>
      </c>
      <c r="E65" s="18">
        <f t="shared" si="0"/>
        <v>2.0833333333333259E-3</v>
      </c>
      <c r="F65" s="3">
        <f t="shared" si="1"/>
        <v>2.9999999999999893</v>
      </c>
    </row>
    <row r="66" spans="2:6" x14ac:dyDescent="0.25">
      <c r="B66" s="18">
        <v>0.78819444444444453</v>
      </c>
      <c r="C66" s="17" t="s">
        <v>6</v>
      </c>
      <c r="D66" s="18">
        <v>0.79513888888888884</v>
      </c>
      <c r="E66" s="18">
        <f t="shared" si="0"/>
        <v>6.9444444444443088E-3</v>
      </c>
      <c r="F66" s="3">
        <f t="shared" si="1"/>
        <v>9.9999999999998046</v>
      </c>
    </row>
    <row r="67" spans="2:6" x14ac:dyDescent="0.25">
      <c r="B67" s="18">
        <v>0.79583333333333339</v>
      </c>
      <c r="C67" s="17" t="s">
        <v>6</v>
      </c>
      <c r="D67" s="18">
        <v>0.81388888888888899</v>
      </c>
      <c r="E67" s="18">
        <f t="shared" si="0"/>
        <v>1.8055555555555602E-2</v>
      </c>
      <c r="F67" s="3">
        <f t="shared" si="1"/>
        <v>26.000000000000068</v>
      </c>
    </row>
    <row r="125" spans="2:5" x14ac:dyDescent="0.25">
      <c r="B125" s="2"/>
      <c r="D125" s="2"/>
      <c r="E125" s="2"/>
    </row>
    <row r="126" spans="2:5" x14ac:dyDescent="0.25">
      <c r="D126" s="2"/>
      <c r="E126" s="2"/>
    </row>
    <row r="127" spans="2:5" x14ac:dyDescent="0.25">
      <c r="B127" s="2"/>
      <c r="D127" s="2"/>
      <c r="E127" s="2"/>
    </row>
  </sheetData>
  <sortState ref="K28:K36">
    <sortCondition ref="K28"/>
  </sortState>
  <conditionalFormatting sqref="C66:C67">
    <cfRule type="containsText" dxfId="401" priority="1" operator="containsText" text="faktura">
      <formula>NOT(ISERROR(SEARCH("faktura",C66)))</formula>
    </cfRule>
    <cfRule type="containsText" dxfId="400" priority="2" operator="containsText" text="pozrietTelefon">
      <formula>NOT(ISERROR(SEARCH("pozrietTelefon",C66)))</formula>
    </cfRule>
    <cfRule type="containsText" dxfId="399" priority="3" operator="containsText" text="kredit">
      <formula>NOT(ISERROR(SEARCH("kredit",C66)))</formula>
    </cfRule>
    <cfRule type="containsText" dxfId="398" priority="4" operator="containsText" text="info">
      <formula>NOT(ISERROR(SEARCH("info",C66)))</formula>
    </cfRule>
  </conditionalFormatting>
  <conditionalFormatting sqref="C4">
    <cfRule type="containsText" dxfId="397" priority="133" operator="containsText" text="faktura">
      <formula>NOT(ISERROR(SEARCH("faktura",C4)))</formula>
    </cfRule>
    <cfRule type="containsText" dxfId="396" priority="134" operator="containsText" text="pozrietTelefon">
      <formula>NOT(ISERROR(SEARCH("pozrietTelefon",C4)))</formula>
    </cfRule>
    <cfRule type="containsText" dxfId="395" priority="135" operator="containsText" text="kredit">
      <formula>NOT(ISERROR(SEARCH("kredit",C4)))</formula>
    </cfRule>
    <cfRule type="containsText" dxfId="394" priority="136" operator="containsText" text="info">
      <formula>NOT(ISERROR(SEARCH("info",C4)))</formula>
    </cfRule>
  </conditionalFormatting>
  <conditionalFormatting sqref="C3">
    <cfRule type="containsText" dxfId="393" priority="129" operator="containsText" text="faktura">
      <formula>NOT(ISERROR(SEARCH("faktura",C3)))</formula>
    </cfRule>
    <cfRule type="containsText" dxfId="392" priority="130" operator="containsText" text="pozrietTelefon">
      <formula>NOT(ISERROR(SEARCH("pozrietTelefon",C3)))</formula>
    </cfRule>
    <cfRule type="containsText" dxfId="391" priority="131" operator="containsText" text="kredit">
      <formula>NOT(ISERROR(SEARCH("kredit",C3)))</formula>
    </cfRule>
    <cfRule type="containsText" dxfId="390" priority="132" operator="containsText" text="info">
      <formula>NOT(ISERROR(SEARCH("info",C3)))</formula>
    </cfRule>
  </conditionalFormatting>
  <conditionalFormatting sqref="C5:C7">
    <cfRule type="containsText" dxfId="389" priority="125" operator="containsText" text="faktura">
      <formula>NOT(ISERROR(SEARCH("faktura",C5)))</formula>
    </cfRule>
    <cfRule type="containsText" dxfId="388" priority="126" operator="containsText" text="pozrietTelefon">
      <formula>NOT(ISERROR(SEARCH("pozrietTelefon",C5)))</formula>
    </cfRule>
    <cfRule type="containsText" dxfId="387" priority="127" operator="containsText" text="kredit">
      <formula>NOT(ISERROR(SEARCH("kredit",C5)))</formula>
    </cfRule>
    <cfRule type="containsText" dxfId="386" priority="128" operator="containsText" text="info">
      <formula>NOT(ISERROR(SEARCH("info",C5)))</formula>
    </cfRule>
  </conditionalFormatting>
  <conditionalFormatting sqref="C8:C9">
    <cfRule type="containsText" dxfId="385" priority="121" operator="containsText" text="faktura">
      <formula>NOT(ISERROR(SEARCH("faktura",C8)))</formula>
    </cfRule>
    <cfRule type="containsText" dxfId="384" priority="122" operator="containsText" text="pozrietTelefon">
      <formula>NOT(ISERROR(SEARCH("pozrietTelefon",C8)))</formula>
    </cfRule>
    <cfRule type="containsText" dxfId="383" priority="123" operator="containsText" text="kredit">
      <formula>NOT(ISERROR(SEARCH("kredit",C8)))</formula>
    </cfRule>
    <cfRule type="containsText" dxfId="382" priority="124" operator="containsText" text="info">
      <formula>NOT(ISERROR(SEARCH("info",C8)))</formula>
    </cfRule>
  </conditionalFormatting>
  <conditionalFormatting sqref="C10">
    <cfRule type="containsText" dxfId="381" priority="117" operator="containsText" text="faktura">
      <formula>NOT(ISERROR(SEARCH("faktura",C10)))</formula>
    </cfRule>
    <cfRule type="containsText" dxfId="380" priority="118" operator="containsText" text="pozrietTelefon">
      <formula>NOT(ISERROR(SEARCH("pozrietTelefon",C10)))</formula>
    </cfRule>
    <cfRule type="containsText" dxfId="379" priority="119" operator="containsText" text="kredit">
      <formula>NOT(ISERROR(SEARCH("kredit",C10)))</formula>
    </cfRule>
    <cfRule type="containsText" dxfId="378" priority="120" operator="containsText" text="info">
      <formula>NOT(ISERROR(SEARCH("info",C10)))</formula>
    </cfRule>
  </conditionalFormatting>
  <conditionalFormatting sqref="C11">
    <cfRule type="containsText" dxfId="377" priority="113" operator="containsText" text="faktura">
      <formula>NOT(ISERROR(SEARCH("faktura",C11)))</formula>
    </cfRule>
    <cfRule type="containsText" dxfId="376" priority="114" operator="containsText" text="pozrietTelefon">
      <formula>NOT(ISERROR(SEARCH("pozrietTelefon",C11)))</formula>
    </cfRule>
    <cfRule type="containsText" dxfId="375" priority="115" operator="containsText" text="kredit">
      <formula>NOT(ISERROR(SEARCH("kredit",C11)))</formula>
    </cfRule>
    <cfRule type="containsText" dxfId="374" priority="116" operator="containsText" text="info">
      <formula>NOT(ISERROR(SEARCH("info",C11)))</formula>
    </cfRule>
  </conditionalFormatting>
  <conditionalFormatting sqref="C12:C13">
    <cfRule type="containsText" dxfId="373" priority="109" operator="containsText" text="faktura">
      <formula>NOT(ISERROR(SEARCH("faktura",C12)))</formula>
    </cfRule>
    <cfRule type="containsText" dxfId="372" priority="110" operator="containsText" text="pozrietTelefon">
      <formula>NOT(ISERROR(SEARCH("pozrietTelefon",C12)))</formula>
    </cfRule>
    <cfRule type="containsText" dxfId="371" priority="111" operator="containsText" text="kredit">
      <formula>NOT(ISERROR(SEARCH("kredit",C12)))</formula>
    </cfRule>
    <cfRule type="containsText" dxfId="370" priority="112" operator="containsText" text="info">
      <formula>NOT(ISERROR(SEARCH("info",C12)))</formula>
    </cfRule>
  </conditionalFormatting>
  <conditionalFormatting sqref="C14:C15">
    <cfRule type="containsText" dxfId="369" priority="105" operator="containsText" text="faktura">
      <formula>NOT(ISERROR(SEARCH("faktura",C14)))</formula>
    </cfRule>
    <cfRule type="containsText" dxfId="368" priority="106" operator="containsText" text="pozrietTelefon">
      <formula>NOT(ISERROR(SEARCH("pozrietTelefon",C14)))</formula>
    </cfRule>
    <cfRule type="containsText" dxfId="367" priority="107" operator="containsText" text="kredit">
      <formula>NOT(ISERROR(SEARCH("kredit",C14)))</formula>
    </cfRule>
    <cfRule type="containsText" dxfId="366" priority="108" operator="containsText" text="info">
      <formula>NOT(ISERROR(SEARCH("info",C14)))</formula>
    </cfRule>
  </conditionalFormatting>
  <conditionalFormatting sqref="C16:C17">
    <cfRule type="containsText" dxfId="365" priority="101" operator="containsText" text="faktura">
      <formula>NOT(ISERROR(SEARCH("faktura",C16)))</formula>
    </cfRule>
    <cfRule type="containsText" dxfId="364" priority="102" operator="containsText" text="pozrietTelefon">
      <formula>NOT(ISERROR(SEARCH("pozrietTelefon",C16)))</formula>
    </cfRule>
    <cfRule type="containsText" dxfId="363" priority="103" operator="containsText" text="kredit">
      <formula>NOT(ISERROR(SEARCH("kredit",C16)))</formula>
    </cfRule>
    <cfRule type="containsText" dxfId="362" priority="104" operator="containsText" text="info">
      <formula>NOT(ISERROR(SEARCH("info",C16)))</formula>
    </cfRule>
  </conditionalFormatting>
  <conditionalFormatting sqref="C18:C20">
    <cfRule type="containsText" dxfId="361" priority="97" operator="containsText" text="faktura">
      <formula>NOT(ISERROR(SEARCH("faktura",C18)))</formula>
    </cfRule>
    <cfRule type="containsText" dxfId="360" priority="98" operator="containsText" text="pozrietTelefon">
      <formula>NOT(ISERROR(SEARCH("pozrietTelefon",C18)))</formula>
    </cfRule>
    <cfRule type="containsText" dxfId="359" priority="99" operator="containsText" text="kredit">
      <formula>NOT(ISERROR(SEARCH("kredit",C18)))</formula>
    </cfRule>
    <cfRule type="containsText" dxfId="358" priority="100" operator="containsText" text="info">
      <formula>NOT(ISERROR(SEARCH("info",C18)))</formula>
    </cfRule>
  </conditionalFormatting>
  <conditionalFormatting sqref="C21">
    <cfRule type="containsText" dxfId="357" priority="93" operator="containsText" text="faktura">
      <formula>NOT(ISERROR(SEARCH("faktura",C21)))</formula>
    </cfRule>
    <cfRule type="containsText" dxfId="356" priority="94" operator="containsText" text="pozrietTelefon">
      <formula>NOT(ISERROR(SEARCH("pozrietTelefon",C21)))</formula>
    </cfRule>
    <cfRule type="containsText" dxfId="355" priority="95" operator="containsText" text="kredit">
      <formula>NOT(ISERROR(SEARCH("kredit",C21)))</formula>
    </cfRule>
    <cfRule type="containsText" dxfId="354" priority="96" operator="containsText" text="info">
      <formula>NOT(ISERROR(SEARCH("info",C21)))</formula>
    </cfRule>
  </conditionalFormatting>
  <conditionalFormatting sqref="C22">
    <cfRule type="containsText" dxfId="353" priority="89" operator="containsText" text="faktura">
      <formula>NOT(ISERROR(SEARCH("faktura",C22)))</formula>
    </cfRule>
    <cfRule type="containsText" dxfId="352" priority="90" operator="containsText" text="pozrietTelefon">
      <formula>NOT(ISERROR(SEARCH("pozrietTelefon",C22)))</formula>
    </cfRule>
    <cfRule type="containsText" dxfId="351" priority="91" operator="containsText" text="kredit">
      <formula>NOT(ISERROR(SEARCH("kredit",C22)))</formula>
    </cfRule>
    <cfRule type="containsText" dxfId="350" priority="92" operator="containsText" text="info">
      <formula>NOT(ISERROR(SEARCH("info",C22)))</formula>
    </cfRule>
  </conditionalFormatting>
  <conditionalFormatting sqref="C23">
    <cfRule type="containsText" dxfId="349" priority="85" operator="containsText" text="faktura">
      <formula>NOT(ISERROR(SEARCH("faktura",C23)))</formula>
    </cfRule>
    <cfRule type="containsText" dxfId="348" priority="86" operator="containsText" text="pozrietTelefon">
      <formula>NOT(ISERROR(SEARCH("pozrietTelefon",C23)))</formula>
    </cfRule>
    <cfRule type="containsText" dxfId="347" priority="87" operator="containsText" text="kredit">
      <formula>NOT(ISERROR(SEARCH("kredit",C23)))</formula>
    </cfRule>
    <cfRule type="containsText" dxfId="346" priority="88" operator="containsText" text="info">
      <formula>NOT(ISERROR(SEARCH("info",C23)))</formula>
    </cfRule>
  </conditionalFormatting>
  <conditionalFormatting sqref="C24">
    <cfRule type="containsText" dxfId="345" priority="81" operator="containsText" text="faktura">
      <formula>NOT(ISERROR(SEARCH("faktura",C24)))</formula>
    </cfRule>
    <cfRule type="containsText" dxfId="344" priority="82" operator="containsText" text="pozrietTelefon">
      <formula>NOT(ISERROR(SEARCH("pozrietTelefon",C24)))</formula>
    </cfRule>
    <cfRule type="containsText" dxfId="343" priority="83" operator="containsText" text="kredit">
      <formula>NOT(ISERROR(SEARCH("kredit",C24)))</formula>
    </cfRule>
    <cfRule type="containsText" dxfId="342" priority="84" operator="containsText" text="info">
      <formula>NOT(ISERROR(SEARCH("info",C24)))</formula>
    </cfRule>
  </conditionalFormatting>
  <conditionalFormatting sqref="C25:C26">
    <cfRule type="containsText" dxfId="341" priority="77" operator="containsText" text="faktura">
      <formula>NOT(ISERROR(SEARCH("faktura",C25)))</formula>
    </cfRule>
    <cfRule type="containsText" dxfId="340" priority="78" operator="containsText" text="pozrietTelefon">
      <formula>NOT(ISERROR(SEARCH("pozrietTelefon",C25)))</formula>
    </cfRule>
    <cfRule type="containsText" dxfId="339" priority="79" operator="containsText" text="kredit">
      <formula>NOT(ISERROR(SEARCH("kredit",C25)))</formula>
    </cfRule>
    <cfRule type="containsText" dxfId="338" priority="80" operator="containsText" text="info">
      <formula>NOT(ISERROR(SEARCH("info",C25)))</formula>
    </cfRule>
  </conditionalFormatting>
  <conditionalFormatting sqref="C27:C28">
    <cfRule type="containsText" dxfId="337" priority="73" operator="containsText" text="faktura">
      <formula>NOT(ISERROR(SEARCH("faktura",C27)))</formula>
    </cfRule>
    <cfRule type="containsText" dxfId="336" priority="74" operator="containsText" text="pozrietTelefon">
      <formula>NOT(ISERROR(SEARCH("pozrietTelefon",C27)))</formula>
    </cfRule>
    <cfRule type="containsText" dxfId="335" priority="75" operator="containsText" text="kredit">
      <formula>NOT(ISERROR(SEARCH("kredit",C27)))</formula>
    </cfRule>
    <cfRule type="containsText" dxfId="334" priority="76" operator="containsText" text="info">
      <formula>NOT(ISERROR(SEARCH("info",C27)))</formula>
    </cfRule>
  </conditionalFormatting>
  <conditionalFormatting sqref="C29:C31">
    <cfRule type="containsText" dxfId="333" priority="69" operator="containsText" text="faktura">
      <formula>NOT(ISERROR(SEARCH("faktura",C29)))</formula>
    </cfRule>
    <cfRule type="containsText" dxfId="332" priority="70" operator="containsText" text="pozrietTelefon">
      <formula>NOT(ISERROR(SEARCH("pozrietTelefon",C29)))</formula>
    </cfRule>
    <cfRule type="containsText" dxfId="331" priority="71" operator="containsText" text="kredit">
      <formula>NOT(ISERROR(SEARCH("kredit",C29)))</formula>
    </cfRule>
    <cfRule type="containsText" dxfId="330" priority="72" operator="containsText" text="info">
      <formula>NOT(ISERROR(SEARCH("info",C29)))</formula>
    </cfRule>
  </conditionalFormatting>
  <conditionalFormatting sqref="C32">
    <cfRule type="containsText" dxfId="329" priority="65" operator="containsText" text="faktura">
      <formula>NOT(ISERROR(SEARCH("faktura",C32)))</formula>
    </cfRule>
    <cfRule type="containsText" dxfId="328" priority="66" operator="containsText" text="pozrietTelefon">
      <formula>NOT(ISERROR(SEARCH("pozrietTelefon",C32)))</formula>
    </cfRule>
    <cfRule type="containsText" dxfId="327" priority="67" operator="containsText" text="kredit">
      <formula>NOT(ISERROR(SEARCH("kredit",C32)))</formula>
    </cfRule>
    <cfRule type="containsText" dxfId="326" priority="68" operator="containsText" text="info">
      <formula>NOT(ISERROR(SEARCH("info",C32)))</formula>
    </cfRule>
  </conditionalFormatting>
  <conditionalFormatting sqref="C33:C34">
    <cfRule type="containsText" dxfId="325" priority="61" operator="containsText" text="faktura">
      <formula>NOT(ISERROR(SEARCH("faktura",C33)))</formula>
    </cfRule>
    <cfRule type="containsText" dxfId="324" priority="62" operator="containsText" text="pozrietTelefon">
      <formula>NOT(ISERROR(SEARCH("pozrietTelefon",C33)))</formula>
    </cfRule>
    <cfRule type="containsText" dxfId="323" priority="63" operator="containsText" text="kredit">
      <formula>NOT(ISERROR(SEARCH("kredit",C33)))</formula>
    </cfRule>
    <cfRule type="containsText" dxfId="322" priority="64" operator="containsText" text="info">
      <formula>NOT(ISERROR(SEARCH("info",C33)))</formula>
    </cfRule>
  </conditionalFormatting>
  <conditionalFormatting sqref="C35">
    <cfRule type="containsText" dxfId="321" priority="57" operator="containsText" text="faktura">
      <formula>NOT(ISERROR(SEARCH("faktura",C35)))</formula>
    </cfRule>
    <cfRule type="containsText" dxfId="320" priority="58" operator="containsText" text="pozrietTelefon">
      <formula>NOT(ISERROR(SEARCH("pozrietTelefon",C35)))</formula>
    </cfRule>
    <cfRule type="containsText" dxfId="319" priority="59" operator="containsText" text="kredit">
      <formula>NOT(ISERROR(SEARCH("kredit",C35)))</formula>
    </cfRule>
    <cfRule type="containsText" dxfId="318" priority="60" operator="containsText" text="info">
      <formula>NOT(ISERROR(SEARCH("info",C35)))</formula>
    </cfRule>
  </conditionalFormatting>
  <conditionalFormatting sqref="C36:C37">
    <cfRule type="containsText" dxfId="317" priority="53" operator="containsText" text="faktura">
      <formula>NOT(ISERROR(SEARCH("faktura",C36)))</formula>
    </cfRule>
    <cfRule type="containsText" dxfId="316" priority="54" operator="containsText" text="pozrietTelefon">
      <formula>NOT(ISERROR(SEARCH("pozrietTelefon",C36)))</formula>
    </cfRule>
    <cfRule type="containsText" dxfId="315" priority="55" operator="containsText" text="kredit">
      <formula>NOT(ISERROR(SEARCH("kredit",C36)))</formula>
    </cfRule>
    <cfRule type="containsText" dxfId="314" priority="56" operator="containsText" text="info">
      <formula>NOT(ISERROR(SEARCH("info",C36)))</formula>
    </cfRule>
  </conditionalFormatting>
  <conditionalFormatting sqref="C38">
    <cfRule type="containsText" dxfId="313" priority="49" operator="containsText" text="faktura">
      <formula>NOT(ISERROR(SEARCH("faktura",C38)))</formula>
    </cfRule>
    <cfRule type="containsText" dxfId="312" priority="50" operator="containsText" text="pozrietTelefon">
      <formula>NOT(ISERROR(SEARCH("pozrietTelefon",C38)))</formula>
    </cfRule>
    <cfRule type="containsText" dxfId="311" priority="51" operator="containsText" text="kredit">
      <formula>NOT(ISERROR(SEARCH("kredit",C38)))</formula>
    </cfRule>
    <cfRule type="containsText" dxfId="310" priority="52" operator="containsText" text="info">
      <formula>NOT(ISERROR(SEARCH("info",C38)))</formula>
    </cfRule>
  </conditionalFormatting>
  <conditionalFormatting sqref="C39">
    <cfRule type="containsText" dxfId="309" priority="45" operator="containsText" text="faktura">
      <formula>NOT(ISERROR(SEARCH("faktura",C39)))</formula>
    </cfRule>
    <cfRule type="containsText" dxfId="308" priority="46" operator="containsText" text="pozrietTelefon">
      <formula>NOT(ISERROR(SEARCH("pozrietTelefon",C39)))</formula>
    </cfRule>
    <cfRule type="containsText" dxfId="307" priority="47" operator="containsText" text="kredit">
      <formula>NOT(ISERROR(SEARCH("kredit",C39)))</formula>
    </cfRule>
    <cfRule type="containsText" dxfId="306" priority="48" operator="containsText" text="info">
      <formula>NOT(ISERROR(SEARCH("info",C39)))</formula>
    </cfRule>
  </conditionalFormatting>
  <conditionalFormatting sqref="C40:C41">
    <cfRule type="containsText" dxfId="305" priority="41" operator="containsText" text="faktura">
      <formula>NOT(ISERROR(SEARCH("faktura",C40)))</formula>
    </cfRule>
    <cfRule type="containsText" dxfId="304" priority="42" operator="containsText" text="pozrietTelefon">
      <formula>NOT(ISERROR(SEARCH("pozrietTelefon",C40)))</formula>
    </cfRule>
    <cfRule type="containsText" dxfId="303" priority="43" operator="containsText" text="kredit">
      <formula>NOT(ISERROR(SEARCH("kredit",C40)))</formula>
    </cfRule>
    <cfRule type="containsText" dxfId="302" priority="44" operator="containsText" text="info">
      <formula>NOT(ISERROR(SEARCH("info",C40)))</formula>
    </cfRule>
  </conditionalFormatting>
  <conditionalFormatting sqref="C42:C44">
    <cfRule type="containsText" dxfId="301" priority="37" operator="containsText" text="faktura">
      <formula>NOT(ISERROR(SEARCH("faktura",C42)))</formula>
    </cfRule>
    <cfRule type="containsText" dxfId="300" priority="38" operator="containsText" text="pozrietTelefon">
      <formula>NOT(ISERROR(SEARCH("pozrietTelefon",C42)))</formula>
    </cfRule>
    <cfRule type="containsText" dxfId="299" priority="39" operator="containsText" text="kredit">
      <formula>NOT(ISERROR(SEARCH("kredit",C42)))</formula>
    </cfRule>
    <cfRule type="containsText" dxfId="298" priority="40" operator="containsText" text="info">
      <formula>NOT(ISERROR(SEARCH("info",C42)))</formula>
    </cfRule>
  </conditionalFormatting>
  <conditionalFormatting sqref="C45:C47">
    <cfRule type="containsText" dxfId="297" priority="33" operator="containsText" text="faktura">
      <formula>NOT(ISERROR(SEARCH("faktura",C45)))</formula>
    </cfRule>
    <cfRule type="containsText" dxfId="296" priority="34" operator="containsText" text="pozrietTelefon">
      <formula>NOT(ISERROR(SEARCH("pozrietTelefon",C45)))</formula>
    </cfRule>
    <cfRule type="containsText" dxfId="295" priority="35" operator="containsText" text="kredit">
      <formula>NOT(ISERROR(SEARCH("kredit",C45)))</formula>
    </cfRule>
    <cfRule type="containsText" dxfId="294" priority="36" operator="containsText" text="info">
      <formula>NOT(ISERROR(SEARCH("info",C45)))</formula>
    </cfRule>
  </conditionalFormatting>
  <conditionalFormatting sqref="C48:C51">
    <cfRule type="containsText" dxfId="293" priority="29" operator="containsText" text="faktura">
      <formula>NOT(ISERROR(SEARCH("faktura",C48)))</formula>
    </cfRule>
    <cfRule type="containsText" dxfId="292" priority="30" operator="containsText" text="pozrietTelefon">
      <formula>NOT(ISERROR(SEARCH("pozrietTelefon",C48)))</formula>
    </cfRule>
    <cfRule type="containsText" dxfId="291" priority="31" operator="containsText" text="kredit">
      <formula>NOT(ISERROR(SEARCH("kredit",C48)))</formula>
    </cfRule>
    <cfRule type="containsText" dxfId="290" priority="32" operator="containsText" text="info">
      <formula>NOT(ISERROR(SEARCH("info",C48)))</formula>
    </cfRule>
  </conditionalFormatting>
  <conditionalFormatting sqref="C52">
    <cfRule type="containsText" dxfId="289" priority="25" operator="containsText" text="faktura">
      <formula>NOT(ISERROR(SEARCH("faktura",C52)))</formula>
    </cfRule>
    <cfRule type="containsText" dxfId="288" priority="26" operator="containsText" text="pozrietTelefon">
      <formula>NOT(ISERROR(SEARCH("pozrietTelefon",C52)))</formula>
    </cfRule>
    <cfRule type="containsText" dxfId="287" priority="27" operator="containsText" text="kredit">
      <formula>NOT(ISERROR(SEARCH("kredit",C52)))</formula>
    </cfRule>
    <cfRule type="containsText" dxfId="286" priority="28" operator="containsText" text="info">
      <formula>NOT(ISERROR(SEARCH("info",C52)))</formula>
    </cfRule>
  </conditionalFormatting>
  <conditionalFormatting sqref="C53:C55">
    <cfRule type="containsText" dxfId="285" priority="21" operator="containsText" text="faktura">
      <formula>NOT(ISERROR(SEARCH("faktura",C53)))</formula>
    </cfRule>
    <cfRule type="containsText" dxfId="284" priority="22" operator="containsText" text="pozrietTelefon">
      <formula>NOT(ISERROR(SEARCH("pozrietTelefon",C53)))</formula>
    </cfRule>
    <cfRule type="containsText" dxfId="283" priority="23" operator="containsText" text="kredit">
      <formula>NOT(ISERROR(SEARCH("kredit",C53)))</formula>
    </cfRule>
    <cfRule type="containsText" dxfId="282" priority="24" operator="containsText" text="info">
      <formula>NOT(ISERROR(SEARCH("info",C53)))</formula>
    </cfRule>
  </conditionalFormatting>
  <conditionalFormatting sqref="C56:C57">
    <cfRule type="containsText" dxfId="281" priority="17" operator="containsText" text="faktura">
      <formula>NOT(ISERROR(SEARCH("faktura",C56)))</formula>
    </cfRule>
    <cfRule type="containsText" dxfId="280" priority="18" operator="containsText" text="pozrietTelefon">
      <formula>NOT(ISERROR(SEARCH("pozrietTelefon",C56)))</formula>
    </cfRule>
    <cfRule type="containsText" dxfId="279" priority="19" operator="containsText" text="kredit">
      <formula>NOT(ISERROR(SEARCH("kredit",C56)))</formula>
    </cfRule>
    <cfRule type="containsText" dxfId="278" priority="20" operator="containsText" text="info">
      <formula>NOT(ISERROR(SEARCH("info",C56)))</formula>
    </cfRule>
  </conditionalFormatting>
  <conditionalFormatting sqref="C58">
    <cfRule type="containsText" dxfId="277" priority="13" operator="containsText" text="faktura">
      <formula>NOT(ISERROR(SEARCH("faktura",C58)))</formula>
    </cfRule>
    <cfRule type="containsText" dxfId="276" priority="14" operator="containsText" text="pozrietTelefon">
      <formula>NOT(ISERROR(SEARCH("pozrietTelefon",C58)))</formula>
    </cfRule>
    <cfRule type="containsText" dxfId="275" priority="15" operator="containsText" text="kredit">
      <formula>NOT(ISERROR(SEARCH("kredit",C58)))</formula>
    </cfRule>
    <cfRule type="containsText" dxfId="274" priority="16" operator="containsText" text="info">
      <formula>NOT(ISERROR(SEARCH("info",C58)))</formula>
    </cfRule>
  </conditionalFormatting>
  <conditionalFormatting sqref="C59:C60">
    <cfRule type="containsText" dxfId="273" priority="9" operator="containsText" text="faktura">
      <formula>NOT(ISERROR(SEARCH("faktura",C59)))</formula>
    </cfRule>
    <cfRule type="containsText" dxfId="272" priority="10" operator="containsText" text="pozrietTelefon">
      <formula>NOT(ISERROR(SEARCH("pozrietTelefon",C59)))</formula>
    </cfRule>
    <cfRule type="containsText" dxfId="271" priority="11" operator="containsText" text="kredit">
      <formula>NOT(ISERROR(SEARCH("kredit",C59)))</formula>
    </cfRule>
    <cfRule type="containsText" dxfId="270" priority="12" operator="containsText" text="info">
      <formula>NOT(ISERROR(SEARCH("info",C59)))</formula>
    </cfRule>
  </conditionalFormatting>
  <conditionalFormatting sqref="C61:C65">
    <cfRule type="containsText" dxfId="269" priority="5" operator="containsText" text="faktura">
      <formula>NOT(ISERROR(SEARCH("faktura",C61)))</formula>
    </cfRule>
    <cfRule type="containsText" dxfId="268" priority="6" operator="containsText" text="pozrietTelefon">
      <formula>NOT(ISERROR(SEARCH("pozrietTelefon",C61)))</formula>
    </cfRule>
    <cfRule type="containsText" dxfId="267" priority="7" operator="containsText" text="kredit">
      <formula>NOT(ISERROR(SEARCH("kredit",C61)))</formula>
    </cfRule>
    <cfRule type="containsText" dxfId="266" priority="8" operator="containsText" text="info">
      <formula>NOT(ISERROR(SEARCH("info",C61)))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zoomScale="85" zoomScaleNormal="85" workbookViewId="0">
      <selection activeCell="J22" sqref="J22"/>
    </sheetView>
  </sheetViews>
  <sheetFormatPr defaultRowHeight="15" x14ac:dyDescent="0.25"/>
  <cols>
    <col min="2" max="2" width="12" bestFit="1" customWidth="1"/>
    <col min="3" max="3" width="16.140625" bestFit="1" customWidth="1"/>
    <col min="4" max="4" width="23.5703125" bestFit="1" customWidth="1"/>
    <col min="5" max="5" width="11.85546875" bestFit="1" customWidth="1"/>
    <col min="6" max="6" width="21.140625" bestFit="1" customWidth="1"/>
    <col min="7" max="7" width="11.7109375" bestFit="1" customWidth="1"/>
    <col min="8" max="8" width="19.85546875" bestFit="1" customWidth="1"/>
    <col min="9" max="9" width="39.140625" bestFit="1" customWidth="1"/>
    <col min="10" max="10" width="12" bestFit="1" customWidth="1"/>
    <col min="11" max="11" width="7.28515625" bestFit="1" customWidth="1"/>
    <col min="12" max="12" width="12" bestFit="1" customWidth="1"/>
    <col min="13" max="13" width="10.5703125" bestFit="1" customWidth="1"/>
    <col min="14" max="14" width="10.28515625" bestFit="1" customWidth="1"/>
    <col min="23" max="23" width="43.5703125" bestFit="1" customWidth="1"/>
    <col min="24" max="24" width="23.140625" bestFit="1" customWidth="1"/>
    <col min="25" max="25" width="17.85546875" bestFit="1" customWidth="1"/>
    <col min="26" max="26" width="24.85546875" bestFit="1" customWidth="1"/>
    <col min="27" max="27" width="25.5703125" bestFit="1" customWidth="1"/>
    <col min="28" max="28" width="12" bestFit="1" customWidth="1"/>
    <col min="29" max="29" width="20.85546875" bestFit="1" customWidth="1"/>
  </cols>
  <sheetData>
    <row r="1" spans="1:29" x14ac:dyDescent="0.25">
      <c r="A1" s="4" t="s">
        <v>116</v>
      </c>
    </row>
    <row r="2" spans="1:29" ht="15.75" thickBot="1" x14ac:dyDescent="0.3">
      <c r="A2" s="23" t="s">
        <v>117</v>
      </c>
    </row>
    <row r="3" spans="1:29" x14ac:dyDescent="0.25">
      <c r="B3" s="5" t="s">
        <v>1</v>
      </c>
      <c r="C3" s="6" t="s">
        <v>3</v>
      </c>
      <c r="D3" s="7" t="s">
        <v>4</v>
      </c>
      <c r="E3" s="7" t="s">
        <v>10</v>
      </c>
      <c r="F3" s="7" t="s">
        <v>118</v>
      </c>
      <c r="G3" s="5" t="s">
        <v>136</v>
      </c>
      <c r="I3" s="31" t="s">
        <v>122</v>
      </c>
      <c r="J3" s="31"/>
      <c r="L3" s="30" t="s">
        <v>137</v>
      </c>
      <c r="M3" s="30" t="s">
        <v>139</v>
      </c>
      <c r="W3" s="4" t="s">
        <v>146</v>
      </c>
    </row>
    <row r="4" spans="1:29" x14ac:dyDescent="0.25">
      <c r="B4" s="2">
        <v>0.50555555555555554</v>
      </c>
      <c r="C4" s="3">
        <v>3</v>
      </c>
      <c r="D4" t="s">
        <v>103</v>
      </c>
      <c r="E4" s="2">
        <v>0.50624999999999998</v>
      </c>
      <c r="F4" s="18">
        <f>E4-B4</f>
        <v>6.9444444444444198E-4</v>
      </c>
      <c r="G4" s="3">
        <f>F4*1440</f>
        <v>0.99999999999999645</v>
      </c>
      <c r="I4" s="28"/>
      <c r="J4" s="28"/>
      <c r="L4" s="28">
        <v>0</v>
      </c>
      <c r="M4" s="28">
        <v>8</v>
      </c>
      <c r="X4" t="s">
        <v>153</v>
      </c>
      <c r="Y4" t="s">
        <v>154</v>
      </c>
      <c r="Z4" t="s">
        <v>147</v>
      </c>
      <c r="AA4" t="s">
        <v>148</v>
      </c>
      <c r="AB4" t="s">
        <v>149</v>
      </c>
    </row>
    <row r="5" spans="1:29" x14ac:dyDescent="0.25">
      <c r="B5" s="2">
        <v>0.5083333333333333</v>
      </c>
      <c r="C5" s="3">
        <v>4</v>
      </c>
      <c r="D5" t="s">
        <v>103</v>
      </c>
      <c r="E5" s="2">
        <v>0.50972222222222219</v>
      </c>
      <c r="F5" s="18">
        <f t="shared" ref="F5:F20" si="0">E5-B5</f>
        <v>1.388888888888884E-3</v>
      </c>
      <c r="G5" s="3">
        <f t="shared" ref="G5:G46" si="1">F5*1440</f>
        <v>1.9999999999999929</v>
      </c>
      <c r="I5" s="28" t="s">
        <v>123</v>
      </c>
      <c r="J5" s="28">
        <v>1.7400000000000038</v>
      </c>
      <c r="L5" s="28">
        <v>0.71428571428571175</v>
      </c>
      <c r="M5" s="28">
        <v>0</v>
      </c>
      <c r="X5" s="38">
        <v>2</v>
      </c>
      <c r="Y5" s="28">
        <v>37</v>
      </c>
      <c r="Z5">
        <f>_xlfn.EXPON.DIST(X5,$Y$12,TRUE)</f>
        <v>0.68318120316440023</v>
      </c>
      <c r="AA5">
        <f>Z5*$Y$10</f>
        <v>34.159060158220015</v>
      </c>
      <c r="AB5">
        <f>((Y5-AA5)^2)/AA5</f>
        <v>0.23627521211735389</v>
      </c>
    </row>
    <row r="6" spans="1:29" x14ac:dyDescent="0.25">
      <c r="B6" s="2">
        <v>0.54027777777777775</v>
      </c>
      <c r="C6" s="3">
        <v>1</v>
      </c>
      <c r="D6" t="s">
        <v>103</v>
      </c>
      <c r="E6" s="2">
        <v>0.54166666666666663</v>
      </c>
      <c r="F6" s="18">
        <f t="shared" si="0"/>
        <v>1.388888888888884E-3</v>
      </c>
      <c r="G6" s="3">
        <f t="shared" si="1"/>
        <v>1.9999999999999929</v>
      </c>
      <c r="I6" s="28" t="s">
        <v>124</v>
      </c>
      <c r="J6" s="28">
        <v>0.18474472183231028</v>
      </c>
      <c r="L6" s="28">
        <v>1.4285714285714235</v>
      </c>
      <c r="M6" s="28">
        <v>16</v>
      </c>
      <c r="X6" s="38">
        <v>4</v>
      </c>
      <c r="Y6" s="28">
        <v>11</v>
      </c>
      <c r="Z6">
        <f>_xlfn.EXPON.DIST(X6,$Y$12,TRUE) - Z5</f>
        <v>0.21644464680724274</v>
      </c>
      <c r="AA6">
        <f>Z6*$Y$10</f>
        <v>10.822232340362136</v>
      </c>
      <c r="AB6">
        <f>((Y6-AA6)^2)/AA6</f>
        <v>2.9200390288484502E-3</v>
      </c>
    </row>
    <row r="7" spans="1:29" x14ac:dyDescent="0.25">
      <c r="B7" s="2">
        <v>0.60833333333333328</v>
      </c>
      <c r="C7">
        <v>1</v>
      </c>
      <c r="D7" s="3" t="s">
        <v>103</v>
      </c>
      <c r="E7" s="2">
        <v>0.61111111111111105</v>
      </c>
      <c r="F7" s="18">
        <f t="shared" si="0"/>
        <v>2.7777777777777679E-3</v>
      </c>
      <c r="G7" s="3">
        <f t="shared" si="1"/>
        <v>3.9999999999999858</v>
      </c>
      <c r="I7" s="28" t="s">
        <v>125</v>
      </c>
      <c r="J7" s="28">
        <v>1.9999999999999929</v>
      </c>
      <c r="L7" s="28">
        <v>2.1428571428571352</v>
      </c>
      <c r="M7" s="28">
        <v>15</v>
      </c>
      <c r="X7" s="28">
        <v>120</v>
      </c>
      <c r="Y7" s="28">
        <v>2</v>
      </c>
      <c r="Z7">
        <f>1 - Z5 - Z6</f>
        <v>0.10037415002835703</v>
      </c>
      <c r="AA7">
        <f>Z7*$Y$10</f>
        <v>5.0187075014178522</v>
      </c>
      <c r="AB7">
        <f>((Y7-AA7)^2)/AA7</f>
        <v>1.8157254585053986</v>
      </c>
    </row>
    <row r="8" spans="1:29" x14ac:dyDescent="0.25">
      <c r="B8" s="2">
        <v>0.61736111111111114</v>
      </c>
      <c r="C8">
        <v>1</v>
      </c>
      <c r="D8" s="3" t="s">
        <v>103</v>
      </c>
      <c r="E8" s="2">
        <v>0.61805555555555558</v>
      </c>
      <c r="F8" s="18">
        <f t="shared" si="0"/>
        <v>6.9444444444444198E-4</v>
      </c>
      <c r="G8" s="3">
        <f t="shared" si="1"/>
        <v>0.99999999999999645</v>
      </c>
      <c r="I8" s="28" t="s">
        <v>126</v>
      </c>
      <c r="J8" s="28">
        <v>1.9999999999999929</v>
      </c>
      <c r="L8" s="28">
        <v>2.857142857142847</v>
      </c>
      <c r="M8" s="28">
        <v>0</v>
      </c>
      <c r="X8" s="38"/>
      <c r="Y8" s="28"/>
    </row>
    <row r="9" spans="1:29" x14ac:dyDescent="0.25">
      <c r="B9" s="2">
        <v>0.62638888888888888</v>
      </c>
      <c r="C9">
        <v>1</v>
      </c>
      <c r="D9" s="3" t="s">
        <v>103</v>
      </c>
      <c r="E9" s="2">
        <v>0.62708333333333333</v>
      </c>
      <c r="F9" s="18">
        <f t="shared" si="0"/>
        <v>6.9444444444444198E-4</v>
      </c>
      <c r="G9" s="3">
        <f t="shared" si="1"/>
        <v>0.99999999999999645</v>
      </c>
      <c r="I9" s="28" t="s">
        <v>127</v>
      </c>
      <c r="J9" s="28">
        <v>1.3063424559604901</v>
      </c>
      <c r="L9" s="28">
        <v>3.5714285714285587</v>
      </c>
      <c r="M9" s="28">
        <v>5</v>
      </c>
      <c r="X9" s="28"/>
      <c r="Y9" s="28"/>
    </row>
    <row r="10" spans="1:29" x14ac:dyDescent="0.25">
      <c r="B10" s="2">
        <v>0.6333333333333333</v>
      </c>
      <c r="C10">
        <v>1</v>
      </c>
      <c r="D10" s="3" t="s">
        <v>103</v>
      </c>
      <c r="E10" s="2">
        <v>0.63472222222222219</v>
      </c>
      <c r="F10" s="18">
        <f t="shared" si="0"/>
        <v>1.388888888888884E-3</v>
      </c>
      <c r="G10" s="3">
        <f t="shared" si="1"/>
        <v>1.9999999999999929</v>
      </c>
      <c r="I10" s="28" t="s">
        <v>128</v>
      </c>
      <c r="J10" s="28">
        <v>1.7065306122448853</v>
      </c>
      <c r="L10" s="28">
        <v>4.2857142857142705</v>
      </c>
      <c r="M10" s="28">
        <v>4</v>
      </c>
      <c r="Y10">
        <f>SUM(Y5:Y9)</f>
        <v>50</v>
      </c>
    </row>
    <row r="11" spans="1:29" ht="15.75" thickBot="1" x14ac:dyDescent="0.3">
      <c r="B11" s="2">
        <v>0.67083333333333339</v>
      </c>
      <c r="C11">
        <v>3</v>
      </c>
      <c r="D11" t="s">
        <v>103</v>
      </c>
      <c r="E11" s="2">
        <v>0.67361111111111116</v>
      </c>
      <c r="F11" s="18">
        <f t="shared" si="0"/>
        <v>2.7777777777777679E-3</v>
      </c>
      <c r="G11" s="3">
        <f t="shared" si="1"/>
        <v>3.9999999999999858</v>
      </c>
      <c r="I11" s="28" t="s">
        <v>129</v>
      </c>
      <c r="J11" s="28">
        <v>0.14222806359709583</v>
      </c>
      <c r="L11" s="29" t="s">
        <v>138</v>
      </c>
      <c r="M11" s="29">
        <v>2</v>
      </c>
    </row>
    <row r="12" spans="1:29" x14ac:dyDescent="0.25">
      <c r="B12" s="2">
        <v>0.67638888888888893</v>
      </c>
      <c r="C12">
        <v>3</v>
      </c>
      <c r="D12" t="s">
        <v>103</v>
      </c>
      <c r="E12" s="2">
        <v>0.67986111111111114</v>
      </c>
      <c r="F12" s="18">
        <f t="shared" si="0"/>
        <v>3.4722222222222099E-3</v>
      </c>
      <c r="G12" s="3">
        <f t="shared" si="1"/>
        <v>4.9999999999999822</v>
      </c>
      <c r="I12" s="28" t="s">
        <v>130</v>
      </c>
      <c r="J12" s="28">
        <v>0.73524056292125295</v>
      </c>
      <c r="X12" s="47" t="s">
        <v>145</v>
      </c>
      <c r="Y12" s="47">
        <f>$J$23</f>
        <v>0.57471264367815966</v>
      </c>
    </row>
    <row r="13" spans="1:29" x14ac:dyDescent="0.25">
      <c r="B13" s="2">
        <v>0.71388888888888891</v>
      </c>
      <c r="C13">
        <v>1</v>
      </c>
      <c r="D13" t="s">
        <v>103</v>
      </c>
      <c r="E13" s="2">
        <v>0.71597222222222223</v>
      </c>
      <c r="F13" s="18">
        <f t="shared" si="0"/>
        <v>2.0833333333333259E-3</v>
      </c>
      <c r="G13" s="3">
        <f t="shared" si="1"/>
        <v>2.9999999999999893</v>
      </c>
      <c r="I13" s="28" t="s">
        <v>131</v>
      </c>
      <c r="J13" s="28">
        <v>4.9999999999999822</v>
      </c>
      <c r="AA13" t="s">
        <v>152</v>
      </c>
      <c r="AB13">
        <f>SUM(AB5:AB8)</f>
        <v>2.0549207096516007</v>
      </c>
    </row>
    <row r="14" spans="1:29" x14ac:dyDescent="0.25">
      <c r="B14" s="2">
        <v>0.72361111111111109</v>
      </c>
      <c r="C14">
        <v>1</v>
      </c>
      <c r="D14" t="s">
        <v>103</v>
      </c>
      <c r="E14" s="2">
        <v>0.72430555555555554</v>
      </c>
      <c r="F14" s="18">
        <f t="shared" si="0"/>
        <v>6.9444444444444198E-4</v>
      </c>
      <c r="G14" s="3">
        <f t="shared" si="1"/>
        <v>0.99999999999999645</v>
      </c>
      <c r="I14" s="28" t="s">
        <v>132</v>
      </c>
      <c r="J14" s="28">
        <v>0</v>
      </c>
      <c r="AA14" t="s">
        <v>161</v>
      </c>
      <c r="AB14">
        <f>3-1-1</f>
        <v>1</v>
      </c>
    </row>
    <row r="15" spans="1:29" x14ac:dyDescent="0.25">
      <c r="B15" s="2">
        <v>0.7319444444444444</v>
      </c>
      <c r="C15">
        <v>1</v>
      </c>
      <c r="D15" t="s">
        <v>103</v>
      </c>
      <c r="E15" s="2">
        <v>0.73333333333333339</v>
      </c>
      <c r="F15" s="18">
        <f t="shared" si="0"/>
        <v>1.388888888888995E-3</v>
      </c>
      <c r="G15" s="3">
        <f t="shared" si="1"/>
        <v>2.0000000000001528</v>
      </c>
      <c r="I15" s="28" t="s">
        <v>133</v>
      </c>
      <c r="J15" s="28">
        <v>4.9999999999999822</v>
      </c>
      <c r="AA15" t="s">
        <v>150</v>
      </c>
      <c r="AB15">
        <v>3.84</v>
      </c>
      <c r="AC15" t="s">
        <v>151</v>
      </c>
    </row>
    <row r="16" spans="1:29" x14ac:dyDescent="0.25">
      <c r="B16" s="2">
        <v>0.78055555555555556</v>
      </c>
      <c r="C16">
        <v>4</v>
      </c>
      <c r="D16" t="s">
        <v>103</v>
      </c>
      <c r="E16" s="2">
        <v>0.78194444444444444</v>
      </c>
      <c r="F16" s="18">
        <f t="shared" si="0"/>
        <v>1.388888888888884E-3</v>
      </c>
      <c r="G16" s="3">
        <f t="shared" si="1"/>
        <v>1.9999999999999929</v>
      </c>
      <c r="I16" s="28" t="s">
        <v>134</v>
      </c>
      <c r="J16" s="28">
        <v>87.000000000000185</v>
      </c>
    </row>
    <row r="17" spans="2:27" ht="15.75" thickBot="1" x14ac:dyDescent="0.3">
      <c r="B17" s="2">
        <v>0.7055555555555556</v>
      </c>
      <c r="C17">
        <v>1</v>
      </c>
      <c r="D17" t="s">
        <v>103</v>
      </c>
      <c r="E17" s="2">
        <v>0.70624999999999993</v>
      </c>
      <c r="F17" s="18">
        <f t="shared" si="0"/>
        <v>6.9444444444433095E-4</v>
      </c>
      <c r="G17" s="3">
        <f t="shared" si="1"/>
        <v>0.99999999999983658</v>
      </c>
      <c r="I17" s="29" t="s">
        <v>135</v>
      </c>
      <c r="J17" s="29">
        <v>50</v>
      </c>
      <c r="AA17" s="43" t="str">
        <f>IF(AB13&lt;=AB15,"hypotezu nezamietam","hypotezu zamietam!")</f>
        <v>hypotezu nezamietam</v>
      </c>
    </row>
    <row r="18" spans="2:27" x14ac:dyDescent="0.25">
      <c r="B18" s="2">
        <v>0.7090277777777777</v>
      </c>
      <c r="C18">
        <v>1</v>
      </c>
      <c r="D18" t="s">
        <v>103</v>
      </c>
      <c r="E18" s="2">
        <v>0.70972222222222225</v>
      </c>
      <c r="F18" s="18">
        <f t="shared" si="0"/>
        <v>6.94444444444553E-4</v>
      </c>
      <c r="G18" s="3">
        <f t="shared" si="1"/>
        <v>1.0000000000001563</v>
      </c>
    </row>
    <row r="19" spans="2:27" x14ac:dyDescent="0.25">
      <c r="B19" s="2">
        <v>0.74236111111111114</v>
      </c>
      <c r="C19">
        <v>1</v>
      </c>
      <c r="D19" t="s">
        <v>103</v>
      </c>
      <c r="E19" s="2">
        <v>0.74236111111111114</v>
      </c>
      <c r="F19" s="18">
        <f t="shared" si="0"/>
        <v>0</v>
      </c>
      <c r="G19" s="3">
        <f t="shared" si="1"/>
        <v>0</v>
      </c>
    </row>
    <row r="20" spans="2:27" ht="15.75" thickBot="1" x14ac:dyDescent="0.3">
      <c r="B20" s="25">
        <v>0.80486111111111114</v>
      </c>
      <c r="C20" s="26">
        <v>2</v>
      </c>
      <c r="D20" s="26" t="s">
        <v>103</v>
      </c>
      <c r="E20" s="25">
        <v>0.80486111111111114</v>
      </c>
      <c r="F20" s="25">
        <f t="shared" si="0"/>
        <v>0</v>
      </c>
      <c r="G20" s="3">
        <f t="shared" si="1"/>
        <v>0</v>
      </c>
      <c r="I20" t="s">
        <v>156</v>
      </c>
      <c r="J20">
        <f>SUM($G$4:$G$100)</f>
        <v>87.000000000000185</v>
      </c>
    </row>
    <row r="21" spans="2:27" x14ac:dyDescent="0.25">
      <c r="B21" s="2">
        <v>0.50208333333333333</v>
      </c>
      <c r="C21" s="3">
        <v>3</v>
      </c>
      <c r="D21" s="65" t="s">
        <v>103</v>
      </c>
      <c r="E21" s="2">
        <v>0.50347222222222221</v>
      </c>
      <c r="F21" s="18">
        <f t="shared" ref="F21:F53" si="2">E21-B21</f>
        <v>1.388888888888884E-3</v>
      </c>
      <c r="G21" s="3">
        <f t="shared" si="1"/>
        <v>1.9999999999999929</v>
      </c>
      <c r="I21" t="s">
        <v>157</v>
      </c>
      <c r="J21">
        <f>COUNT($G$4:$G$100)</f>
        <v>50</v>
      </c>
    </row>
    <row r="22" spans="2:27" x14ac:dyDescent="0.25">
      <c r="B22" s="2">
        <v>0.52777777777777779</v>
      </c>
      <c r="C22" s="3">
        <v>4</v>
      </c>
      <c r="D22" s="65" t="s">
        <v>103</v>
      </c>
      <c r="E22" s="2">
        <v>0.52777777777777779</v>
      </c>
      <c r="F22" s="18">
        <f t="shared" si="2"/>
        <v>0</v>
      </c>
      <c r="G22" s="3">
        <f t="shared" si="1"/>
        <v>0</v>
      </c>
      <c r="I22" s="44" t="s">
        <v>165</v>
      </c>
      <c r="J22" s="44">
        <f>J20/J21</f>
        <v>1.7400000000000038</v>
      </c>
      <c r="K22" s="44" t="s">
        <v>158</v>
      </c>
    </row>
    <row r="23" spans="2:27" x14ac:dyDescent="0.25">
      <c r="B23" s="2">
        <v>0.54027777777777775</v>
      </c>
      <c r="C23" s="3">
        <v>1</v>
      </c>
      <c r="D23" s="65" t="s">
        <v>103</v>
      </c>
      <c r="E23" s="2">
        <v>0.54166666666666663</v>
      </c>
      <c r="F23" s="18">
        <f t="shared" si="2"/>
        <v>1.388888888888884E-3</v>
      </c>
      <c r="G23" s="3">
        <f t="shared" si="1"/>
        <v>1.9999999999999929</v>
      </c>
      <c r="I23" s="46" t="s">
        <v>145</v>
      </c>
      <c r="J23" s="46">
        <f>1/$J$22</f>
        <v>0.57471264367815966</v>
      </c>
    </row>
    <row r="24" spans="2:27" x14ac:dyDescent="0.25">
      <c r="B24" s="2">
        <v>0.60833333333333328</v>
      </c>
      <c r="C24">
        <v>1</v>
      </c>
      <c r="D24" s="66" t="s">
        <v>103</v>
      </c>
      <c r="E24" s="2">
        <v>0.60833333333333328</v>
      </c>
      <c r="F24" s="18">
        <f t="shared" si="2"/>
        <v>0</v>
      </c>
      <c r="G24" s="3">
        <f t="shared" si="1"/>
        <v>0</v>
      </c>
      <c r="J24">
        <f>AVERAGE(G4:G100)</f>
        <v>1.7400000000000038</v>
      </c>
    </row>
    <row r="25" spans="2:27" ht="15.75" thickBot="1" x14ac:dyDescent="0.3">
      <c r="B25" s="2">
        <v>0.59097222222222223</v>
      </c>
      <c r="C25">
        <v>1</v>
      </c>
      <c r="D25" s="66" t="s">
        <v>103</v>
      </c>
      <c r="E25" s="2">
        <v>0.59166666666666667</v>
      </c>
      <c r="F25" s="18">
        <f t="shared" si="2"/>
        <v>6.9444444444444198E-4</v>
      </c>
      <c r="G25" s="3">
        <f t="shared" si="1"/>
        <v>0.99999999999999645</v>
      </c>
    </row>
    <row r="26" spans="2:27" x14ac:dyDescent="0.25">
      <c r="B26" s="2">
        <v>0.63402777777777775</v>
      </c>
      <c r="C26">
        <v>1</v>
      </c>
      <c r="D26" s="66" t="s">
        <v>103</v>
      </c>
      <c r="E26" s="2">
        <v>0.63541666666666663</v>
      </c>
      <c r="F26" s="18">
        <f t="shared" si="2"/>
        <v>1.388888888888884E-3</v>
      </c>
      <c r="G26" s="3">
        <f t="shared" si="1"/>
        <v>1.9999999999999929</v>
      </c>
      <c r="I26" t="s">
        <v>140</v>
      </c>
      <c r="J26">
        <f>MAX($G$4:$G$100)</f>
        <v>4.9999999999999822</v>
      </c>
      <c r="K26" s="53"/>
      <c r="L26" s="30" t="s">
        <v>137</v>
      </c>
      <c r="M26" s="30" t="s">
        <v>139</v>
      </c>
    </row>
    <row r="27" spans="2:27" x14ac:dyDescent="0.25">
      <c r="B27" s="2">
        <v>0.67083333333333339</v>
      </c>
      <c r="C27">
        <v>1</v>
      </c>
      <c r="D27" s="66" t="s">
        <v>103</v>
      </c>
      <c r="E27" s="2">
        <v>0.6743055555555556</v>
      </c>
      <c r="F27" s="18">
        <f t="shared" si="2"/>
        <v>3.4722222222222099E-3</v>
      </c>
      <c r="G27" s="3">
        <f t="shared" si="1"/>
        <v>4.9999999999999822</v>
      </c>
      <c r="I27" t="s">
        <v>141</v>
      </c>
      <c r="J27">
        <f>MIN($G$4:$G$100)</f>
        <v>0</v>
      </c>
      <c r="K27" s="38"/>
      <c r="L27" s="38">
        <v>2</v>
      </c>
      <c r="M27" s="28">
        <v>37</v>
      </c>
    </row>
    <row r="28" spans="2:27" x14ac:dyDescent="0.25">
      <c r="B28" s="2">
        <v>0.67638888888888893</v>
      </c>
      <c r="C28">
        <v>3</v>
      </c>
      <c r="D28" s="65" t="s">
        <v>103</v>
      </c>
      <c r="E28" s="2">
        <v>0.67708333333333337</v>
      </c>
      <c r="F28" s="18">
        <f t="shared" si="2"/>
        <v>6.9444444444444198E-4</v>
      </c>
      <c r="G28" s="3">
        <f t="shared" si="1"/>
        <v>0.99999999999999645</v>
      </c>
      <c r="I28" t="s">
        <v>142</v>
      </c>
      <c r="J28">
        <f>J26-J27</f>
        <v>4.9999999999999822</v>
      </c>
      <c r="K28" s="38"/>
      <c r="L28" s="38">
        <v>4</v>
      </c>
      <c r="M28" s="28">
        <v>11</v>
      </c>
    </row>
    <row r="29" spans="2:27" ht="15.75" thickBot="1" x14ac:dyDescent="0.3">
      <c r="B29" s="2">
        <v>0.68541666666666667</v>
      </c>
      <c r="C29">
        <v>3</v>
      </c>
      <c r="D29" s="65" t="s">
        <v>103</v>
      </c>
      <c r="E29" s="2">
        <v>0.68611111111111101</v>
      </c>
      <c r="F29" s="18">
        <f t="shared" si="2"/>
        <v>6.9444444444433095E-4</v>
      </c>
      <c r="G29" s="3">
        <f t="shared" si="1"/>
        <v>0.99999999999983658</v>
      </c>
      <c r="I29" t="s">
        <v>143</v>
      </c>
      <c r="J29">
        <f>ROUND(SQRT(J28),0)</f>
        <v>2</v>
      </c>
      <c r="K29" s="38"/>
      <c r="L29" s="29" t="s">
        <v>138</v>
      </c>
      <c r="M29" s="29">
        <v>2</v>
      </c>
    </row>
    <row r="30" spans="2:27" x14ac:dyDescent="0.25">
      <c r="B30" s="2">
        <v>0.72499999999999998</v>
      </c>
      <c r="C30">
        <v>1</v>
      </c>
      <c r="D30" s="65" t="s">
        <v>103</v>
      </c>
      <c r="E30" s="2">
        <v>0.72777777777777775</v>
      </c>
      <c r="F30" s="18">
        <f t="shared" si="2"/>
        <v>2.7777777777777679E-3</v>
      </c>
      <c r="G30" s="3">
        <f t="shared" si="1"/>
        <v>3.9999999999999858</v>
      </c>
      <c r="K30" s="28"/>
      <c r="L30" s="38"/>
      <c r="M30" s="28"/>
    </row>
    <row r="31" spans="2:27" x14ac:dyDescent="0.25">
      <c r="B31" s="2">
        <v>0.72222222222222221</v>
      </c>
      <c r="C31">
        <v>1</v>
      </c>
      <c r="D31" s="65" t="s">
        <v>103</v>
      </c>
      <c r="E31" s="2">
        <v>0.72430555555555554</v>
      </c>
      <c r="F31" s="18">
        <f t="shared" si="2"/>
        <v>2.0833333333333259E-3</v>
      </c>
      <c r="G31" s="3">
        <f t="shared" si="1"/>
        <v>2.9999999999999893</v>
      </c>
      <c r="J31" t="s">
        <v>144</v>
      </c>
      <c r="K31" s="17"/>
      <c r="L31" s="28"/>
      <c r="M31" s="28"/>
    </row>
    <row r="32" spans="2:27" x14ac:dyDescent="0.25">
      <c r="B32" s="2">
        <v>0.77361111111111114</v>
      </c>
      <c r="C32">
        <v>1</v>
      </c>
      <c r="D32" s="65" t="s">
        <v>103</v>
      </c>
      <c r="E32" s="2">
        <v>0.77500000000000002</v>
      </c>
      <c r="F32" s="18">
        <f t="shared" si="2"/>
        <v>1.388888888888884E-3</v>
      </c>
      <c r="G32" s="3">
        <f t="shared" si="1"/>
        <v>1.9999999999999929</v>
      </c>
      <c r="J32" s="36">
        <f>J29</f>
        <v>2</v>
      </c>
    </row>
    <row r="33" spans="2:17" x14ac:dyDescent="0.25">
      <c r="B33" s="19">
        <v>0.82291666666666663</v>
      </c>
      <c r="C33" s="15">
        <v>4</v>
      </c>
      <c r="D33" s="68" t="s">
        <v>103</v>
      </c>
      <c r="E33" s="19">
        <v>0.82430555555555562</v>
      </c>
      <c r="F33" s="19">
        <f t="shared" si="2"/>
        <v>1.388888888888995E-3</v>
      </c>
      <c r="G33" s="3">
        <f t="shared" si="1"/>
        <v>2.0000000000001528</v>
      </c>
      <c r="J33" s="39">
        <f>J32+$J$29</f>
        <v>4</v>
      </c>
    </row>
    <row r="34" spans="2:17" x14ac:dyDescent="0.25">
      <c r="B34" s="2">
        <v>0.54375000000000007</v>
      </c>
      <c r="C34" s="3">
        <v>3</v>
      </c>
      <c r="D34" s="65" t="s">
        <v>103</v>
      </c>
      <c r="E34" s="2">
        <v>0.54513888888888895</v>
      </c>
      <c r="F34" s="18">
        <f t="shared" si="2"/>
        <v>1.388888888888884E-3</v>
      </c>
      <c r="G34" s="3">
        <f t="shared" si="1"/>
        <v>1.9999999999999929</v>
      </c>
      <c r="J34" s="39">
        <f t="shared" ref="J34" si="3">J33+$J$29</f>
        <v>6</v>
      </c>
    </row>
    <row r="35" spans="2:17" x14ac:dyDescent="0.25">
      <c r="B35" s="2">
        <v>0.54999999999999993</v>
      </c>
      <c r="C35" s="3">
        <v>4</v>
      </c>
      <c r="D35" s="65" t="s">
        <v>103</v>
      </c>
      <c r="E35" s="2">
        <v>0.55069444444444449</v>
      </c>
      <c r="F35" s="18">
        <f t="shared" si="2"/>
        <v>6.94444444444553E-4</v>
      </c>
      <c r="G35" s="3">
        <f t="shared" si="1"/>
        <v>1.0000000000001563</v>
      </c>
      <c r="J35" s="39"/>
    </row>
    <row r="36" spans="2:17" x14ac:dyDescent="0.25">
      <c r="B36" s="2">
        <v>0.54027777777777775</v>
      </c>
      <c r="C36" s="3">
        <v>1</v>
      </c>
      <c r="D36" s="65" t="s">
        <v>103</v>
      </c>
      <c r="E36" s="2">
        <v>0.54166666666666663</v>
      </c>
      <c r="F36" s="18">
        <f t="shared" si="2"/>
        <v>1.388888888888884E-3</v>
      </c>
      <c r="G36" s="3">
        <f t="shared" si="1"/>
        <v>1.9999999999999929</v>
      </c>
      <c r="J36" s="39"/>
    </row>
    <row r="37" spans="2:17" x14ac:dyDescent="0.25">
      <c r="B37" s="2">
        <v>0.60902777777777783</v>
      </c>
      <c r="C37">
        <v>1</v>
      </c>
      <c r="D37" s="66" t="s">
        <v>103</v>
      </c>
      <c r="E37" s="2">
        <v>0.61111111111111105</v>
      </c>
      <c r="F37" s="18">
        <f t="shared" si="2"/>
        <v>2.0833333333332149E-3</v>
      </c>
      <c r="G37" s="3">
        <f t="shared" si="1"/>
        <v>2.9999999999998295</v>
      </c>
      <c r="J37" s="39"/>
    </row>
    <row r="38" spans="2:17" x14ac:dyDescent="0.25">
      <c r="B38" s="2">
        <v>0.61527777777777781</v>
      </c>
      <c r="C38">
        <v>1</v>
      </c>
      <c r="D38" s="66" t="s">
        <v>103</v>
      </c>
      <c r="E38" s="2">
        <v>0.61805555555555558</v>
      </c>
      <c r="F38" s="18">
        <f t="shared" si="2"/>
        <v>2.7777777777777679E-3</v>
      </c>
      <c r="G38" s="3">
        <f t="shared" si="1"/>
        <v>3.9999999999999858</v>
      </c>
      <c r="J38" s="39"/>
    </row>
    <row r="39" spans="2:17" x14ac:dyDescent="0.25">
      <c r="B39" s="2">
        <v>0.62638888888888888</v>
      </c>
      <c r="C39">
        <v>1</v>
      </c>
      <c r="D39" s="66" t="s">
        <v>103</v>
      </c>
      <c r="E39" s="2">
        <v>0.62708333333333333</v>
      </c>
      <c r="F39" s="18">
        <f t="shared" si="2"/>
        <v>6.9444444444444198E-4</v>
      </c>
      <c r="G39" s="3">
        <f t="shared" si="1"/>
        <v>0.99999999999999645</v>
      </c>
      <c r="J39" s="39"/>
    </row>
    <row r="40" spans="2:17" x14ac:dyDescent="0.25">
      <c r="B40" s="2">
        <v>0.66111111111111109</v>
      </c>
      <c r="C40">
        <v>1</v>
      </c>
      <c r="D40" s="66" t="s">
        <v>103</v>
      </c>
      <c r="E40" s="2">
        <v>0.66180555555555554</v>
      </c>
      <c r="F40" s="37">
        <f t="shared" si="2"/>
        <v>6.9444444444444198E-4</v>
      </c>
      <c r="G40" s="3">
        <f t="shared" si="1"/>
        <v>0.99999999999999645</v>
      </c>
      <c r="J40" s="39"/>
    </row>
    <row r="41" spans="2:17" x14ac:dyDescent="0.25">
      <c r="B41" s="2">
        <v>0.68402777777777779</v>
      </c>
      <c r="C41">
        <v>1</v>
      </c>
      <c r="D41" s="66" t="s">
        <v>103</v>
      </c>
      <c r="E41" s="2">
        <v>0.68472222222222223</v>
      </c>
      <c r="F41" s="37">
        <f t="shared" si="2"/>
        <v>6.9444444444444198E-4</v>
      </c>
      <c r="G41" s="3">
        <f t="shared" si="1"/>
        <v>0.99999999999999645</v>
      </c>
    </row>
    <row r="42" spans="2:17" x14ac:dyDescent="0.25">
      <c r="B42" s="2">
        <v>0.72083333333333333</v>
      </c>
      <c r="C42">
        <v>1</v>
      </c>
      <c r="D42" s="66" t="s">
        <v>103</v>
      </c>
      <c r="E42" s="2">
        <v>0.72222222222222221</v>
      </c>
      <c r="F42" s="37">
        <f t="shared" si="2"/>
        <v>1.388888888888884E-3</v>
      </c>
      <c r="G42" s="3">
        <f t="shared" si="1"/>
        <v>1.9999999999999929</v>
      </c>
      <c r="H42" s="3"/>
    </row>
    <row r="43" spans="2:17" x14ac:dyDescent="0.25">
      <c r="B43" s="2">
        <v>0.72361111111111109</v>
      </c>
      <c r="C43">
        <v>2</v>
      </c>
      <c r="D43" s="66" t="s">
        <v>103</v>
      </c>
      <c r="E43" s="2">
        <v>0.72361111111111109</v>
      </c>
      <c r="F43" s="37">
        <f t="shared" si="2"/>
        <v>0</v>
      </c>
      <c r="G43" s="3">
        <f t="shared" si="1"/>
        <v>0</v>
      </c>
      <c r="H43" s="3"/>
    </row>
    <row r="44" spans="2:17" x14ac:dyDescent="0.25">
      <c r="B44" s="2">
        <v>0.72916666666666663</v>
      </c>
      <c r="C44">
        <v>2</v>
      </c>
      <c r="D44" s="66" t="s">
        <v>103</v>
      </c>
      <c r="E44" s="2">
        <v>0.73125000000000007</v>
      </c>
      <c r="F44" s="37">
        <f t="shared" si="2"/>
        <v>2.083333333333437E-3</v>
      </c>
      <c r="G44" s="3">
        <f t="shared" si="1"/>
        <v>3.0000000000001492</v>
      </c>
      <c r="H44" s="3"/>
    </row>
    <row r="45" spans="2:17" x14ac:dyDescent="0.25">
      <c r="B45" s="2">
        <v>0.73749999999999993</v>
      </c>
      <c r="C45">
        <v>1</v>
      </c>
      <c r="D45" s="66" t="s">
        <v>103</v>
      </c>
      <c r="E45" s="2">
        <v>0.73819444444444438</v>
      </c>
      <c r="F45" s="37">
        <f t="shared" si="2"/>
        <v>6.9444444444444198E-4</v>
      </c>
      <c r="G45" s="3">
        <f t="shared" si="1"/>
        <v>0.99999999999999645</v>
      </c>
      <c r="H45" s="3"/>
    </row>
    <row r="46" spans="2:17" x14ac:dyDescent="0.25">
      <c r="B46" s="2">
        <v>0.74652777777777779</v>
      </c>
      <c r="C46">
        <v>2</v>
      </c>
      <c r="D46" s="66" t="s">
        <v>103</v>
      </c>
      <c r="E46" s="2">
        <v>0.74791666666666667</v>
      </c>
      <c r="F46" s="37">
        <f t="shared" si="2"/>
        <v>1.388888888888884E-3</v>
      </c>
      <c r="G46" s="3">
        <f t="shared" si="1"/>
        <v>1.9999999999999929</v>
      </c>
      <c r="H46" s="3"/>
    </row>
    <row r="47" spans="2:17" x14ac:dyDescent="0.25">
      <c r="B47" s="2">
        <v>0.75416666666666676</v>
      </c>
      <c r="C47">
        <v>1</v>
      </c>
      <c r="D47" s="66" t="s">
        <v>103</v>
      </c>
      <c r="E47" s="2">
        <v>0.75416666666666676</v>
      </c>
      <c r="F47" s="37">
        <f t="shared" si="2"/>
        <v>0</v>
      </c>
      <c r="G47" s="3">
        <f t="shared" ref="G47:G53" si="4">F47*1440</f>
        <v>0</v>
      </c>
      <c r="H47" s="3"/>
      <c r="L47" s="18"/>
      <c r="M47" s="17"/>
      <c r="N47" s="51"/>
      <c r="O47" s="18"/>
      <c r="P47" s="18"/>
      <c r="Q47" s="22"/>
    </row>
    <row r="48" spans="2:17" x14ac:dyDescent="0.25">
      <c r="B48" s="2">
        <v>0.76111111111111107</v>
      </c>
      <c r="C48">
        <v>1</v>
      </c>
      <c r="D48" s="66" t="s">
        <v>103</v>
      </c>
      <c r="E48" s="2">
        <v>0.76180555555555562</v>
      </c>
      <c r="F48" s="37">
        <f t="shared" si="2"/>
        <v>6.94444444444553E-4</v>
      </c>
      <c r="G48" s="3">
        <f t="shared" si="4"/>
        <v>1.0000000000001563</v>
      </c>
      <c r="H48" s="3"/>
      <c r="L48" s="18"/>
      <c r="M48" s="17"/>
      <c r="N48" s="51"/>
      <c r="O48" s="18"/>
      <c r="P48" s="18"/>
      <c r="Q48" s="22"/>
    </row>
    <row r="49" spans="2:17" x14ac:dyDescent="0.25">
      <c r="B49" s="2">
        <v>0.76944444444444438</v>
      </c>
      <c r="C49">
        <v>1</v>
      </c>
      <c r="D49" s="66" t="s">
        <v>103</v>
      </c>
      <c r="E49" s="2">
        <v>0.76944444444444438</v>
      </c>
      <c r="F49" s="37">
        <f t="shared" si="2"/>
        <v>0</v>
      </c>
      <c r="G49" s="3">
        <f t="shared" si="4"/>
        <v>0</v>
      </c>
      <c r="H49" s="3"/>
      <c r="L49" s="18"/>
      <c r="M49" s="17"/>
      <c r="N49" s="49"/>
      <c r="O49" s="18"/>
      <c r="P49" s="18"/>
      <c r="Q49" s="22"/>
    </row>
    <row r="50" spans="2:17" x14ac:dyDescent="0.25">
      <c r="B50" s="2">
        <v>0.78749999999999998</v>
      </c>
      <c r="C50">
        <v>1</v>
      </c>
      <c r="D50" s="66" t="s">
        <v>103</v>
      </c>
      <c r="E50" s="2">
        <v>0.78888888888888886</v>
      </c>
      <c r="F50" s="37">
        <f t="shared" si="2"/>
        <v>1.388888888888884E-3</v>
      </c>
      <c r="G50" s="3">
        <f t="shared" si="4"/>
        <v>1.9999999999999929</v>
      </c>
      <c r="H50" s="3"/>
      <c r="L50" s="18"/>
      <c r="M50" s="17"/>
      <c r="N50" s="51"/>
      <c r="O50" s="18"/>
      <c r="P50" s="18"/>
      <c r="Q50" s="22"/>
    </row>
    <row r="51" spans="2:17" x14ac:dyDescent="0.25">
      <c r="B51" s="2">
        <v>0.7944444444444444</v>
      </c>
      <c r="C51">
        <v>1</v>
      </c>
      <c r="D51" s="66" t="s">
        <v>103</v>
      </c>
      <c r="E51" s="2">
        <v>0.79513888888888884</v>
      </c>
      <c r="F51" s="37">
        <f t="shared" si="2"/>
        <v>6.9444444444444198E-4</v>
      </c>
      <c r="G51" s="3">
        <f t="shared" si="4"/>
        <v>0.99999999999999645</v>
      </c>
      <c r="H51" s="3"/>
      <c r="L51" s="18"/>
      <c r="M51" s="17"/>
      <c r="N51" s="51"/>
      <c r="O51" s="18"/>
      <c r="P51" s="18"/>
      <c r="Q51" s="22"/>
    </row>
    <row r="52" spans="2:17" x14ac:dyDescent="0.25">
      <c r="B52" s="2">
        <v>0.80694444444444446</v>
      </c>
      <c r="C52">
        <v>2</v>
      </c>
      <c r="D52" s="66" t="s">
        <v>103</v>
      </c>
      <c r="E52" s="2">
        <v>0.80902777777777779</v>
      </c>
      <c r="F52" s="37">
        <f t="shared" si="2"/>
        <v>2.0833333333333259E-3</v>
      </c>
      <c r="G52" s="3">
        <f t="shared" si="4"/>
        <v>2.9999999999999893</v>
      </c>
      <c r="H52" s="3"/>
      <c r="L52" s="18"/>
      <c r="M52" s="17"/>
      <c r="N52" s="51"/>
      <c r="O52" s="18"/>
      <c r="P52" s="18"/>
      <c r="Q52" s="22"/>
    </row>
    <row r="53" spans="2:17" x14ac:dyDescent="0.25">
      <c r="B53" s="2">
        <v>0.81597222222222221</v>
      </c>
      <c r="C53">
        <v>1</v>
      </c>
      <c r="D53" s="66" t="s">
        <v>103</v>
      </c>
      <c r="E53" s="2">
        <v>0.81597222222222221</v>
      </c>
      <c r="F53" s="37">
        <f t="shared" si="2"/>
        <v>0</v>
      </c>
      <c r="G53" s="3">
        <f t="shared" si="4"/>
        <v>0</v>
      </c>
      <c r="H53" s="3"/>
      <c r="L53" s="18"/>
      <c r="M53" s="17"/>
      <c r="N53" s="51"/>
      <c r="O53" s="18"/>
      <c r="P53" s="18"/>
      <c r="Q53" s="22"/>
    </row>
    <row r="54" spans="2:17" x14ac:dyDescent="0.25">
      <c r="G54" s="3"/>
      <c r="H54" s="3"/>
      <c r="L54" s="18"/>
      <c r="M54" s="51"/>
      <c r="N54" s="51"/>
      <c r="O54" s="18"/>
      <c r="P54" s="37"/>
      <c r="Q54" s="49"/>
    </row>
    <row r="55" spans="2:17" x14ac:dyDescent="0.25">
      <c r="G55" s="3"/>
      <c r="H55" s="3"/>
      <c r="L55" s="18"/>
      <c r="M55" s="51"/>
      <c r="N55" s="51"/>
      <c r="O55" s="18"/>
      <c r="P55" s="37"/>
      <c r="Q55" s="49"/>
    </row>
    <row r="56" spans="2:17" x14ac:dyDescent="0.25">
      <c r="G56" s="3"/>
      <c r="H56" s="3"/>
      <c r="L56" s="18"/>
      <c r="M56" s="51"/>
      <c r="N56" s="51"/>
      <c r="O56" s="18"/>
      <c r="P56" s="37"/>
      <c r="Q56" s="49"/>
    </row>
    <row r="57" spans="2:17" x14ac:dyDescent="0.25">
      <c r="G57" s="3"/>
      <c r="L57" s="18"/>
      <c r="M57" s="17"/>
      <c r="N57" s="51"/>
      <c r="O57" s="18"/>
      <c r="P57" s="18"/>
      <c r="Q57" s="22"/>
    </row>
    <row r="58" spans="2:17" x14ac:dyDescent="0.25">
      <c r="L58" s="18"/>
      <c r="M58" s="17"/>
      <c r="N58" s="51"/>
      <c r="O58" s="18"/>
      <c r="P58" s="18"/>
      <c r="Q58" s="22"/>
    </row>
    <row r="59" spans="2:17" x14ac:dyDescent="0.25">
      <c r="L59" s="18"/>
      <c r="M59" s="17"/>
      <c r="N59" s="51"/>
      <c r="O59" s="18"/>
      <c r="P59" s="18"/>
      <c r="Q59" s="22"/>
    </row>
    <row r="60" spans="2:17" x14ac:dyDescent="0.25">
      <c r="L60" s="18"/>
      <c r="M60" s="17"/>
      <c r="N60" s="51"/>
      <c r="O60" s="18"/>
      <c r="P60" s="37"/>
      <c r="Q60" s="22"/>
    </row>
  </sheetData>
  <sortState ref="L27:L28">
    <sortCondition ref="L27"/>
  </sortState>
  <conditionalFormatting sqref="D4">
    <cfRule type="containsText" dxfId="265" priority="91" operator="containsText" text="faktura">
      <formula>NOT(ISERROR(SEARCH("faktura",D4)))</formula>
    </cfRule>
    <cfRule type="containsText" dxfId="264" priority="92" operator="containsText" text="pozrietTelefon">
      <formula>NOT(ISERROR(SEARCH("pozrietTelefon",D4)))</formula>
    </cfRule>
    <cfRule type="containsText" dxfId="263" priority="93" operator="containsText" text="kredit">
      <formula>NOT(ISERROR(SEARCH("kredit",D4)))</formula>
    </cfRule>
    <cfRule type="containsText" dxfId="262" priority="94" operator="containsText" text="info">
      <formula>NOT(ISERROR(SEARCH("info",D4)))</formula>
    </cfRule>
  </conditionalFormatting>
  <conditionalFormatting sqref="D4">
    <cfRule type="containsText" dxfId="261" priority="89" operator="containsText" text="pozrietTelefon">
      <formula>NOT(ISERROR(SEARCH("pozrietTelefon",D4)))</formula>
    </cfRule>
    <cfRule type="containsText" dxfId="260" priority="90" operator="containsText" text="telefon">
      <formula>NOT(ISERROR(SEARCH("telefon",D4)))</formula>
    </cfRule>
  </conditionalFormatting>
  <conditionalFormatting sqref="D5">
    <cfRule type="containsText" dxfId="259" priority="85" operator="containsText" text="faktura">
      <formula>NOT(ISERROR(SEARCH("faktura",D5)))</formula>
    </cfRule>
    <cfRule type="containsText" dxfId="258" priority="86" operator="containsText" text="pozrietTelefon">
      <formula>NOT(ISERROR(SEARCH("pozrietTelefon",D5)))</formula>
    </cfRule>
    <cfRule type="containsText" dxfId="257" priority="87" operator="containsText" text="kredit">
      <formula>NOT(ISERROR(SEARCH("kredit",D5)))</formula>
    </cfRule>
    <cfRule type="containsText" dxfId="256" priority="88" operator="containsText" text="info">
      <formula>NOT(ISERROR(SEARCH("info",D5)))</formula>
    </cfRule>
  </conditionalFormatting>
  <conditionalFormatting sqref="D5">
    <cfRule type="containsText" dxfId="255" priority="83" operator="containsText" text="pozrietTelefon">
      <formula>NOT(ISERROR(SEARCH("pozrietTelefon",D5)))</formula>
    </cfRule>
    <cfRule type="containsText" dxfId="254" priority="84" operator="containsText" text="telefon">
      <formula>NOT(ISERROR(SEARCH("telefon",D5)))</formula>
    </cfRule>
  </conditionalFormatting>
  <conditionalFormatting sqref="D6">
    <cfRule type="containsText" dxfId="253" priority="79" operator="containsText" text="faktura">
      <formula>NOT(ISERROR(SEARCH("faktura",D6)))</formula>
    </cfRule>
    <cfRule type="containsText" dxfId="252" priority="80" operator="containsText" text="pozrietTelefon">
      <formula>NOT(ISERROR(SEARCH("pozrietTelefon",D6)))</formula>
    </cfRule>
    <cfRule type="containsText" dxfId="251" priority="81" operator="containsText" text="kredit">
      <formula>NOT(ISERROR(SEARCH("kredit",D6)))</formula>
    </cfRule>
    <cfRule type="containsText" dxfId="250" priority="82" operator="containsText" text="info">
      <formula>NOT(ISERROR(SEARCH("info",D6)))</formula>
    </cfRule>
  </conditionalFormatting>
  <conditionalFormatting sqref="D6">
    <cfRule type="containsText" dxfId="249" priority="77" operator="containsText" text="pozrietTelefon">
      <formula>NOT(ISERROR(SEARCH("pozrietTelefon",D6)))</formula>
    </cfRule>
    <cfRule type="containsText" dxfId="248" priority="78" operator="containsText" text="telefon">
      <formula>NOT(ISERROR(SEARCH("telefon",D6)))</formula>
    </cfRule>
  </conditionalFormatting>
  <conditionalFormatting sqref="D7">
    <cfRule type="containsText" dxfId="247" priority="73" operator="containsText" text="faktura">
      <formula>NOT(ISERROR(SEARCH("faktura",D7)))</formula>
    </cfRule>
    <cfRule type="containsText" dxfId="246" priority="74" operator="containsText" text="pozrietTelefon">
      <formula>NOT(ISERROR(SEARCH("pozrietTelefon",D7)))</formula>
    </cfRule>
    <cfRule type="containsText" dxfId="245" priority="75" operator="containsText" text="kredit">
      <formula>NOT(ISERROR(SEARCH("kredit",D7)))</formula>
    </cfRule>
    <cfRule type="containsText" dxfId="244" priority="76" operator="containsText" text="info">
      <formula>NOT(ISERROR(SEARCH("info",D7)))</formula>
    </cfRule>
  </conditionalFormatting>
  <conditionalFormatting sqref="D7">
    <cfRule type="containsText" dxfId="243" priority="71" operator="containsText" text="pozrietTelefon">
      <formula>NOT(ISERROR(SEARCH("pozrietTelefon",D7)))</formula>
    </cfRule>
    <cfRule type="containsText" dxfId="242" priority="72" operator="containsText" text="telefon">
      <formula>NOT(ISERROR(SEARCH("telefon",D7)))</formula>
    </cfRule>
  </conditionalFormatting>
  <conditionalFormatting sqref="D8">
    <cfRule type="containsText" dxfId="241" priority="67" operator="containsText" text="faktura">
      <formula>NOT(ISERROR(SEARCH("faktura",D8)))</formula>
    </cfRule>
    <cfRule type="containsText" dxfId="240" priority="68" operator="containsText" text="pozrietTelefon">
      <formula>NOT(ISERROR(SEARCH("pozrietTelefon",D8)))</formula>
    </cfRule>
    <cfRule type="containsText" dxfId="239" priority="69" operator="containsText" text="kredit">
      <formula>NOT(ISERROR(SEARCH("kredit",D8)))</formula>
    </cfRule>
    <cfRule type="containsText" dxfId="238" priority="70" operator="containsText" text="info">
      <formula>NOT(ISERROR(SEARCH("info",D8)))</formula>
    </cfRule>
  </conditionalFormatting>
  <conditionalFormatting sqref="D8">
    <cfRule type="containsText" dxfId="237" priority="65" operator="containsText" text="pozrietTelefon">
      <formula>NOT(ISERROR(SEARCH("pozrietTelefon",D8)))</formula>
    </cfRule>
    <cfRule type="containsText" dxfId="236" priority="66" operator="containsText" text="telefon">
      <formula>NOT(ISERROR(SEARCH("telefon",D8)))</formula>
    </cfRule>
  </conditionalFormatting>
  <conditionalFormatting sqref="D9">
    <cfRule type="containsText" dxfId="235" priority="61" operator="containsText" text="faktura">
      <formula>NOT(ISERROR(SEARCH("faktura",D9)))</formula>
    </cfRule>
    <cfRule type="containsText" dxfId="234" priority="62" operator="containsText" text="pozrietTelefon">
      <formula>NOT(ISERROR(SEARCH("pozrietTelefon",D9)))</formula>
    </cfRule>
    <cfRule type="containsText" dxfId="233" priority="63" operator="containsText" text="kredit">
      <formula>NOT(ISERROR(SEARCH("kredit",D9)))</formula>
    </cfRule>
    <cfRule type="containsText" dxfId="232" priority="64" operator="containsText" text="info">
      <formula>NOT(ISERROR(SEARCH("info",D9)))</formula>
    </cfRule>
  </conditionalFormatting>
  <conditionalFormatting sqref="D9">
    <cfRule type="containsText" dxfId="231" priority="59" operator="containsText" text="pozrietTelefon">
      <formula>NOT(ISERROR(SEARCH("pozrietTelefon",D9)))</formula>
    </cfRule>
    <cfRule type="containsText" dxfId="230" priority="60" operator="containsText" text="telefon">
      <formula>NOT(ISERROR(SEARCH("telefon",D9)))</formula>
    </cfRule>
  </conditionalFormatting>
  <conditionalFormatting sqref="D10">
    <cfRule type="containsText" dxfId="229" priority="55" operator="containsText" text="faktura">
      <formula>NOT(ISERROR(SEARCH("faktura",D10)))</formula>
    </cfRule>
    <cfRule type="containsText" dxfId="228" priority="56" operator="containsText" text="pozrietTelefon">
      <formula>NOT(ISERROR(SEARCH("pozrietTelefon",D10)))</formula>
    </cfRule>
    <cfRule type="containsText" dxfId="227" priority="57" operator="containsText" text="kredit">
      <formula>NOT(ISERROR(SEARCH("kredit",D10)))</formula>
    </cfRule>
    <cfRule type="containsText" dxfId="226" priority="58" operator="containsText" text="info">
      <formula>NOT(ISERROR(SEARCH("info",D10)))</formula>
    </cfRule>
  </conditionalFormatting>
  <conditionalFormatting sqref="D10">
    <cfRule type="containsText" dxfId="225" priority="53" operator="containsText" text="pozrietTelefon">
      <formula>NOT(ISERROR(SEARCH("pozrietTelefon",D10)))</formula>
    </cfRule>
    <cfRule type="containsText" dxfId="224" priority="54" operator="containsText" text="telefon">
      <formula>NOT(ISERROR(SEARCH("telefon",D10)))</formula>
    </cfRule>
  </conditionalFormatting>
  <conditionalFormatting sqref="D11:D12">
    <cfRule type="containsText" dxfId="223" priority="49" operator="containsText" text="faktura">
      <formula>NOT(ISERROR(SEARCH("faktura",D11)))</formula>
    </cfRule>
    <cfRule type="containsText" dxfId="222" priority="50" operator="containsText" text="pozrietTelefon">
      <formula>NOT(ISERROR(SEARCH("pozrietTelefon",D11)))</formula>
    </cfRule>
    <cfRule type="containsText" dxfId="221" priority="51" operator="containsText" text="kredit">
      <formula>NOT(ISERROR(SEARCH("kredit",D11)))</formula>
    </cfRule>
    <cfRule type="containsText" dxfId="220" priority="52" operator="containsText" text="info">
      <formula>NOT(ISERROR(SEARCH("info",D11)))</formula>
    </cfRule>
  </conditionalFormatting>
  <conditionalFormatting sqref="D11:D12">
    <cfRule type="containsText" dxfId="219" priority="47" operator="containsText" text="pozrietTelefon">
      <formula>NOT(ISERROR(SEARCH("pozrietTelefon",D11)))</formula>
    </cfRule>
    <cfRule type="containsText" dxfId="218" priority="48" operator="containsText" text="telefon">
      <formula>NOT(ISERROR(SEARCH("telefon",D11)))</formula>
    </cfRule>
  </conditionalFormatting>
  <conditionalFormatting sqref="D13">
    <cfRule type="containsText" dxfId="217" priority="43" operator="containsText" text="faktura">
      <formula>NOT(ISERROR(SEARCH("faktura",D13)))</formula>
    </cfRule>
    <cfRule type="containsText" dxfId="216" priority="44" operator="containsText" text="pozrietTelefon">
      <formula>NOT(ISERROR(SEARCH("pozrietTelefon",D13)))</formula>
    </cfRule>
    <cfRule type="containsText" dxfId="215" priority="45" operator="containsText" text="kredit">
      <formula>NOT(ISERROR(SEARCH("kredit",D13)))</formula>
    </cfRule>
    <cfRule type="containsText" dxfId="214" priority="46" operator="containsText" text="info">
      <formula>NOT(ISERROR(SEARCH("info",D13)))</formula>
    </cfRule>
  </conditionalFormatting>
  <conditionalFormatting sqref="D13">
    <cfRule type="containsText" dxfId="213" priority="41" operator="containsText" text="pozrietTelefon">
      <formula>NOT(ISERROR(SEARCH("pozrietTelefon",D13)))</formula>
    </cfRule>
    <cfRule type="containsText" dxfId="212" priority="42" operator="containsText" text="telefon">
      <formula>NOT(ISERROR(SEARCH("telefon",D13)))</formula>
    </cfRule>
  </conditionalFormatting>
  <conditionalFormatting sqref="D14">
    <cfRule type="containsText" dxfId="211" priority="37" operator="containsText" text="faktura">
      <formula>NOT(ISERROR(SEARCH("faktura",D14)))</formula>
    </cfRule>
    <cfRule type="containsText" dxfId="210" priority="38" operator="containsText" text="pozrietTelefon">
      <formula>NOT(ISERROR(SEARCH("pozrietTelefon",D14)))</formula>
    </cfRule>
    <cfRule type="containsText" dxfId="209" priority="39" operator="containsText" text="kredit">
      <formula>NOT(ISERROR(SEARCH("kredit",D14)))</formula>
    </cfRule>
    <cfRule type="containsText" dxfId="208" priority="40" operator="containsText" text="info">
      <formula>NOT(ISERROR(SEARCH("info",D14)))</formula>
    </cfRule>
  </conditionalFormatting>
  <conditionalFormatting sqref="D14">
    <cfRule type="containsText" dxfId="207" priority="35" operator="containsText" text="pozrietTelefon">
      <formula>NOT(ISERROR(SEARCH("pozrietTelefon",D14)))</formula>
    </cfRule>
    <cfRule type="containsText" dxfId="206" priority="36" operator="containsText" text="telefon">
      <formula>NOT(ISERROR(SEARCH("telefon",D14)))</formula>
    </cfRule>
  </conditionalFormatting>
  <conditionalFormatting sqref="D15">
    <cfRule type="containsText" dxfId="205" priority="31" operator="containsText" text="faktura">
      <formula>NOT(ISERROR(SEARCH("faktura",D15)))</formula>
    </cfRule>
    <cfRule type="containsText" dxfId="204" priority="32" operator="containsText" text="pozrietTelefon">
      <formula>NOT(ISERROR(SEARCH("pozrietTelefon",D15)))</formula>
    </cfRule>
    <cfRule type="containsText" dxfId="203" priority="33" operator="containsText" text="kredit">
      <formula>NOT(ISERROR(SEARCH("kredit",D15)))</formula>
    </cfRule>
    <cfRule type="containsText" dxfId="202" priority="34" operator="containsText" text="info">
      <formula>NOT(ISERROR(SEARCH("info",D15)))</formula>
    </cfRule>
  </conditionalFormatting>
  <conditionalFormatting sqref="D15">
    <cfRule type="containsText" dxfId="201" priority="29" operator="containsText" text="pozrietTelefon">
      <formula>NOT(ISERROR(SEARCH("pozrietTelefon",D15)))</formula>
    </cfRule>
    <cfRule type="containsText" dxfId="200" priority="30" operator="containsText" text="telefon">
      <formula>NOT(ISERROR(SEARCH("telefon",D15)))</formula>
    </cfRule>
  </conditionalFormatting>
  <conditionalFormatting sqref="D16">
    <cfRule type="containsText" dxfId="199" priority="25" operator="containsText" text="faktura">
      <formula>NOT(ISERROR(SEARCH("faktura",D16)))</formula>
    </cfRule>
    <cfRule type="containsText" dxfId="198" priority="26" operator="containsText" text="pozrietTelefon">
      <formula>NOT(ISERROR(SEARCH("pozrietTelefon",D16)))</formula>
    </cfRule>
    <cfRule type="containsText" dxfId="197" priority="27" operator="containsText" text="kredit">
      <formula>NOT(ISERROR(SEARCH("kredit",D16)))</formula>
    </cfRule>
    <cfRule type="containsText" dxfId="196" priority="28" operator="containsText" text="info">
      <formula>NOT(ISERROR(SEARCH("info",D16)))</formula>
    </cfRule>
  </conditionalFormatting>
  <conditionalFormatting sqref="D16">
    <cfRule type="containsText" dxfId="195" priority="23" operator="containsText" text="pozrietTelefon">
      <formula>NOT(ISERROR(SEARCH("pozrietTelefon",D16)))</formula>
    </cfRule>
    <cfRule type="containsText" dxfId="194" priority="24" operator="containsText" text="telefon">
      <formula>NOT(ISERROR(SEARCH("telefon",D16)))</formula>
    </cfRule>
  </conditionalFormatting>
  <conditionalFormatting sqref="D17:D18">
    <cfRule type="containsText" dxfId="193" priority="19" operator="containsText" text="faktura">
      <formula>NOT(ISERROR(SEARCH("faktura",D17)))</formula>
    </cfRule>
    <cfRule type="containsText" dxfId="192" priority="20" operator="containsText" text="pozrietTelefon">
      <formula>NOT(ISERROR(SEARCH("pozrietTelefon",D17)))</formula>
    </cfRule>
    <cfRule type="containsText" dxfId="191" priority="21" operator="containsText" text="kredit">
      <formula>NOT(ISERROR(SEARCH("kredit",D17)))</formula>
    </cfRule>
    <cfRule type="containsText" dxfId="190" priority="22" operator="containsText" text="info">
      <formula>NOT(ISERROR(SEARCH("info",D17)))</formula>
    </cfRule>
  </conditionalFormatting>
  <conditionalFormatting sqref="D17:D18">
    <cfRule type="containsText" dxfId="189" priority="17" operator="containsText" text="pozrietTelefon">
      <formula>NOT(ISERROR(SEARCH("pozrietTelefon",D17)))</formula>
    </cfRule>
    <cfRule type="containsText" dxfId="188" priority="18" operator="containsText" text="telefon">
      <formula>NOT(ISERROR(SEARCH("telefon",D17)))</formula>
    </cfRule>
  </conditionalFormatting>
  <conditionalFormatting sqref="D19">
    <cfRule type="containsText" dxfId="187" priority="13" operator="containsText" text="faktura">
      <formula>NOT(ISERROR(SEARCH("faktura",D19)))</formula>
    </cfRule>
    <cfRule type="containsText" dxfId="186" priority="14" operator="containsText" text="pozrietTelefon">
      <formula>NOT(ISERROR(SEARCH("pozrietTelefon",D19)))</formula>
    </cfRule>
    <cfRule type="containsText" dxfId="185" priority="15" operator="containsText" text="kredit">
      <formula>NOT(ISERROR(SEARCH("kredit",D19)))</formula>
    </cfRule>
    <cfRule type="containsText" dxfId="184" priority="16" operator="containsText" text="info">
      <formula>NOT(ISERROR(SEARCH("info",D19)))</formula>
    </cfRule>
  </conditionalFormatting>
  <conditionalFormatting sqref="D19">
    <cfRule type="containsText" dxfId="183" priority="11" operator="containsText" text="pozrietTelefon">
      <formula>NOT(ISERROR(SEARCH("pozrietTelefon",D19)))</formula>
    </cfRule>
    <cfRule type="containsText" dxfId="182" priority="12" operator="containsText" text="telefon">
      <formula>NOT(ISERROR(SEARCH("telefon",D19)))</formula>
    </cfRule>
  </conditionalFormatting>
  <conditionalFormatting sqref="D20">
    <cfRule type="containsText" dxfId="181" priority="7" operator="containsText" text="faktura">
      <formula>NOT(ISERROR(SEARCH("faktura",D20)))</formula>
    </cfRule>
    <cfRule type="containsText" dxfId="180" priority="8" operator="containsText" text="pozrietTelefon">
      <formula>NOT(ISERROR(SEARCH("pozrietTelefon",D20)))</formula>
    </cfRule>
    <cfRule type="containsText" dxfId="179" priority="9" operator="containsText" text="kredit">
      <formula>NOT(ISERROR(SEARCH("kredit",D20)))</formula>
    </cfRule>
    <cfRule type="containsText" dxfId="178" priority="10" operator="containsText" text="info">
      <formula>NOT(ISERROR(SEARCH("info",D20)))</formula>
    </cfRule>
  </conditionalFormatting>
  <conditionalFormatting sqref="D20">
    <cfRule type="containsText" dxfId="177" priority="5" operator="containsText" text="pozrietTelefon">
      <formula>NOT(ISERROR(SEARCH("pozrietTelefon",D20)))</formula>
    </cfRule>
    <cfRule type="containsText" dxfId="176" priority="6" operator="containsText" text="telefon">
      <formula>NOT(ISERROR(SEARCH("telefon",D20)))</formula>
    </cfRule>
  </conditionalFormatting>
  <conditionalFormatting sqref="D3">
    <cfRule type="containsText" dxfId="175" priority="1" operator="containsText" text="faktura">
      <formula>NOT(ISERROR(SEARCH("faktura",D3)))</formula>
    </cfRule>
    <cfRule type="containsText" dxfId="174" priority="2" operator="containsText" text="pozrietTelefon">
      <formula>NOT(ISERROR(SEARCH("pozrietTelefon",D3)))</formula>
    </cfRule>
    <cfRule type="containsText" dxfId="173" priority="3" operator="containsText" text="kredit">
      <formula>NOT(ISERROR(SEARCH("kredit",D3)))</formula>
    </cfRule>
    <cfRule type="containsText" dxfId="172" priority="4" operator="containsText" text="info">
      <formula>NOT(ISERROR(SEARCH("info",D3)))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opLeftCell="A11" zoomScaleNormal="100" workbookViewId="0">
      <selection activeCell="I22" sqref="I22"/>
    </sheetView>
  </sheetViews>
  <sheetFormatPr defaultRowHeight="15" x14ac:dyDescent="0.25"/>
  <cols>
    <col min="2" max="2" width="15.7109375" bestFit="1" customWidth="1"/>
    <col min="3" max="3" width="23.5703125" bestFit="1" customWidth="1"/>
    <col min="4" max="4" width="11.85546875" bestFit="1" customWidth="1"/>
    <col min="5" max="5" width="14.85546875" bestFit="1" customWidth="1"/>
    <col min="6" max="6" width="11.7109375" bestFit="1" customWidth="1"/>
    <col min="8" max="8" width="32" bestFit="1" customWidth="1"/>
    <col min="9" max="9" width="12" bestFit="1" customWidth="1"/>
    <col min="22" max="22" width="43.5703125" bestFit="1" customWidth="1"/>
    <col min="23" max="23" width="23.140625" bestFit="1" customWidth="1"/>
    <col min="24" max="24" width="17.85546875" bestFit="1" customWidth="1"/>
    <col min="25" max="25" width="24.85546875" bestFit="1" customWidth="1"/>
    <col min="26" max="26" width="25.5703125" bestFit="1" customWidth="1"/>
    <col min="27" max="27" width="10.5703125" bestFit="1" customWidth="1"/>
    <col min="28" max="28" width="20.85546875" bestFit="1" customWidth="1"/>
  </cols>
  <sheetData>
    <row r="1" spans="1:28" x14ac:dyDescent="0.25">
      <c r="A1" s="4" t="s">
        <v>109</v>
      </c>
    </row>
    <row r="2" spans="1:28" ht="45.75" customHeight="1" thickBot="1" x14ac:dyDescent="0.3">
      <c r="A2" s="73" t="s">
        <v>115</v>
      </c>
      <c r="B2" s="73"/>
      <c r="C2" s="73"/>
      <c r="D2" s="73"/>
      <c r="E2" s="73"/>
      <c r="F2" s="73"/>
      <c r="G2" s="73"/>
      <c r="H2" s="73"/>
      <c r="I2" s="73"/>
    </row>
    <row r="3" spans="1:28" x14ac:dyDescent="0.25">
      <c r="B3" s="7" t="s">
        <v>7</v>
      </c>
      <c r="C3" s="7" t="s">
        <v>4</v>
      </c>
      <c r="D3" s="7" t="s">
        <v>10</v>
      </c>
      <c r="E3" s="7" t="s">
        <v>5</v>
      </c>
      <c r="F3" s="5" t="s">
        <v>136</v>
      </c>
      <c r="H3" s="31" t="s">
        <v>122</v>
      </c>
      <c r="I3" s="31"/>
      <c r="K3" s="30" t="s">
        <v>137</v>
      </c>
      <c r="L3" s="30" t="s">
        <v>139</v>
      </c>
      <c r="V3" s="4" t="s">
        <v>162</v>
      </c>
    </row>
    <row r="4" spans="1:28" x14ac:dyDescent="0.25">
      <c r="B4" s="2">
        <v>0.47916666666666669</v>
      </c>
      <c r="C4" t="s">
        <v>8</v>
      </c>
      <c r="D4" s="2">
        <v>0.48472222222222222</v>
      </c>
      <c r="E4" s="18">
        <f>D4-B4</f>
        <v>5.5555555555555358E-3</v>
      </c>
      <c r="F4" s="3">
        <f>E4*1440</f>
        <v>7.9999999999999716</v>
      </c>
      <c r="H4" s="28"/>
      <c r="I4" s="28"/>
      <c r="K4" s="28">
        <v>0.99999999999991651</v>
      </c>
      <c r="L4" s="28">
        <v>1</v>
      </c>
      <c r="W4" t="s">
        <v>153</v>
      </c>
      <c r="X4" t="s">
        <v>154</v>
      </c>
      <c r="Y4" t="s">
        <v>147</v>
      </c>
      <c r="Z4" t="s">
        <v>148</v>
      </c>
      <c r="AA4" t="s">
        <v>149</v>
      </c>
    </row>
    <row r="5" spans="1:28" x14ac:dyDescent="0.25">
      <c r="B5" s="18">
        <v>0.48819444444444443</v>
      </c>
      <c r="C5" s="17" t="s">
        <v>8</v>
      </c>
      <c r="D5" s="18">
        <v>0.48958333333333331</v>
      </c>
      <c r="E5" s="18">
        <f t="shared" ref="E5:E30" si="0">D5-B5</f>
        <v>1.388888888888884E-3</v>
      </c>
      <c r="F5" s="3">
        <f t="shared" ref="F5:F30" si="1">E5*1440</f>
        <v>1.9999999999999929</v>
      </c>
      <c r="H5" s="28" t="s">
        <v>123</v>
      </c>
      <c r="I5" s="28">
        <v>4.7399999999999958</v>
      </c>
      <c r="K5" s="28">
        <v>3.8571428571427524</v>
      </c>
      <c r="L5" s="28">
        <v>24</v>
      </c>
      <c r="W5" s="38">
        <v>4</v>
      </c>
      <c r="X5" s="28">
        <v>32</v>
      </c>
      <c r="Y5">
        <f>_xlfn.EXPON.DIST(W5,$X$13,TRUE)</f>
        <v>0.5699620664124817</v>
      </c>
      <c r="Z5">
        <f>Y5*$X$11</f>
        <v>28.498103320624086</v>
      </c>
      <c r="AA5">
        <f>((X5-Z5)^2)/Z5</f>
        <v>0.43031917650986667</v>
      </c>
    </row>
    <row r="6" spans="1:28" x14ac:dyDescent="0.25">
      <c r="B6" s="18">
        <v>0.49861111111111112</v>
      </c>
      <c r="C6" s="17" t="s">
        <v>8</v>
      </c>
      <c r="D6" s="18">
        <v>0.4993055555555555</v>
      </c>
      <c r="E6" s="18">
        <f t="shared" si="0"/>
        <v>6.9444444444438647E-4</v>
      </c>
      <c r="F6" s="3">
        <f t="shared" si="1"/>
        <v>0.99999999999991651</v>
      </c>
      <c r="H6" s="28" t="s">
        <v>124</v>
      </c>
      <c r="I6" s="28">
        <v>0.53208101270542441</v>
      </c>
      <c r="K6" s="28">
        <v>6.7142857142855883</v>
      </c>
      <c r="L6" s="28">
        <v>16</v>
      </c>
      <c r="W6" s="38">
        <v>8</v>
      </c>
      <c r="X6" s="28">
        <v>11</v>
      </c>
      <c r="Y6">
        <f>_xlfn.EXPON.DIST(W6,$X$13,TRUE) - Y5</f>
        <v>0.24510530926329543</v>
      </c>
      <c r="Z6">
        <f>Y6*$X$11</f>
        <v>12.255265463164772</v>
      </c>
      <c r="AA6">
        <f t="shared" ref="AA6:AA7" si="2">((X6-Z6)^2)/Z6</f>
        <v>0.12857260315986385</v>
      </c>
    </row>
    <row r="7" spans="1:28" x14ac:dyDescent="0.25">
      <c r="B7" s="18">
        <v>0.52777777777777779</v>
      </c>
      <c r="C7" s="17" t="s">
        <v>8</v>
      </c>
      <c r="D7" s="18">
        <v>0.52986111111111112</v>
      </c>
      <c r="E7" s="18">
        <f t="shared" si="0"/>
        <v>2.0833333333333259E-3</v>
      </c>
      <c r="F7" s="3">
        <f t="shared" si="1"/>
        <v>2.9999999999999893</v>
      </c>
      <c r="H7" s="28" t="s">
        <v>125</v>
      </c>
      <c r="I7" s="28">
        <v>3.5000000000000675</v>
      </c>
      <c r="K7" s="28">
        <v>9.5714285714284237</v>
      </c>
      <c r="L7" s="28">
        <v>4</v>
      </c>
      <c r="W7" s="38">
        <v>120</v>
      </c>
      <c r="X7" s="28">
        <v>7</v>
      </c>
      <c r="Y7">
        <f>1 - Y5 - Y6</f>
        <v>0.18493262432422286</v>
      </c>
      <c r="Z7">
        <f>Y7*$X$11</f>
        <v>9.2466312162111421</v>
      </c>
      <c r="AA7">
        <f t="shared" si="2"/>
        <v>0.54585845413682843</v>
      </c>
    </row>
    <row r="8" spans="1:28" x14ac:dyDescent="0.25">
      <c r="B8" s="18">
        <v>0.60833333333333328</v>
      </c>
      <c r="C8" s="22" t="s">
        <v>8</v>
      </c>
      <c r="D8" s="18">
        <v>0.61041666666666672</v>
      </c>
      <c r="E8" s="18">
        <f t="shared" si="0"/>
        <v>2.083333333333437E-3</v>
      </c>
      <c r="F8" s="3">
        <f t="shared" si="1"/>
        <v>3.0000000000001492</v>
      </c>
      <c r="H8" s="28" t="s">
        <v>126</v>
      </c>
      <c r="I8" s="28">
        <v>2.9999999999999893</v>
      </c>
      <c r="K8" s="28">
        <v>12.42857142857126</v>
      </c>
      <c r="L8" s="28">
        <v>2</v>
      </c>
      <c r="W8" s="28"/>
      <c r="X8" s="28"/>
      <c r="Y8" s="17"/>
    </row>
    <row r="9" spans="1:28" x14ac:dyDescent="0.25">
      <c r="B9" s="18">
        <v>0.63194444444444442</v>
      </c>
      <c r="C9" s="22" t="s">
        <v>8</v>
      </c>
      <c r="D9" s="18">
        <v>0.63611111111111118</v>
      </c>
      <c r="E9" s="18">
        <f t="shared" si="0"/>
        <v>4.1666666666667629E-3</v>
      </c>
      <c r="F9" s="3">
        <f t="shared" si="1"/>
        <v>6.0000000000001386</v>
      </c>
      <c r="H9" s="28" t="s">
        <v>127</v>
      </c>
      <c r="I9" s="28">
        <v>3.7623809222461113</v>
      </c>
      <c r="K9" s="28">
        <v>15.285714285714096</v>
      </c>
      <c r="L9" s="28">
        <v>2</v>
      </c>
      <c r="W9" s="38"/>
      <c r="X9" s="28"/>
    </row>
    <row r="10" spans="1:28" x14ac:dyDescent="0.25">
      <c r="B10" s="18">
        <v>0.64097222222222217</v>
      </c>
      <c r="C10" s="22" t="s">
        <v>8</v>
      </c>
      <c r="D10" s="18">
        <v>0.64236111111111105</v>
      </c>
      <c r="E10" s="18">
        <f t="shared" si="0"/>
        <v>1.388888888888884E-3</v>
      </c>
      <c r="F10" s="3">
        <f t="shared" si="1"/>
        <v>1.9999999999999929</v>
      </c>
      <c r="H10" s="28" t="s">
        <v>128</v>
      </c>
      <c r="I10" s="28">
        <v>14.1555102040815</v>
      </c>
      <c r="K10" s="28">
        <v>18.142857142856933</v>
      </c>
      <c r="L10" s="28">
        <v>0</v>
      </c>
      <c r="W10" s="28"/>
    </row>
    <row r="11" spans="1:28" ht="15.75" thickBot="1" x14ac:dyDescent="0.3">
      <c r="B11" s="18">
        <v>0.64236111111111105</v>
      </c>
      <c r="C11" s="22" t="s">
        <v>8</v>
      </c>
      <c r="D11" s="18">
        <v>0.64513888888888882</v>
      </c>
      <c r="E11" s="18">
        <f t="shared" si="0"/>
        <v>2.7777777777777679E-3</v>
      </c>
      <c r="F11" s="3">
        <f t="shared" si="1"/>
        <v>3.9999999999999858</v>
      </c>
      <c r="H11" s="28" t="s">
        <v>129</v>
      </c>
      <c r="I11" s="28">
        <v>6.4561926820037829</v>
      </c>
      <c r="K11" s="29" t="s">
        <v>138</v>
      </c>
      <c r="L11" s="29">
        <v>1</v>
      </c>
      <c r="X11">
        <f>SUM(X5:X10)</f>
        <v>50</v>
      </c>
    </row>
    <row r="12" spans="1:28" x14ac:dyDescent="0.25">
      <c r="B12" s="18">
        <v>0.70486111111111116</v>
      </c>
      <c r="C12" s="17" t="s">
        <v>8</v>
      </c>
      <c r="D12" s="18">
        <v>0.70763888888888893</v>
      </c>
      <c r="E12" s="18">
        <f t="shared" si="0"/>
        <v>2.7777777777777679E-3</v>
      </c>
      <c r="F12" s="3">
        <f t="shared" si="1"/>
        <v>3.9999999999999858</v>
      </c>
      <c r="H12" s="28" t="s">
        <v>130</v>
      </c>
      <c r="I12" s="28">
        <v>2.2156848465768286</v>
      </c>
    </row>
    <row r="13" spans="1:28" x14ac:dyDescent="0.25">
      <c r="B13" s="18">
        <v>0.75486111111111109</v>
      </c>
      <c r="C13" s="17" t="s">
        <v>8</v>
      </c>
      <c r="D13" s="18">
        <v>0.75763888888888886</v>
      </c>
      <c r="E13" s="18">
        <f t="shared" si="0"/>
        <v>2.7777777777777679E-3</v>
      </c>
      <c r="F13" s="3">
        <f t="shared" si="1"/>
        <v>3.9999999999999858</v>
      </c>
      <c r="H13" s="28" t="s">
        <v>131</v>
      </c>
      <c r="I13" s="28">
        <v>19.999999999999851</v>
      </c>
      <c r="W13" s="47" t="s">
        <v>145</v>
      </c>
      <c r="X13" s="47">
        <f>$I$23</f>
        <v>0.2109704641350213</v>
      </c>
    </row>
    <row r="14" spans="1:28" x14ac:dyDescent="0.25">
      <c r="B14" s="18">
        <v>0.59305555555555556</v>
      </c>
      <c r="C14" s="17" t="s">
        <v>8</v>
      </c>
      <c r="D14" s="18">
        <v>0.59513888888888888</v>
      </c>
      <c r="E14" s="18">
        <f t="shared" si="0"/>
        <v>2.0833333333333259E-3</v>
      </c>
      <c r="F14" s="3">
        <f t="shared" si="1"/>
        <v>2.9999999999999893</v>
      </c>
      <c r="H14" s="28" t="s">
        <v>132</v>
      </c>
      <c r="I14" s="28">
        <v>0.99999999999991651</v>
      </c>
      <c r="Z14" t="s">
        <v>152</v>
      </c>
      <c r="AA14">
        <f>SUM(AA5:AA9)</f>
        <v>1.1047502338065591</v>
      </c>
    </row>
    <row r="15" spans="1:28" x14ac:dyDescent="0.25">
      <c r="B15" s="18">
        <v>0.6</v>
      </c>
      <c r="C15" s="17" t="s">
        <v>8</v>
      </c>
      <c r="D15" s="18">
        <v>0.60069444444444442</v>
      </c>
      <c r="E15" s="18">
        <f t="shared" si="0"/>
        <v>6.9444444444444198E-4</v>
      </c>
      <c r="F15" s="3">
        <f t="shared" si="1"/>
        <v>0.99999999999999645</v>
      </c>
      <c r="H15" s="28" t="s">
        <v>133</v>
      </c>
      <c r="I15" s="28">
        <v>20.999999999999766</v>
      </c>
      <c r="Z15" t="s">
        <v>161</v>
      </c>
      <c r="AA15">
        <f>3-1-1</f>
        <v>1</v>
      </c>
    </row>
    <row r="16" spans="1:28" x14ac:dyDescent="0.25">
      <c r="B16" s="18">
        <v>0.60138888888888886</v>
      </c>
      <c r="C16" s="17" t="s">
        <v>8</v>
      </c>
      <c r="D16" s="18">
        <v>0.6020833333333333</v>
      </c>
      <c r="E16" s="18">
        <f t="shared" si="0"/>
        <v>6.9444444444444198E-4</v>
      </c>
      <c r="F16" s="3">
        <f t="shared" si="1"/>
        <v>0.99999999999999645</v>
      </c>
      <c r="H16" s="28" t="s">
        <v>134</v>
      </c>
      <c r="I16" s="28">
        <v>236.9999999999998</v>
      </c>
      <c r="Z16" t="s">
        <v>150</v>
      </c>
      <c r="AA16">
        <v>3.84</v>
      </c>
      <c r="AB16" t="s">
        <v>151</v>
      </c>
    </row>
    <row r="17" spans="2:26" ht="15.75" thickBot="1" x14ac:dyDescent="0.3">
      <c r="B17" s="18">
        <v>0.64374999999999993</v>
      </c>
      <c r="C17" s="17" t="s">
        <v>8</v>
      </c>
      <c r="D17" s="18">
        <v>0.64583333333333337</v>
      </c>
      <c r="E17" s="18">
        <f t="shared" si="0"/>
        <v>2.083333333333437E-3</v>
      </c>
      <c r="F17" s="3">
        <f t="shared" si="1"/>
        <v>3.0000000000001492</v>
      </c>
      <c r="H17" s="29" t="s">
        <v>135</v>
      </c>
      <c r="I17" s="29">
        <v>50</v>
      </c>
    </row>
    <row r="18" spans="2:26" x14ac:dyDescent="0.25">
      <c r="B18" s="18">
        <v>0.67708333333333337</v>
      </c>
      <c r="C18" s="17" t="s">
        <v>8</v>
      </c>
      <c r="D18" s="18">
        <v>0.68055555555555547</v>
      </c>
      <c r="E18" s="18">
        <f t="shared" si="0"/>
        <v>3.4722222222220989E-3</v>
      </c>
      <c r="F18" s="3">
        <f t="shared" si="1"/>
        <v>4.9999999999998224</v>
      </c>
      <c r="Z18" s="43" t="str">
        <f>IF(AA14&lt;=AA16,"hypotezu nezamietam","hypotezu zamietam!")</f>
        <v>hypotezu nezamietam</v>
      </c>
    </row>
    <row r="19" spans="2:26" x14ac:dyDescent="0.25">
      <c r="B19" s="18">
        <v>0.70833333333333337</v>
      </c>
      <c r="C19" s="17" t="s">
        <v>8</v>
      </c>
      <c r="D19" s="18">
        <v>0.70972222222222225</v>
      </c>
      <c r="E19" s="18">
        <f t="shared" si="0"/>
        <v>1.388888888888884E-3</v>
      </c>
      <c r="F19" s="3">
        <f t="shared" si="1"/>
        <v>1.9999999999999929</v>
      </c>
    </row>
    <row r="20" spans="2:26" x14ac:dyDescent="0.25">
      <c r="B20" s="18">
        <v>0.72638888888888886</v>
      </c>
      <c r="C20" s="17" t="s">
        <v>8</v>
      </c>
      <c r="D20" s="18">
        <v>0.72916666666666663</v>
      </c>
      <c r="E20" s="18">
        <f t="shared" si="0"/>
        <v>2.7777777777777679E-3</v>
      </c>
      <c r="F20" s="3">
        <f t="shared" si="1"/>
        <v>3.9999999999999858</v>
      </c>
      <c r="H20" t="s">
        <v>156</v>
      </c>
      <c r="I20">
        <f>SUM($F$4:$F$100)</f>
        <v>236.9999999999998</v>
      </c>
    </row>
    <row r="21" spans="2:26" x14ac:dyDescent="0.25">
      <c r="B21" s="18">
        <v>0.73611111111111116</v>
      </c>
      <c r="C21" s="17" t="s">
        <v>8</v>
      </c>
      <c r="D21" s="18">
        <v>0.73749999999999993</v>
      </c>
      <c r="E21" s="18">
        <f t="shared" si="0"/>
        <v>1.3888888888887729E-3</v>
      </c>
      <c r="F21" s="3">
        <f t="shared" si="1"/>
        <v>1.999999999999833</v>
      </c>
      <c r="H21" t="s">
        <v>157</v>
      </c>
      <c r="I21">
        <f>COUNT($F$4:$F$100)</f>
        <v>50</v>
      </c>
    </row>
    <row r="22" spans="2:26" x14ac:dyDescent="0.25">
      <c r="B22" s="18">
        <v>0.7583333333333333</v>
      </c>
      <c r="C22" s="17" t="s">
        <v>8</v>
      </c>
      <c r="D22" s="18">
        <v>0.75902777777777775</v>
      </c>
      <c r="E22" s="18">
        <f t="shared" si="0"/>
        <v>6.9444444444444198E-4</v>
      </c>
      <c r="F22" s="3">
        <f t="shared" si="1"/>
        <v>0.99999999999999645</v>
      </c>
      <c r="H22" s="44" t="s">
        <v>167</v>
      </c>
      <c r="I22" s="44">
        <f>I20/I21</f>
        <v>4.7399999999999958</v>
      </c>
      <c r="J22" s="44" t="s">
        <v>158</v>
      </c>
    </row>
    <row r="23" spans="2:26" ht="15.75" thickBot="1" x14ac:dyDescent="0.3">
      <c r="B23" s="25">
        <v>0.78541666666666676</v>
      </c>
      <c r="C23" s="26" t="s">
        <v>8</v>
      </c>
      <c r="D23" s="25">
        <v>0.79999999999999993</v>
      </c>
      <c r="E23" s="25">
        <f t="shared" si="0"/>
        <v>1.4583333333333171E-2</v>
      </c>
      <c r="F23" s="52">
        <f t="shared" si="1"/>
        <v>20.999999999999766</v>
      </c>
      <c r="H23" s="46" t="s">
        <v>145</v>
      </c>
      <c r="I23" s="46">
        <f>1/$I$22</f>
        <v>0.2109704641350213</v>
      </c>
    </row>
    <row r="24" spans="2:26" x14ac:dyDescent="0.25">
      <c r="B24" s="2">
        <v>0.72152777777777777</v>
      </c>
      <c r="C24" t="s">
        <v>8</v>
      </c>
      <c r="D24" s="2">
        <v>0.72361111111111109</v>
      </c>
      <c r="E24" s="37">
        <f t="shared" si="0"/>
        <v>2.0833333333333259E-3</v>
      </c>
      <c r="F24" s="49">
        <f t="shared" si="1"/>
        <v>2.9999999999999893</v>
      </c>
    </row>
    <row r="25" spans="2:26" ht="15.75" thickBot="1" x14ac:dyDescent="0.3">
      <c r="B25" s="2">
        <v>0.72569444444444453</v>
      </c>
      <c r="C25" t="s">
        <v>8</v>
      </c>
      <c r="D25" s="2">
        <v>0.72777777777777775</v>
      </c>
      <c r="E25" s="37">
        <f t="shared" si="0"/>
        <v>2.0833333333332149E-3</v>
      </c>
      <c r="F25" s="49">
        <f t="shared" si="1"/>
        <v>2.9999999999998295</v>
      </c>
    </row>
    <row r="26" spans="2:26" x14ac:dyDescent="0.25">
      <c r="B26" s="2">
        <v>0.75277777777777777</v>
      </c>
      <c r="C26" t="s">
        <v>8</v>
      </c>
      <c r="D26" s="2">
        <v>0.75763888888888886</v>
      </c>
      <c r="E26" s="37">
        <f t="shared" si="0"/>
        <v>4.8611111111110938E-3</v>
      </c>
      <c r="F26" s="49">
        <f t="shared" si="1"/>
        <v>6.9999999999999751</v>
      </c>
      <c r="H26" t="s">
        <v>140</v>
      </c>
      <c r="I26">
        <f>MAX($F$4:$F$100)</f>
        <v>20.999999999999766</v>
      </c>
      <c r="K26" s="30" t="s">
        <v>137</v>
      </c>
      <c r="L26" s="30" t="s">
        <v>139</v>
      </c>
    </row>
    <row r="27" spans="2:26" x14ac:dyDescent="0.25">
      <c r="B27" s="2">
        <v>0.75763888888888886</v>
      </c>
      <c r="C27" t="s">
        <v>8</v>
      </c>
      <c r="D27" s="2">
        <v>0.7583333333333333</v>
      </c>
      <c r="E27" s="37">
        <f t="shared" si="0"/>
        <v>6.9444444444444198E-4</v>
      </c>
      <c r="F27" s="49">
        <f t="shared" si="1"/>
        <v>0.99999999999999645</v>
      </c>
      <c r="H27" t="s">
        <v>141</v>
      </c>
      <c r="I27">
        <f>MIN($F$4:$F$100)</f>
        <v>0.99999999999991651</v>
      </c>
      <c r="K27" s="38">
        <v>4</v>
      </c>
      <c r="L27" s="28">
        <v>32</v>
      </c>
    </row>
    <row r="28" spans="2:26" x14ac:dyDescent="0.25">
      <c r="B28" s="2">
        <v>0.7583333333333333</v>
      </c>
      <c r="C28" t="s">
        <v>8</v>
      </c>
      <c r="D28" s="2">
        <v>0.76041666666666663</v>
      </c>
      <c r="E28" s="37">
        <f t="shared" si="0"/>
        <v>2.0833333333333259E-3</v>
      </c>
      <c r="F28" s="49">
        <f t="shared" si="1"/>
        <v>2.9999999999999893</v>
      </c>
      <c r="H28" t="s">
        <v>142</v>
      </c>
      <c r="I28">
        <f>I26-I27</f>
        <v>19.999999999999851</v>
      </c>
      <c r="K28" s="38">
        <v>8</v>
      </c>
      <c r="L28" s="28">
        <v>11</v>
      </c>
    </row>
    <row r="29" spans="2:26" x14ac:dyDescent="0.25">
      <c r="B29" s="2">
        <v>0.76041666666666663</v>
      </c>
      <c r="C29" t="s">
        <v>8</v>
      </c>
      <c r="D29" s="2">
        <v>0.7680555555555556</v>
      </c>
      <c r="E29" s="37">
        <f t="shared" si="0"/>
        <v>7.6388888888889728E-3</v>
      </c>
      <c r="F29" s="49">
        <f t="shared" si="1"/>
        <v>11.000000000000121</v>
      </c>
      <c r="H29" t="s">
        <v>143</v>
      </c>
      <c r="I29">
        <f>ROUND(SQRT(I28),0)</f>
        <v>4</v>
      </c>
      <c r="K29" s="38">
        <v>12</v>
      </c>
      <c r="L29" s="28">
        <v>4</v>
      </c>
    </row>
    <row r="30" spans="2:26" ht="15.75" thickBot="1" x14ac:dyDescent="0.3">
      <c r="B30" s="19">
        <v>0.79236111111111107</v>
      </c>
      <c r="C30" s="15" t="s">
        <v>8</v>
      </c>
      <c r="D30" s="19">
        <v>0.79652777777777783</v>
      </c>
      <c r="E30" s="50">
        <f t="shared" si="0"/>
        <v>4.1666666666667629E-3</v>
      </c>
      <c r="F30" s="64">
        <f t="shared" si="1"/>
        <v>6.0000000000001386</v>
      </c>
      <c r="K30" s="29" t="s">
        <v>138</v>
      </c>
      <c r="L30" s="29">
        <v>3</v>
      </c>
    </row>
    <row r="31" spans="2:26" x14ac:dyDescent="0.25">
      <c r="B31" s="2">
        <v>0.47916666666666669</v>
      </c>
      <c r="C31" t="s">
        <v>8</v>
      </c>
      <c r="D31" s="2">
        <v>0.4861111111111111</v>
      </c>
      <c r="E31" s="18">
        <f>D31-B31</f>
        <v>6.9444444444444198E-3</v>
      </c>
      <c r="F31" s="3">
        <f>E31*1440</f>
        <v>9.9999999999999645</v>
      </c>
      <c r="I31" t="s">
        <v>144</v>
      </c>
      <c r="K31" s="28"/>
      <c r="L31" s="28"/>
    </row>
    <row r="32" spans="2:26" x14ac:dyDescent="0.25">
      <c r="B32" s="18">
        <v>0.48819444444444443</v>
      </c>
      <c r="C32" s="17" t="s">
        <v>8</v>
      </c>
      <c r="D32" s="18">
        <v>0.48958333333333331</v>
      </c>
      <c r="E32" s="18">
        <f t="shared" ref="E32:E41" si="3">D32-B32</f>
        <v>1.388888888888884E-3</v>
      </c>
      <c r="F32" s="3">
        <f t="shared" ref="F32:F41" si="4">E32*1440</f>
        <v>1.9999999999999929</v>
      </c>
      <c r="I32" s="36">
        <f>I29</f>
        <v>4</v>
      </c>
      <c r="K32" s="38"/>
      <c r="L32" s="28"/>
    </row>
    <row r="33" spans="2:12" x14ac:dyDescent="0.25">
      <c r="B33" s="18">
        <v>0.49861111111111112</v>
      </c>
      <c r="C33" s="17" t="s">
        <v>8</v>
      </c>
      <c r="D33" s="18">
        <v>0.50763888888888886</v>
      </c>
      <c r="E33" s="18">
        <f t="shared" si="3"/>
        <v>9.0277777777777457E-3</v>
      </c>
      <c r="F33" s="3">
        <f t="shared" si="4"/>
        <v>12.999999999999954</v>
      </c>
      <c r="I33" s="39">
        <f>I32+$I$29</f>
        <v>8</v>
      </c>
      <c r="K33" s="38"/>
      <c r="L33" s="28"/>
    </row>
    <row r="34" spans="2:12" x14ac:dyDescent="0.25">
      <c r="B34" s="18">
        <v>0.52777777777777779</v>
      </c>
      <c r="C34" s="17" t="s">
        <v>8</v>
      </c>
      <c r="D34" s="18">
        <v>0.52986111111111112</v>
      </c>
      <c r="E34" s="18">
        <f t="shared" si="3"/>
        <v>2.0833333333333259E-3</v>
      </c>
      <c r="F34" s="3">
        <f t="shared" si="4"/>
        <v>2.9999999999999893</v>
      </c>
      <c r="I34" s="39">
        <f t="shared" ref="I34:I35" si="5">I33+$I$29</f>
        <v>12</v>
      </c>
      <c r="K34" s="28"/>
      <c r="L34" s="28"/>
    </row>
    <row r="35" spans="2:12" x14ac:dyDescent="0.25">
      <c r="B35" s="2">
        <v>0.56666666666666665</v>
      </c>
      <c r="C35" s="51" t="s">
        <v>8</v>
      </c>
      <c r="D35" s="2">
        <v>0.56944444444444442</v>
      </c>
      <c r="E35" s="37">
        <f t="shared" si="3"/>
        <v>2.7777777777777679E-3</v>
      </c>
      <c r="F35" s="3">
        <f t="shared" si="4"/>
        <v>3.9999999999999858</v>
      </c>
      <c r="I35" s="39">
        <f t="shared" si="5"/>
        <v>16</v>
      </c>
    </row>
    <row r="36" spans="2:12" x14ac:dyDescent="0.25">
      <c r="B36" s="2">
        <v>0.57638888888888895</v>
      </c>
      <c r="C36" s="51" t="s">
        <v>8</v>
      </c>
      <c r="D36" s="2">
        <v>0.57986111111111105</v>
      </c>
      <c r="E36" s="37">
        <f t="shared" si="3"/>
        <v>3.4722222222220989E-3</v>
      </c>
      <c r="F36" s="3">
        <f t="shared" si="4"/>
        <v>4.9999999999998224</v>
      </c>
      <c r="I36" s="39"/>
    </row>
    <row r="37" spans="2:12" x14ac:dyDescent="0.25">
      <c r="B37" s="2">
        <v>0.6020833333333333</v>
      </c>
      <c r="C37" s="51" t="s">
        <v>8</v>
      </c>
      <c r="D37" s="2">
        <v>0.60625000000000007</v>
      </c>
      <c r="E37" s="37">
        <f t="shared" si="3"/>
        <v>4.1666666666667629E-3</v>
      </c>
      <c r="F37" s="3">
        <f t="shared" si="4"/>
        <v>6.0000000000001386</v>
      </c>
      <c r="I37" s="39"/>
    </row>
    <row r="38" spans="2:12" x14ac:dyDescent="0.25">
      <c r="B38" s="2">
        <v>0.60625000000000007</v>
      </c>
      <c r="C38" s="51" t="s">
        <v>8</v>
      </c>
      <c r="D38" s="2">
        <v>0.61249999999999993</v>
      </c>
      <c r="E38" s="37">
        <f t="shared" si="3"/>
        <v>6.2499999999998668E-3</v>
      </c>
      <c r="F38" s="3">
        <f t="shared" si="4"/>
        <v>8.9999999999998082</v>
      </c>
      <c r="I38" s="39"/>
    </row>
    <row r="39" spans="2:12" x14ac:dyDescent="0.25">
      <c r="B39" s="2">
        <v>0.61319444444444449</v>
      </c>
      <c r="C39" s="51" t="s">
        <v>8</v>
      </c>
      <c r="D39" s="2">
        <v>0.61736111111111114</v>
      </c>
      <c r="E39" s="37">
        <f t="shared" si="3"/>
        <v>4.1666666666666519E-3</v>
      </c>
      <c r="F39" s="3">
        <f t="shared" si="4"/>
        <v>5.9999999999999787</v>
      </c>
      <c r="I39" s="39"/>
    </row>
    <row r="40" spans="2:12" x14ac:dyDescent="0.25">
      <c r="B40" s="2">
        <v>0.6381944444444444</v>
      </c>
      <c r="C40" s="51" t="s">
        <v>8</v>
      </c>
      <c r="D40" s="2">
        <v>0.63958333333333328</v>
      </c>
      <c r="E40" s="37">
        <f t="shared" si="3"/>
        <v>1.388888888888884E-3</v>
      </c>
      <c r="F40" s="3">
        <f t="shared" si="4"/>
        <v>1.9999999999999929</v>
      </c>
      <c r="I40" s="39"/>
    </row>
    <row r="41" spans="2:12" x14ac:dyDescent="0.25">
      <c r="B41" s="2">
        <v>0.63958333333333328</v>
      </c>
      <c r="C41" s="51" t="s">
        <v>8</v>
      </c>
      <c r="D41" s="2">
        <v>0.64166666666666672</v>
      </c>
      <c r="E41" s="37">
        <f t="shared" si="3"/>
        <v>2.083333333333437E-3</v>
      </c>
      <c r="F41" s="3">
        <f t="shared" si="4"/>
        <v>3.0000000000001492</v>
      </c>
    </row>
    <row r="42" spans="2:12" x14ac:dyDescent="0.25">
      <c r="B42" s="2">
        <v>0.66666666666666663</v>
      </c>
      <c r="C42" s="51" t="s">
        <v>8</v>
      </c>
      <c r="D42" s="2">
        <v>0.67569444444444438</v>
      </c>
      <c r="E42" s="37">
        <f t="shared" ref="E42:E48" si="6">D42-B42</f>
        <v>9.0277777777777457E-3</v>
      </c>
      <c r="F42" s="3">
        <f t="shared" ref="F42:F48" si="7">E42*1440</f>
        <v>12.999999999999954</v>
      </c>
      <c r="H42" s="18"/>
      <c r="I42" s="22"/>
      <c r="J42" s="18"/>
      <c r="K42" s="18"/>
      <c r="L42" s="3"/>
    </row>
    <row r="43" spans="2:12" x14ac:dyDescent="0.25">
      <c r="B43" s="2">
        <v>0.67708333333333337</v>
      </c>
      <c r="C43" s="51" t="s">
        <v>8</v>
      </c>
      <c r="D43" s="2">
        <v>0.6791666666666667</v>
      </c>
      <c r="E43" s="37">
        <f t="shared" si="6"/>
        <v>2.0833333333333259E-3</v>
      </c>
      <c r="F43" s="3">
        <f t="shared" si="7"/>
        <v>2.9999999999999893</v>
      </c>
      <c r="H43" s="18"/>
      <c r="I43" s="22"/>
      <c r="J43" s="18"/>
      <c r="K43" s="18"/>
      <c r="L43" s="22"/>
    </row>
    <row r="44" spans="2:12" x14ac:dyDescent="0.25">
      <c r="B44" s="2">
        <v>0.68541666666666667</v>
      </c>
      <c r="C44" s="51" t="s">
        <v>8</v>
      </c>
      <c r="D44" s="2">
        <v>0.6875</v>
      </c>
      <c r="E44" s="37">
        <f t="shared" si="6"/>
        <v>2.0833333333333259E-3</v>
      </c>
      <c r="F44" s="3">
        <f t="shared" si="7"/>
        <v>2.9999999999999893</v>
      </c>
      <c r="H44" s="18"/>
      <c r="I44" s="22"/>
      <c r="J44" s="18"/>
      <c r="K44" s="18"/>
      <c r="L44" s="22"/>
    </row>
    <row r="45" spans="2:12" x14ac:dyDescent="0.25">
      <c r="B45" s="2">
        <v>0.68958333333333333</v>
      </c>
      <c r="C45" s="51" t="s">
        <v>8</v>
      </c>
      <c r="D45" s="2">
        <v>0.69166666666666676</v>
      </c>
      <c r="E45" s="37">
        <f t="shared" si="6"/>
        <v>2.083333333333437E-3</v>
      </c>
      <c r="F45" s="3">
        <f t="shared" si="7"/>
        <v>3.0000000000001492</v>
      </c>
      <c r="H45" s="18"/>
      <c r="I45" s="22"/>
      <c r="J45" s="18"/>
      <c r="K45" s="18"/>
      <c r="L45" s="22"/>
    </row>
    <row r="46" spans="2:12" x14ac:dyDescent="0.25">
      <c r="B46" s="2">
        <v>0.71180555555555547</v>
      </c>
      <c r="C46" s="51" t="s">
        <v>8</v>
      </c>
      <c r="D46" s="2">
        <v>0.71805555555555556</v>
      </c>
      <c r="E46" s="37">
        <f t="shared" si="6"/>
        <v>6.2500000000000888E-3</v>
      </c>
      <c r="F46" s="3">
        <f t="shared" si="7"/>
        <v>9.0000000000001279</v>
      </c>
      <c r="H46" s="18"/>
      <c r="I46" s="17"/>
      <c r="J46" s="18"/>
      <c r="K46" s="18"/>
      <c r="L46" s="22"/>
    </row>
    <row r="47" spans="2:12" x14ac:dyDescent="0.25">
      <c r="B47" s="2">
        <v>0.7416666666666667</v>
      </c>
      <c r="C47" s="51" t="s">
        <v>8</v>
      </c>
      <c r="D47" s="2">
        <v>0.74305555555555547</v>
      </c>
      <c r="E47" s="37">
        <f t="shared" si="6"/>
        <v>1.3888888888887729E-3</v>
      </c>
      <c r="F47" s="3">
        <f t="shared" si="7"/>
        <v>1.999999999999833</v>
      </c>
      <c r="H47" s="18"/>
      <c r="I47" s="17"/>
      <c r="J47" s="18"/>
      <c r="K47" s="18"/>
      <c r="L47" s="22"/>
    </row>
    <row r="48" spans="2:12" x14ac:dyDescent="0.25">
      <c r="B48" s="2">
        <v>0.75138888888888899</v>
      </c>
      <c r="C48" s="51" t="s">
        <v>8</v>
      </c>
      <c r="D48" s="2">
        <v>0.75416666666666676</v>
      </c>
      <c r="E48" s="37">
        <f t="shared" si="6"/>
        <v>2.7777777777777679E-3</v>
      </c>
      <c r="F48" s="3">
        <f t="shared" si="7"/>
        <v>3.9999999999999858</v>
      </c>
      <c r="H48" s="18"/>
      <c r="I48" s="17"/>
      <c r="J48" s="18"/>
      <c r="K48" s="18"/>
      <c r="L48" s="22"/>
    </row>
    <row r="49" spans="2:12" x14ac:dyDescent="0.25">
      <c r="B49" s="2">
        <v>0.75763888888888886</v>
      </c>
      <c r="C49" t="s">
        <v>8</v>
      </c>
      <c r="D49" s="2">
        <v>0.76111111111111107</v>
      </c>
      <c r="E49" s="37">
        <f t="shared" ref="E49:E52" si="8">D49-B49</f>
        <v>3.4722222222222099E-3</v>
      </c>
      <c r="F49" s="49">
        <f t="shared" ref="F49:F52" si="9">E49*1440</f>
        <v>4.9999999999999822</v>
      </c>
      <c r="H49" s="18"/>
      <c r="I49" s="17"/>
      <c r="J49" s="18"/>
      <c r="K49" s="18"/>
      <c r="L49" s="22"/>
    </row>
    <row r="50" spans="2:12" x14ac:dyDescent="0.25">
      <c r="B50" s="2">
        <v>0.76111111111111107</v>
      </c>
      <c r="C50" t="s">
        <v>8</v>
      </c>
      <c r="D50" s="2">
        <v>0.76458333333333339</v>
      </c>
      <c r="E50" s="37">
        <f t="shared" si="8"/>
        <v>3.4722222222223209E-3</v>
      </c>
      <c r="F50" s="49">
        <f t="shared" si="9"/>
        <v>5.0000000000001421</v>
      </c>
      <c r="H50" s="18"/>
      <c r="I50" s="17"/>
      <c r="J50" s="18"/>
      <c r="K50" s="18"/>
      <c r="L50" s="22"/>
    </row>
    <row r="51" spans="2:12" x14ac:dyDescent="0.25">
      <c r="B51" s="2">
        <v>0.77013888888888893</v>
      </c>
      <c r="C51" t="s">
        <v>8</v>
      </c>
      <c r="D51" s="2">
        <v>0.7729166666666667</v>
      </c>
      <c r="E51" s="37">
        <f t="shared" si="8"/>
        <v>2.7777777777777679E-3</v>
      </c>
      <c r="F51" s="49">
        <f t="shared" si="9"/>
        <v>3.9999999999999858</v>
      </c>
      <c r="H51" s="18"/>
      <c r="I51" s="17"/>
      <c r="J51" s="18"/>
      <c r="K51" s="18"/>
      <c r="L51" s="22"/>
    </row>
    <row r="52" spans="2:12" x14ac:dyDescent="0.25">
      <c r="B52" s="2">
        <v>0.77569444444444446</v>
      </c>
      <c r="C52" t="s">
        <v>8</v>
      </c>
      <c r="D52" s="2">
        <v>0.77777777777777779</v>
      </c>
      <c r="E52" s="37">
        <f t="shared" si="8"/>
        <v>2.0833333333333259E-3</v>
      </c>
      <c r="F52" s="49">
        <f t="shared" si="9"/>
        <v>2.9999999999999893</v>
      </c>
      <c r="H52" s="18"/>
      <c r="I52" s="17"/>
      <c r="J52" s="18"/>
      <c r="K52" s="18"/>
      <c r="L52" s="22"/>
    </row>
    <row r="53" spans="2:12" x14ac:dyDescent="0.25">
      <c r="B53" s="2">
        <v>0.79236111111111107</v>
      </c>
      <c r="C53" t="s">
        <v>8</v>
      </c>
      <c r="D53" s="2">
        <v>0.79652777777777783</v>
      </c>
      <c r="E53" s="37">
        <f>D53-B53</f>
        <v>4.1666666666667629E-3</v>
      </c>
      <c r="F53" s="49">
        <f>E53*1440</f>
        <v>6.0000000000001386</v>
      </c>
      <c r="H53" s="18"/>
      <c r="I53" s="17"/>
      <c r="J53" s="18"/>
      <c r="K53" s="18"/>
      <c r="L53" s="22"/>
    </row>
    <row r="54" spans="2:12" x14ac:dyDescent="0.25">
      <c r="H54" s="18"/>
      <c r="I54" s="17"/>
      <c r="J54" s="18"/>
      <c r="K54" s="18"/>
      <c r="L54" s="22"/>
    </row>
    <row r="55" spans="2:12" x14ac:dyDescent="0.25">
      <c r="H55" s="18"/>
      <c r="I55" s="17"/>
      <c r="J55" s="18"/>
      <c r="K55" s="18"/>
      <c r="L55" s="22"/>
    </row>
    <row r="56" spans="2:12" x14ac:dyDescent="0.25">
      <c r="H56" s="18"/>
      <c r="I56" s="17"/>
      <c r="J56" s="18"/>
      <c r="K56" s="18"/>
      <c r="L56" s="22"/>
    </row>
    <row r="57" spans="2:12" x14ac:dyDescent="0.25">
      <c r="H57" s="18"/>
      <c r="I57" s="17"/>
      <c r="J57" s="18"/>
      <c r="K57" s="37"/>
      <c r="L57" s="49"/>
    </row>
    <row r="58" spans="2:12" x14ac:dyDescent="0.25">
      <c r="H58" s="18"/>
      <c r="I58" s="17"/>
      <c r="J58" s="18"/>
      <c r="K58" s="37"/>
      <c r="L58" s="49"/>
    </row>
    <row r="59" spans="2:12" x14ac:dyDescent="0.25">
      <c r="H59" s="18"/>
      <c r="I59" s="17"/>
      <c r="J59" s="18"/>
      <c r="K59" s="37"/>
      <c r="L59" s="49"/>
    </row>
    <row r="60" spans="2:12" x14ac:dyDescent="0.25">
      <c r="H60" s="18"/>
      <c r="I60" s="17"/>
      <c r="J60" s="18"/>
      <c r="K60" s="37"/>
      <c r="L60" s="49"/>
    </row>
    <row r="61" spans="2:12" x14ac:dyDescent="0.25">
      <c r="H61" s="18"/>
      <c r="I61" s="17"/>
      <c r="J61" s="18"/>
      <c r="K61" s="37"/>
      <c r="L61" s="49"/>
    </row>
    <row r="62" spans="2:12" x14ac:dyDescent="0.25">
      <c r="H62" s="18"/>
      <c r="I62" s="17"/>
      <c r="J62" s="18"/>
      <c r="K62" s="37"/>
      <c r="L62" s="49"/>
    </row>
  </sheetData>
  <sortState ref="K27:K29">
    <sortCondition ref="K27"/>
  </sortState>
  <mergeCells count="1">
    <mergeCell ref="A2:I2"/>
  </mergeCells>
  <conditionalFormatting sqref="C3">
    <cfRule type="containsText" dxfId="171" priority="129" operator="containsText" text="faktura">
      <formula>NOT(ISERROR(SEARCH("faktura",C3)))</formula>
    </cfRule>
    <cfRule type="containsText" dxfId="170" priority="130" operator="containsText" text="pozrietTelefon">
      <formula>NOT(ISERROR(SEARCH("pozrietTelefon",C3)))</formula>
    </cfRule>
    <cfRule type="containsText" dxfId="169" priority="131" operator="containsText" text="kredit">
      <formula>NOT(ISERROR(SEARCH("kredit",C3)))</formula>
    </cfRule>
    <cfRule type="containsText" dxfId="168" priority="132" operator="containsText" text="info">
      <formula>NOT(ISERROR(SEARCH("info",C3)))</formula>
    </cfRule>
  </conditionalFormatting>
  <conditionalFormatting sqref="C4">
    <cfRule type="containsText" dxfId="167" priority="125" operator="containsText" text="faktura">
      <formula>NOT(ISERROR(SEARCH("faktura",C4)))</formula>
    </cfRule>
    <cfRule type="containsText" dxfId="166" priority="126" operator="containsText" text="pozrietTelefon">
      <formula>NOT(ISERROR(SEARCH("pozrietTelefon",C4)))</formula>
    </cfRule>
    <cfRule type="containsText" dxfId="165" priority="127" operator="containsText" text="kredit">
      <formula>NOT(ISERROR(SEARCH("kredit",C4)))</formula>
    </cfRule>
    <cfRule type="containsText" dxfId="164" priority="128" operator="containsText" text="info">
      <formula>NOT(ISERROR(SEARCH("info",C4)))</formula>
    </cfRule>
  </conditionalFormatting>
  <conditionalFormatting sqref="C5:C6">
    <cfRule type="containsText" dxfId="163" priority="121" operator="containsText" text="faktura">
      <formula>NOT(ISERROR(SEARCH("faktura",C5)))</formula>
    </cfRule>
    <cfRule type="containsText" dxfId="162" priority="122" operator="containsText" text="pozrietTelefon">
      <formula>NOT(ISERROR(SEARCH("pozrietTelefon",C5)))</formula>
    </cfRule>
    <cfRule type="containsText" dxfId="161" priority="123" operator="containsText" text="kredit">
      <formula>NOT(ISERROR(SEARCH("kredit",C5)))</formula>
    </cfRule>
    <cfRule type="containsText" dxfId="160" priority="124" operator="containsText" text="info">
      <formula>NOT(ISERROR(SEARCH("info",C5)))</formula>
    </cfRule>
  </conditionalFormatting>
  <conditionalFormatting sqref="C7">
    <cfRule type="containsText" dxfId="159" priority="117" operator="containsText" text="faktura">
      <formula>NOT(ISERROR(SEARCH("faktura",C7)))</formula>
    </cfRule>
    <cfRule type="containsText" dxfId="158" priority="118" operator="containsText" text="pozrietTelefon">
      <formula>NOT(ISERROR(SEARCH("pozrietTelefon",C7)))</formula>
    </cfRule>
    <cfRule type="containsText" dxfId="157" priority="119" operator="containsText" text="kredit">
      <formula>NOT(ISERROR(SEARCH("kredit",C7)))</formula>
    </cfRule>
    <cfRule type="containsText" dxfId="156" priority="120" operator="containsText" text="info">
      <formula>NOT(ISERROR(SEARCH("info",C7)))</formula>
    </cfRule>
  </conditionalFormatting>
  <conditionalFormatting sqref="C8">
    <cfRule type="containsText" dxfId="155" priority="113" operator="containsText" text="faktura">
      <formula>NOT(ISERROR(SEARCH("faktura",C8)))</formula>
    </cfRule>
    <cfRule type="containsText" dxfId="154" priority="114" operator="containsText" text="pozrietTelefon">
      <formula>NOT(ISERROR(SEARCH("pozrietTelefon",C8)))</formula>
    </cfRule>
    <cfRule type="containsText" dxfId="153" priority="115" operator="containsText" text="kredit">
      <formula>NOT(ISERROR(SEARCH("kredit",C8)))</formula>
    </cfRule>
    <cfRule type="containsText" dxfId="152" priority="116" operator="containsText" text="info">
      <formula>NOT(ISERROR(SEARCH("info",C8)))</formula>
    </cfRule>
  </conditionalFormatting>
  <conditionalFormatting sqref="C9">
    <cfRule type="containsText" dxfId="151" priority="109" operator="containsText" text="faktura">
      <formula>NOT(ISERROR(SEARCH("faktura",C9)))</formula>
    </cfRule>
    <cfRule type="containsText" dxfId="150" priority="110" operator="containsText" text="pozrietTelefon">
      <formula>NOT(ISERROR(SEARCH("pozrietTelefon",C9)))</formula>
    </cfRule>
    <cfRule type="containsText" dxfId="149" priority="111" operator="containsText" text="kredit">
      <formula>NOT(ISERROR(SEARCH("kredit",C9)))</formula>
    </cfRule>
    <cfRule type="containsText" dxfId="148" priority="112" operator="containsText" text="info">
      <formula>NOT(ISERROR(SEARCH("info",C9)))</formula>
    </cfRule>
  </conditionalFormatting>
  <conditionalFormatting sqref="C10:C11">
    <cfRule type="containsText" dxfId="147" priority="105" operator="containsText" text="faktura">
      <formula>NOT(ISERROR(SEARCH("faktura",C10)))</formula>
    </cfRule>
    <cfRule type="containsText" dxfId="146" priority="106" operator="containsText" text="pozrietTelefon">
      <formula>NOT(ISERROR(SEARCH("pozrietTelefon",C10)))</formula>
    </cfRule>
    <cfRule type="containsText" dxfId="145" priority="107" operator="containsText" text="kredit">
      <formula>NOT(ISERROR(SEARCH("kredit",C10)))</formula>
    </cfRule>
    <cfRule type="containsText" dxfId="144" priority="108" operator="containsText" text="info">
      <formula>NOT(ISERROR(SEARCH("info",C10)))</formula>
    </cfRule>
  </conditionalFormatting>
  <conditionalFormatting sqref="C12">
    <cfRule type="containsText" dxfId="143" priority="101" operator="containsText" text="faktura">
      <formula>NOT(ISERROR(SEARCH("faktura",C12)))</formula>
    </cfRule>
    <cfRule type="containsText" dxfId="142" priority="102" operator="containsText" text="pozrietTelefon">
      <formula>NOT(ISERROR(SEARCH("pozrietTelefon",C12)))</formula>
    </cfRule>
    <cfRule type="containsText" dxfId="141" priority="103" operator="containsText" text="kredit">
      <formula>NOT(ISERROR(SEARCH("kredit",C12)))</formula>
    </cfRule>
    <cfRule type="containsText" dxfId="140" priority="104" operator="containsText" text="info">
      <formula>NOT(ISERROR(SEARCH("info",C12)))</formula>
    </cfRule>
  </conditionalFormatting>
  <conditionalFormatting sqref="C13">
    <cfRule type="containsText" dxfId="139" priority="97" operator="containsText" text="faktura">
      <formula>NOT(ISERROR(SEARCH("faktura",C13)))</formula>
    </cfRule>
    <cfRule type="containsText" dxfId="138" priority="98" operator="containsText" text="pozrietTelefon">
      <formula>NOT(ISERROR(SEARCH("pozrietTelefon",C13)))</formula>
    </cfRule>
    <cfRule type="containsText" dxfId="137" priority="99" operator="containsText" text="kredit">
      <formula>NOT(ISERROR(SEARCH("kredit",C13)))</formula>
    </cfRule>
    <cfRule type="containsText" dxfId="136" priority="100" operator="containsText" text="info">
      <formula>NOT(ISERROR(SEARCH("info",C13)))</formula>
    </cfRule>
  </conditionalFormatting>
  <conditionalFormatting sqref="C14:C16">
    <cfRule type="containsText" dxfId="135" priority="93" operator="containsText" text="faktura">
      <formula>NOT(ISERROR(SEARCH("faktura",C14)))</formula>
    </cfRule>
    <cfRule type="containsText" dxfId="134" priority="94" operator="containsText" text="pozrietTelefon">
      <formula>NOT(ISERROR(SEARCH("pozrietTelefon",C14)))</formula>
    </cfRule>
    <cfRule type="containsText" dxfId="133" priority="95" operator="containsText" text="kredit">
      <formula>NOT(ISERROR(SEARCH("kredit",C14)))</formula>
    </cfRule>
    <cfRule type="containsText" dxfId="132" priority="96" operator="containsText" text="info">
      <formula>NOT(ISERROR(SEARCH("info",C14)))</formula>
    </cfRule>
  </conditionalFormatting>
  <conditionalFormatting sqref="C17">
    <cfRule type="containsText" dxfId="131" priority="89" operator="containsText" text="faktura">
      <formula>NOT(ISERROR(SEARCH("faktura",C17)))</formula>
    </cfRule>
    <cfRule type="containsText" dxfId="130" priority="90" operator="containsText" text="pozrietTelefon">
      <formula>NOT(ISERROR(SEARCH("pozrietTelefon",C17)))</formula>
    </cfRule>
    <cfRule type="containsText" dxfId="129" priority="91" operator="containsText" text="kredit">
      <formula>NOT(ISERROR(SEARCH("kredit",C17)))</formula>
    </cfRule>
    <cfRule type="containsText" dxfId="128" priority="92" operator="containsText" text="info">
      <formula>NOT(ISERROR(SEARCH("info",C17)))</formula>
    </cfRule>
  </conditionalFormatting>
  <conditionalFormatting sqref="C18">
    <cfRule type="containsText" dxfId="127" priority="85" operator="containsText" text="faktura">
      <formula>NOT(ISERROR(SEARCH("faktura",C18)))</formula>
    </cfRule>
    <cfRule type="containsText" dxfId="126" priority="86" operator="containsText" text="pozrietTelefon">
      <formula>NOT(ISERROR(SEARCH("pozrietTelefon",C18)))</formula>
    </cfRule>
    <cfRule type="containsText" dxfId="125" priority="87" operator="containsText" text="kredit">
      <formula>NOT(ISERROR(SEARCH("kredit",C18)))</formula>
    </cfRule>
    <cfRule type="containsText" dxfId="124" priority="88" operator="containsText" text="info">
      <formula>NOT(ISERROR(SEARCH("info",C18)))</formula>
    </cfRule>
  </conditionalFormatting>
  <conditionalFormatting sqref="C19">
    <cfRule type="containsText" dxfId="123" priority="81" operator="containsText" text="faktura">
      <formula>NOT(ISERROR(SEARCH("faktura",C19)))</formula>
    </cfRule>
    <cfRule type="containsText" dxfId="122" priority="82" operator="containsText" text="pozrietTelefon">
      <formula>NOT(ISERROR(SEARCH("pozrietTelefon",C19)))</formula>
    </cfRule>
    <cfRule type="containsText" dxfId="121" priority="83" operator="containsText" text="kredit">
      <formula>NOT(ISERROR(SEARCH("kredit",C19)))</formula>
    </cfRule>
    <cfRule type="containsText" dxfId="120" priority="84" operator="containsText" text="info">
      <formula>NOT(ISERROR(SEARCH("info",C19)))</formula>
    </cfRule>
  </conditionalFormatting>
  <conditionalFormatting sqref="C20">
    <cfRule type="containsText" dxfId="119" priority="77" operator="containsText" text="faktura">
      <formula>NOT(ISERROR(SEARCH("faktura",C20)))</formula>
    </cfRule>
    <cfRule type="containsText" dxfId="118" priority="78" operator="containsText" text="pozrietTelefon">
      <formula>NOT(ISERROR(SEARCH("pozrietTelefon",C20)))</formula>
    </cfRule>
    <cfRule type="containsText" dxfId="117" priority="79" operator="containsText" text="kredit">
      <formula>NOT(ISERROR(SEARCH("kredit",C20)))</formula>
    </cfRule>
    <cfRule type="containsText" dxfId="116" priority="80" operator="containsText" text="info">
      <formula>NOT(ISERROR(SEARCH("info",C20)))</formula>
    </cfRule>
  </conditionalFormatting>
  <conditionalFormatting sqref="C21">
    <cfRule type="containsText" dxfId="115" priority="73" operator="containsText" text="faktura">
      <formula>NOT(ISERROR(SEARCH("faktura",C21)))</formula>
    </cfRule>
    <cfRule type="containsText" dxfId="114" priority="74" operator="containsText" text="pozrietTelefon">
      <formula>NOT(ISERROR(SEARCH("pozrietTelefon",C21)))</formula>
    </cfRule>
    <cfRule type="containsText" dxfId="113" priority="75" operator="containsText" text="kredit">
      <formula>NOT(ISERROR(SEARCH("kredit",C21)))</formula>
    </cfRule>
    <cfRule type="containsText" dxfId="112" priority="76" operator="containsText" text="info">
      <formula>NOT(ISERROR(SEARCH("info",C21)))</formula>
    </cfRule>
  </conditionalFormatting>
  <conditionalFormatting sqref="C22">
    <cfRule type="containsText" dxfId="111" priority="69" operator="containsText" text="faktura">
      <formula>NOT(ISERROR(SEARCH("faktura",C22)))</formula>
    </cfRule>
    <cfRule type="containsText" dxfId="110" priority="70" operator="containsText" text="pozrietTelefon">
      <formula>NOT(ISERROR(SEARCH("pozrietTelefon",C22)))</formula>
    </cfRule>
    <cfRule type="containsText" dxfId="109" priority="71" operator="containsText" text="kredit">
      <formula>NOT(ISERROR(SEARCH("kredit",C22)))</formula>
    </cfRule>
    <cfRule type="containsText" dxfId="108" priority="72" operator="containsText" text="info">
      <formula>NOT(ISERROR(SEARCH("info",C22)))</formula>
    </cfRule>
  </conditionalFormatting>
  <conditionalFormatting sqref="C23">
    <cfRule type="containsText" dxfId="107" priority="65" operator="containsText" text="faktura">
      <formula>NOT(ISERROR(SEARCH("faktura",C23)))</formula>
    </cfRule>
    <cfRule type="containsText" dxfId="106" priority="66" operator="containsText" text="pozrietTelefon">
      <formula>NOT(ISERROR(SEARCH("pozrietTelefon",C23)))</formula>
    </cfRule>
    <cfRule type="containsText" dxfId="105" priority="67" operator="containsText" text="kredit">
      <formula>NOT(ISERROR(SEARCH("kredit",C23)))</formula>
    </cfRule>
    <cfRule type="containsText" dxfId="104" priority="68" operator="containsText" text="info">
      <formula>NOT(ISERROR(SEARCH("info",C23)))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topLeftCell="A7" zoomScale="85" zoomScaleNormal="85" workbookViewId="0">
      <selection activeCell="I22" sqref="I22"/>
    </sheetView>
  </sheetViews>
  <sheetFormatPr defaultRowHeight="15" x14ac:dyDescent="0.25"/>
  <cols>
    <col min="2" max="2" width="15.7109375" bestFit="1" customWidth="1"/>
    <col min="3" max="3" width="23.5703125" bestFit="1" customWidth="1"/>
    <col min="4" max="4" width="11.85546875" bestFit="1" customWidth="1"/>
    <col min="5" max="5" width="14.85546875" bestFit="1" customWidth="1"/>
    <col min="6" max="6" width="11.7109375" style="3" bestFit="1" customWidth="1"/>
    <col min="8" max="8" width="29.140625" bestFit="1" customWidth="1"/>
    <col min="9" max="9" width="12" bestFit="1" customWidth="1"/>
    <col min="22" max="22" width="43.5703125" bestFit="1" customWidth="1"/>
    <col min="23" max="23" width="24" bestFit="1" customWidth="1"/>
    <col min="24" max="24" width="18.140625" bestFit="1" customWidth="1"/>
    <col min="25" max="25" width="25.28515625" bestFit="1" customWidth="1"/>
    <col min="26" max="26" width="26.7109375" bestFit="1" customWidth="1"/>
    <col min="27" max="27" width="12.28515625" bestFit="1" customWidth="1"/>
    <col min="28" max="28" width="22.28515625" bestFit="1" customWidth="1"/>
  </cols>
  <sheetData>
    <row r="1" spans="1:28" x14ac:dyDescent="0.25">
      <c r="A1" s="4" t="s">
        <v>114</v>
      </c>
      <c r="F1"/>
    </row>
    <row r="2" spans="1:28" ht="15.75" thickBot="1" x14ac:dyDescent="0.3">
      <c r="A2" s="23" t="s">
        <v>106</v>
      </c>
      <c r="F2"/>
    </row>
    <row r="3" spans="1:28" x14ac:dyDescent="0.25">
      <c r="B3" s="7" t="s">
        <v>7</v>
      </c>
      <c r="C3" s="7" t="s">
        <v>4</v>
      </c>
      <c r="D3" s="7" t="s">
        <v>10</v>
      </c>
      <c r="E3" s="7" t="s">
        <v>5</v>
      </c>
      <c r="F3" s="5" t="s">
        <v>136</v>
      </c>
      <c r="H3" s="31" t="s">
        <v>122</v>
      </c>
      <c r="I3" s="31"/>
      <c r="K3" s="30" t="s">
        <v>137</v>
      </c>
      <c r="L3" s="30" t="s">
        <v>139</v>
      </c>
      <c r="V3" s="4" t="s">
        <v>162</v>
      </c>
    </row>
    <row r="4" spans="1:28" x14ac:dyDescent="0.25">
      <c r="B4" s="2">
        <v>0.60625000000000007</v>
      </c>
      <c r="C4" s="3" t="s">
        <v>34</v>
      </c>
      <c r="D4" s="2">
        <v>0.63055555555555554</v>
      </c>
      <c r="E4" s="18">
        <f>D4-B4</f>
        <v>2.4305555555555469E-2</v>
      </c>
      <c r="F4" s="3">
        <f>E4*1440</f>
        <v>34.999999999999872</v>
      </c>
      <c r="H4" s="28"/>
      <c r="I4" s="28"/>
      <c r="K4" s="28">
        <v>2.9999999999998295</v>
      </c>
      <c r="L4" s="28">
        <v>1</v>
      </c>
      <c r="W4" t="s">
        <v>153</v>
      </c>
      <c r="X4" t="s">
        <v>154</v>
      </c>
      <c r="Y4" t="s">
        <v>147</v>
      </c>
      <c r="Z4" t="s">
        <v>148</v>
      </c>
      <c r="AA4" t="s">
        <v>149</v>
      </c>
    </row>
    <row r="5" spans="1:28" x14ac:dyDescent="0.25">
      <c r="B5" s="2">
        <v>0.6430555555555556</v>
      </c>
      <c r="C5" s="3" t="s">
        <v>34</v>
      </c>
      <c r="D5" s="2">
        <v>0.65694444444444444</v>
      </c>
      <c r="E5" s="18">
        <f t="shared" ref="E5:E24" si="0">D5-B5</f>
        <v>1.388888888888884E-2</v>
      </c>
      <c r="F5" s="3">
        <f t="shared" ref="F5:F24" si="1">E5*1440</f>
        <v>19.999999999999929</v>
      </c>
      <c r="H5" s="28" t="s">
        <v>123</v>
      </c>
      <c r="I5" s="28">
        <v>28.619999999999976</v>
      </c>
      <c r="K5" s="28">
        <v>14.999999999999833</v>
      </c>
      <c r="L5" s="28">
        <v>10</v>
      </c>
      <c r="W5" s="38">
        <v>35</v>
      </c>
      <c r="X5" s="28">
        <v>35</v>
      </c>
      <c r="Y5">
        <f>_xlfn.EXPON.DIST(W5,$X$13,TRUE)</f>
        <v>0.70563095221125272</v>
      </c>
      <c r="Z5">
        <f>Y5*$X$11</f>
        <v>35.281547610562633</v>
      </c>
      <c r="AA5">
        <f>((X5-Z5)^2)/Z5</f>
        <v>2.2467568001409452E-3</v>
      </c>
    </row>
    <row r="6" spans="1:28" x14ac:dyDescent="0.25">
      <c r="B6" s="2">
        <v>0.64722222222222225</v>
      </c>
      <c r="C6" s="3" t="s">
        <v>34</v>
      </c>
      <c r="D6" s="2">
        <v>0.66111111111111109</v>
      </c>
      <c r="E6" s="18">
        <f t="shared" si="0"/>
        <v>1.388888888888884E-2</v>
      </c>
      <c r="F6" s="3">
        <f t="shared" si="1"/>
        <v>19.999999999999929</v>
      </c>
      <c r="H6" s="28" t="s">
        <v>124</v>
      </c>
      <c r="I6" s="28">
        <v>2.7649246216244885</v>
      </c>
      <c r="K6" s="28">
        <v>26.999999999999837</v>
      </c>
      <c r="L6" s="28">
        <v>17</v>
      </c>
      <c r="W6" s="38">
        <v>70</v>
      </c>
      <c r="X6" s="28">
        <v>12</v>
      </c>
      <c r="Y6">
        <f>_xlfn.EXPON.DIST(W6,$X$13,TRUE) - Y5</f>
        <v>0.20771591149269353</v>
      </c>
      <c r="Z6">
        <f>Y6*$X$11</f>
        <v>10.385795574634676</v>
      </c>
      <c r="AA6">
        <f>((X6-Z6)^2)/Z6</f>
        <v>0.25088650244886529</v>
      </c>
    </row>
    <row r="7" spans="1:28" x14ac:dyDescent="0.25">
      <c r="B7" s="2">
        <v>0.69444444444444453</v>
      </c>
      <c r="C7" t="s">
        <v>34</v>
      </c>
      <c r="D7" s="2">
        <v>0.69652777777777775</v>
      </c>
      <c r="E7" s="18">
        <f t="shared" si="0"/>
        <v>2.0833333333332149E-3</v>
      </c>
      <c r="F7" s="3">
        <f t="shared" si="1"/>
        <v>2.9999999999998295</v>
      </c>
      <c r="H7" s="28" t="s">
        <v>125</v>
      </c>
      <c r="I7" s="28">
        <v>24.499999999999915</v>
      </c>
      <c r="K7" s="28">
        <v>38.999999999999844</v>
      </c>
      <c r="L7" s="28">
        <v>11</v>
      </c>
      <c r="W7" s="28">
        <v>120</v>
      </c>
      <c r="X7" s="28">
        <v>3</v>
      </c>
      <c r="Y7">
        <f>1 - Y5 - Y6</f>
        <v>8.6653136296053757E-2</v>
      </c>
      <c r="Z7">
        <f>Y7*$X$11</f>
        <v>4.3326568148026876</v>
      </c>
      <c r="AA7">
        <f>((X7-Z7)^2)/Z7</f>
        <v>0.40990419088176133</v>
      </c>
    </row>
    <row r="8" spans="1:28" x14ac:dyDescent="0.25">
      <c r="B8" s="2">
        <v>0.70833333333333337</v>
      </c>
      <c r="C8" t="s">
        <v>34</v>
      </c>
      <c r="D8" s="2">
        <v>0.7104166666666667</v>
      </c>
      <c r="E8" s="18">
        <f t="shared" si="0"/>
        <v>2.0833333333333259E-3</v>
      </c>
      <c r="F8" s="3">
        <f t="shared" si="1"/>
        <v>2.9999999999999893</v>
      </c>
      <c r="H8" s="28" t="s">
        <v>126</v>
      </c>
      <c r="I8" s="28">
        <v>34.999999999999872</v>
      </c>
      <c r="K8" s="28">
        <v>50.999999999999844</v>
      </c>
      <c r="L8" s="28">
        <v>5</v>
      </c>
      <c r="W8" s="38"/>
      <c r="X8" s="28"/>
    </row>
    <row r="9" spans="1:28" x14ac:dyDescent="0.25">
      <c r="B9" s="2">
        <v>0.78541666666666676</v>
      </c>
      <c r="C9" t="s">
        <v>34</v>
      </c>
      <c r="D9" s="2">
        <v>0.7895833333333333</v>
      </c>
      <c r="E9" s="18">
        <f t="shared" si="0"/>
        <v>4.1666666666665408E-3</v>
      </c>
      <c r="F9" s="3">
        <f t="shared" si="1"/>
        <v>5.9999999999998188</v>
      </c>
      <c r="H9" s="28" t="s">
        <v>127</v>
      </c>
      <c r="I9" s="28">
        <v>19.550969494203251</v>
      </c>
      <c r="K9" s="28">
        <v>62.999999999999844</v>
      </c>
      <c r="L9" s="28">
        <v>3</v>
      </c>
      <c r="W9" s="38"/>
      <c r="X9" s="28"/>
    </row>
    <row r="10" spans="1:28" x14ac:dyDescent="0.25">
      <c r="B10" s="2">
        <v>0.60763888888888895</v>
      </c>
      <c r="C10" t="s">
        <v>34</v>
      </c>
      <c r="D10" s="2">
        <v>0.61944444444444446</v>
      </c>
      <c r="E10" s="18">
        <f t="shared" si="0"/>
        <v>1.1805555555555514E-2</v>
      </c>
      <c r="F10" s="3">
        <f t="shared" si="1"/>
        <v>16.99999999999994</v>
      </c>
      <c r="H10" s="28" t="s">
        <v>128</v>
      </c>
      <c r="I10" s="28">
        <v>382.24040816326618</v>
      </c>
      <c r="K10" s="28">
        <v>74.999999999999858</v>
      </c>
      <c r="L10" s="28">
        <v>1</v>
      </c>
      <c r="W10" s="28"/>
    </row>
    <row r="11" spans="1:28" ht="15.75" thickBot="1" x14ac:dyDescent="0.3">
      <c r="B11" s="2">
        <v>0.64583333333333337</v>
      </c>
      <c r="C11" t="s">
        <v>34</v>
      </c>
      <c r="D11" s="2">
        <v>0.70624999999999993</v>
      </c>
      <c r="E11" s="18">
        <f t="shared" si="0"/>
        <v>6.0416666666666563E-2</v>
      </c>
      <c r="F11" s="3">
        <f t="shared" si="1"/>
        <v>86.999999999999858</v>
      </c>
      <c r="H11" s="28" t="s">
        <v>129</v>
      </c>
      <c r="I11" s="28">
        <v>1.0794130806854936</v>
      </c>
      <c r="K11" s="29" t="s">
        <v>138</v>
      </c>
      <c r="L11" s="29">
        <v>2</v>
      </c>
      <c r="X11">
        <f>SUM(X5:X10)</f>
        <v>50</v>
      </c>
    </row>
    <row r="12" spans="1:28" x14ac:dyDescent="0.25">
      <c r="B12" s="2">
        <v>0.68055555555555547</v>
      </c>
      <c r="C12" s="2" t="s">
        <v>34</v>
      </c>
      <c r="D12" s="2">
        <v>0.7055555555555556</v>
      </c>
      <c r="E12" s="18">
        <f t="shared" si="0"/>
        <v>2.5000000000000133E-2</v>
      </c>
      <c r="F12" s="3">
        <f t="shared" si="1"/>
        <v>36.000000000000192</v>
      </c>
      <c r="H12" s="28" t="s">
        <v>130</v>
      </c>
      <c r="I12" s="28">
        <v>0.99858834493877091</v>
      </c>
      <c r="K12" s="28"/>
      <c r="L12" s="28"/>
    </row>
    <row r="13" spans="1:28" x14ac:dyDescent="0.25">
      <c r="B13" s="2">
        <v>0.81388888888888899</v>
      </c>
      <c r="C13" t="s">
        <v>34</v>
      </c>
      <c r="D13" s="2">
        <v>0.83750000000000002</v>
      </c>
      <c r="E13" s="18">
        <f t="shared" si="0"/>
        <v>2.3611111111111027E-2</v>
      </c>
      <c r="F13" s="3">
        <f t="shared" si="1"/>
        <v>33.999999999999879</v>
      </c>
      <c r="H13" s="28" t="s">
        <v>131</v>
      </c>
      <c r="I13" s="28">
        <v>84.000000000000028</v>
      </c>
      <c r="K13" s="28"/>
      <c r="L13" s="28"/>
      <c r="W13" s="47" t="s">
        <v>145</v>
      </c>
      <c r="X13" s="47">
        <f>$I$23</f>
        <v>3.4940600978336858E-2</v>
      </c>
    </row>
    <row r="14" spans="1:28" ht="15.75" thickBot="1" x14ac:dyDescent="0.3">
      <c r="B14" s="25">
        <v>0.82708333333333339</v>
      </c>
      <c r="C14" s="26" t="s">
        <v>34</v>
      </c>
      <c r="D14" s="25">
        <v>0.85138888888888886</v>
      </c>
      <c r="E14" s="25">
        <f t="shared" si="0"/>
        <v>2.4305555555555469E-2</v>
      </c>
      <c r="F14" s="52">
        <f t="shared" si="1"/>
        <v>34.999999999999872</v>
      </c>
      <c r="H14" s="28" t="s">
        <v>132</v>
      </c>
      <c r="I14" s="28">
        <v>2.9999999999998295</v>
      </c>
      <c r="K14" s="3"/>
      <c r="Z14" t="s">
        <v>152</v>
      </c>
      <c r="AA14">
        <f>SUM(AA5:AA9)</f>
        <v>0.66303745013076765</v>
      </c>
    </row>
    <row r="15" spans="1:28" x14ac:dyDescent="0.25">
      <c r="B15" s="2">
        <v>0.55902777777777779</v>
      </c>
      <c r="C15" t="s">
        <v>34</v>
      </c>
      <c r="D15" s="2">
        <v>0.57430555555555551</v>
      </c>
      <c r="E15" s="37">
        <f t="shared" si="0"/>
        <v>1.5277777777777724E-2</v>
      </c>
      <c r="F15" s="3">
        <f t="shared" si="1"/>
        <v>21.999999999999922</v>
      </c>
      <c r="H15" s="28" t="s">
        <v>133</v>
      </c>
      <c r="I15" s="28">
        <v>86.999999999999858</v>
      </c>
      <c r="Z15" t="s">
        <v>161</v>
      </c>
      <c r="AA15">
        <v>1</v>
      </c>
    </row>
    <row r="16" spans="1:28" x14ac:dyDescent="0.25">
      <c r="B16" s="2">
        <v>0.56180555555555556</v>
      </c>
      <c r="C16" t="s">
        <v>34</v>
      </c>
      <c r="D16" s="2">
        <v>0.56805555555555554</v>
      </c>
      <c r="E16" s="37">
        <f t="shared" si="0"/>
        <v>6.2499999999999778E-3</v>
      </c>
      <c r="F16" s="3">
        <f t="shared" si="1"/>
        <v>8.999999999999968</v>
      </c>
      <c r="H16" s="28" t="s">
        <v>134</v>
      </c>
      <c r="I16" s="28">
        <v>1430.9999999999989</v>
      </c>
      <c r="Z16" t="s">
        <v>150</v>
      </c>
      <c r="AA16">
        <v>3.84</v>
      </c>
      <c r="AB16" t="s">
        <v>151</v>
      </c>
    </row>
    <row r="17" spans="2:26" ht="15.75" thickBot="1" x14ac:dyDescent="0.3">
      <c r="B17" s="2">
        <v>0.60138888888888886</v>
      </c>
      <c r="C17" t="s">
        <v>34</v>
      </c>
      <c r="D17" s="2">
        <v>0.61527777777777781</v>
      </c>
      <c r="E17" s="37">
        <f t="shared" si="0"/>
        <v>1.3888888888888951E-2</v>
      </c>
      <c r="F17" s="3">
        <f t="shared" si="1"/>
        <v>20.000000000000089</v>
      </c>
      <c r="H17" s="29" t="s">
        <v>135</v>
      </c>
      <c r="I17" s="29">
        <v>50</v>
      </c>
    </row>
    <row r="18" spans="2:26" x14ac:dyDescent="0.25">
      <c r="B18" s="2">
        <v>0.60486111111111118</v>
      </c>
      <c r="C18" t="s">
        <v>34</v>
      </c>
      <c r="D18" s="2">
        <v>0.62291666666666667</v>
      </c>
      <c r="E18" s="37">
        <f t="shared" si="0"/>
        <v>1.8055555555555491E-2</v>
      </c>
      <c r="F18" s="3">
        <f t="shared" si="1"/>
        <v>25.999999999999908</v>
      </c>
      <c r="Z18" s="43" t="str">
        <f>IF(AA14&lt;=AA16,"hypotezu nezamietam","hypotezu zamietam!")</f>
        <v>hypotezu nezamietam</v>
      </c>
    </row>
    <row r="19" spans="2:26" x14ac:dyDescent="0.25">
      <c r="B19" s="2">
        <v>0.61527777777777781</v>
      </c>
      <c r="C19" t="s">
        <v>34</v>
      </c>
      <c r="D19" s="2">
        <v>0.65277777777777779</v>
      </c>
      <c r="E19" s="37">
        <f t="shared" si="0"/>
        <v>3.7499999999999978E-2</v>
      </c>
      <c r="F19" s="3">
        <f t="shared" si="1"/>
        <v>53.999999999999972</v>
      </c>
    </row>
    <row r="20" spans="2:26" x14ac:dyDescent="0.25">
      <c r="B20" s="2">
        <v>0.63888888888888895</v>
      </c>
      <c r="C20" t="s">
        <v>34</v>
      </c>
      <c r="D20" s="2">
        <v>0.66875000000000007</v>
      </c>
      <c r="E20" s="37">
        <f t="shared" si="0"/>
        <v>2.9861111111111116E-2</v>
      </c>
      <c r="F20" s="3">
        <f t="shared" si="1"/>
        <v>43.000000000000007</v>
      </c>
      <c r="H20" t="s">
        <v>156</v>
      </c>
      <c r="I20">
        <f>SUM($F$4:$F$100)</f>
        <v>1430.9999999999989</v>
      </c>
    </row>
    <row r="21" spans="2:26" x14ac:dyDescent="0.25">
      <c r="B21" s="18">
        <v>0.67083333333333339</v>
      </c>
      <c r="C21" s="17" t="s">
        <v>34</v>
      </c>
      <c r="D21" s="18">
        <v>0.68194444444444446</v>
      </c>
      <c r="E21" s="37">
        <f t="shared" si="0"/>
        <v>1.1111111111111072E-2</v>
      </c>
      <c r="F21" s="22">
        <f t="shared" si="1"/>
        <v>15.999999999999943</v>
      </c>
      <c r="H21" t="s">
        <v>157</v>
      </c>
      <c r="I21">
        <f>COUNT($F$4:$F$100)</f>
        <v>50</v>
      </c>
    </row>
    <row r="22" spans="2:26" x14ac:dyDescent="0.25">
      <c r="B22" s="2">
        <v>0.70138888888888884</v>
      </c>
      <c r="C22" s="51" t="s">
        <v>34</v>
      </c>
      <c r="D22" s="2">
        <v>0.7368055555555556</v>
      </c>
      <c r="E22" s="37">
        <f t="shared" si="0"/>
        <v>3.5416666666666763E-2</v>
      </c>
      <c r="F22" s="49">
        <f t="shared" si="1"/>
        <v>51.000000000000142</v>
      </c>
      <c r="H22" s="44" t="s">
        <v>164</v>
      </c>
      <c r="I22" s="44">
        <f>I20/I21</f>
        <v>28.619999999999976</v>
      </c>
      <c r="J22" s="44" t="s">
        <v>158</v>
      </c>
    </row>
    <row r="23" spans="2:26" x14ac:dyDescent="0.25">
      <c r="B23" s="2">
        <v>0.71944444444444444</v>
      </c>
      <c r="C23" s="51" t="s">
        <v>34</v>
      </c>
      <c r="D23" s="2">
        <v>0.75138888888888899</v>
      </c>
      <c r="E23" s="37">
        <f t="shared" si="0"/>
        <v>3.1944444444444553E-2</v>
      </c>
      <c r="F23" s="49">
        <f t="shared" si="1"/>
        <v>46.000000000000156</v>
      </c>
      <c r="H23" s="46" t="s">
        <v>145</v>
      </c>
      <c r="I23" s="46">
        <f>1/$I$22</f>
        <v>3.4940600978336858E-2</v>
      </c>
    </row>
    <row r="24" spans="2:26" ht="15.75" thickBot="1" x14ac:dyDescent="0.3">
      <c r="B24" s="25">
        <v>0.79583333333333339</v>
      </c>
      <c r="C24" s="67" t="s">
        <v>34</v>
      </c>
      <c r="D24" s="25">
        <v>0.80347222222222225</v>
      </c>
      <c r="E24" s="69">
        <f t="shared" si="0"/>
        <v>7.6388888888888618E-3</v>
      </c>
      <c r="F24" s="70">
        <f t="shared" si="1"/>
        <v>10.999999999999961</v>
      </c>
    </row>
    <row r="25" spans="2:26" ht="15.75" thickBot="1" x14ac:dyDescent="0.3">
      <c r="B25" s="2">
        <v>0.54305555555555551</v>
      </c>
      <c r="C25" s="3" t="s">
        <v>34</v>
      </c>
      <c r="D25" s="2">
        <v>0.56874999999999998</v>
      </c>
      <c r="E25" s="18">
        <f>D25-B25</f>
        <v>2.5694444444444464E-2</v>
      </c>
      <c r="F25" s="3">
        <f>E25*1440</f>
        <v>37.000000000000028</v>
      </c>
    </row>
    <row r="26" spans="2:26" x14ac:dyDescent="0.25">
      <c r="B26" s="2">
        <v>0.60763888888888895</v>
      </c>
      <c r="C26" t="s">
        <v>34</v>
      </c>
      <c r="D26" s="2">
        <v>0.61944444444444446</v>
      </c>
      <c r="E26" s="18">
        <f>D26-B26</f>
        <v>1.1805555555555514E-2</v>
      </c>
      <c r="F26" s="3">
        <f>E26*1440</f>
        <v>16.99999999999994</v>
      </c>
      <c r="H26" t="s">
        <v>140</v>
      </c>
      <c r="I26">
        <f>MAX($F$4:$F$100)</f>
        <v>86.999999999999858</v>
      </c>
      <c r="K26" s="30" t="s">
        <v>137</v>
      </c>
      <c r="L26" s="30" t="s">
        <v>139</v>
      </c>
    </row>
    <row r="27" spans="2:26" x14ac:dyDescent="0.25">
      <c r="B27" s="2">
        <v>0.59861111111111109</v>
      </c>
      <c r="C27" t="s">
        <v>34</v>
      </c>
      <c r="D27" s="2">
        <v>0.6166666666666667</v>
      </c>
      <c r="E27" s="18">
        <f>D27-B27</f>
        <v>1.8055555555555602E-2</v>
      </c>
      <c r="F27" s="3">
        <f>E27*1440</f>
        <v>26.000000000000068</v>
      </c>
      <c r="H27" t="s">
        <v>141</v>
      </c>
      <c r="I27">
        <f>MIN($F$4:$F$100)</f>
        <v>2.9999999999998295</v>
      </c>
      <c r="K27" s="38">
        <v>35</v>
      </c>
      <c r="L27" s="28">
        <v>35</v>
      </c>
    </row>
    <row r="28" spans="2:26" x14ac:dyDescent="0.25">
      <c r="B28" s="2">
        <v>0.6430555555555556</v>
      </c>
      <c r="C28" s="3" t="s">
        <v>34</v>
      </c>
      <c r="D28" s="2">
        <v>0.65694444444444444</v>
      </c>
      <c r="E28" s="18">
        <f t="shared" ref="E28" si="2">D28-B28</f>
        <v>1.388888888888884E-2</v>
      </c>
      <c r="F28" s="3">
        <f t="shared" ref="F28" si="3">E28*1440</f>
        <v>19.999999999999929</v>
      </c>
      <c r="H28" t="s">
        <v>142</v>
      </c>
      <c r="I28">
        <f>I26-I27</f>
        <v>84.000000000000028</v>
      </c>
      <c r="K28" s="38">
        <v>70</v>
      </c>
      <c r="L28" s="28">
        <v>12</v>
      </c>
    </row>
    <row r="29" spans="2:26" ht="15.75" thickBot="1" x14ac:dyDescent="0.3">
      <c r="B29" s="2">
        <v>0.68055555555555547</v>
      </c>
      <c r="C29" s="2" t="s">
        <v>34</v>
      </c>
      <c r="D29" s="2">
        <v>0.7055555555555556</v>
      </c>
      <c r="E29" s="18">
        <f>D29-B29</f>
        <v>2.5000000000000133E-2</v>
      </c>
      <c r="F29" s="3">
        <f>E29*1440</f>
        <v>36.000000000000192</v>
      </c>
      <c r="H29" t="s">
        <v>143</v>
      </c>
      <c r="I29">
        <f>ROUND(SQRT(I28),0)</f>
        <v>9</v>
      </c>
      <c r="K29" s="29" t="s">
        <v>138</v>
      </c>
      <c r="L29" s="29">
        <v>3</v>
      </c>
    </row>
    <row r="30" spans="2:26" x14ac:dyDescent="0.25">
      <c r="B30" s="2">
        <v>0.69305555555555554</v>
      </c>
      <c r="C30" t="s">
        <v>34</v>
      </c>
      <c r="D30" s="2">
        <v>0.69652777777777775</v>
      </c>
      <c r="E30" s="18">
        <f>D30-B30</f>
        <v>3.4722222222222099E-3</v>
      </c>
      <c r="F30" s="3">
        <f>E30*1440</f>
        <v>4.9999999999999822</v>
      </c>
      <c r="K30" s="38"/>
      <c r="L30" s="28"/>
    </row>
    <row r="31" spans="2:26" x14ac:dyDescent="0.25">
      <c r="B31" s="2">
        <v>0.70138888888888884</v>
      </c>
      <c r="C31" t="s">
        <v>34</v>
      </c>
      <c r="D31" s="2">
        <v>0.71736111111111101</v>
      </c>
      <c r="E31" s="18">
        <f>D31-B31</f>
        <v>1.5972222222222165E-2</v>
      </c>
      <c r="F31" s="3">
        <f>E31*1440</f>
        <v>22.999999999999918</v>
      </c>
      <c r="I31" t="s">
        <v>144</v>
      </c>
      <c r="K31" s="38"/>
      <c r="L31" s="28"/>
    </row>
    <row r="32" spans="2:26" x14ac:dyDescent="0.25">
      <c r="B32" s="2">
        <v>0.78333333333333333</v>
      </c>
      <c r="C32" t="s">
        <v>34</v>
      </c>
      <c r="D32" s="2">
        <v>0.78749999999999998</v>
      </c>
      <c r="E32" s="18">
        <f>D32-B32</f>
        <v>4.1666666666666519E-3</v>
      </c>
      <c r="F32" s="3">
        <f>E32*1440</f>
        <v>5.9999999999999787</v>
      </c>
      <c r="H32">
        <v>35</v>
      </c>
      <c r="I32" s="36">
        <f>I29</f>
        <v>9</v>
      </c>
      <c r="K32" s="38"/>
      <c r="L32" s="28"/>
    </row>
    <row r="33" spans="2:12" x14ac:dyDescent="0.25">
      <c r="B33" s="2">
        <v>0.81388888888888899</v>
      </c>
      <c r="C33" t="s">
        <v>34</v>
      </c>
      <c r="D33" s="2">
        <v>0.83750000000000002</v>
      </c>
      <c r="E33" s="18">
        <f t="shared" ref="E33:E35" si="4">D33-B33</f>
        <v>2.3611111111111027E-2</v>
      </c>
      <c r="F33" s="3">
        <f t="shared" ref="F33:F35" si="5">E33*1440</f>
        <v>33.999999999999879</v>
      </c>
      <c r="H33">
        <v>70</v>
      </c>
      <c r="I33" s="39">
        <f>I32+$I$29</f>
        <v>18</v>
      </c>
      <c r="K33" s="38"/>
      <c r="L33" s="28"/>
    </row>
    <row r="34" spans="2:12" ht="15.75" thickBot="1" x14ac:dyDescent="0.3">
      <c r="B34" s="25">
        <v>0.82708333333333339</v>
      </c>
      <c r="C34" s="26" t="s">
        <v>34</v>
      </c>
      <c r="D34" s="25">
        <v>0.85138888888888886</v>
      </c>
      <c r="E34" s="25">
        <f t="shared" si="4"/>
        <v>2.4305555555555469E-2</v>
      </c>
      <c r="F34" s="52">
        <f t="shared" si="5"/>
        <v>34.999999999999872</v>
      </c>
      <c r="I34" s="39">
        <f t="shared" ref="I34:I40" si="6">I33+$I$29</f>
        <v>27</v>
      </c>
      <c r="K34" s="38"/>
      <c r="L34" s="28"/>
    </row>
    <row r="35" spans="2:12" x14ac:dyDescent="0.25">
      <c r="B35" s="2">
        <v>0.52847222222222223</v>
      </c>
      <c r="C35" s="51" t="s">
        <v>34</v>
      </c>
      <c r="D35" s="2">
        <v>0.56736111111111109</v>
      </c>
      <c r="E35" s="37">
        <f t="shared" si="4"/>
        <v>3.8888888888888862E-2</v>
      </c>
      <c r="F35" s="49">
        <f t="shared" si="5"/>
        <v>55.999999999999957</v>
      </c>
      <c r="I35" s="39">
        <f t="shared" si="6"/>
        <v>36</v>
      </c>
      <c r="K35" s="38"/>
      <c r="L35" s="28"/>
    </row>
    <row r="36" spans="2:12" x14ac:dyDescent="0.25">
      <c r="B36" s="2">
        <v>0.54999999999999993</v>
      </c>
      <c r="C36" s="3" t="s">
        <v>34</v>
      </c>
      <c r="D36" s="2">
        <v>0.57222222222222219</v>
      </c>
      <c r="E36" s="18">
        <f>D36-B36</f>
        <v>2.2222222222222254E-2</v>
      </c>
      <c r="F36" s="3">
        <f>E36*1440</f>
        <v>32.000000000000043</v>
      </c>
      <c r="I36" s="39">
        <f t="shared" si="6"/>
        <v>45</v>
      </c>
      <c r="K36" s="28"/>
      <c r="L36" s="28"/>
    </row>
    <row r="37" spans="2:12" x14ac:dyDescent="0.25">
      <c r="B37" s="2">
        <v>0.59722222222222221</v>
      </c>
      <c r="C37" s="2" t="s">
        <v>34</v>
      </c>
      <c r="D37" s="2">
        <v>0.62222222222222223</v>
      </c>
      <c r="E37" s="18">
        <f>D37-B37</f>
        <v>2.5000000000000022E-2</v>
      </c>
      <c r="F37" s="3">
        <f>E37*1440</f>
        <v>36.000000000000028</v>
      </c>
      <c r="I37" s="39">
        <f t="shared" si="6"/>
        <v>54</v>
      </c>
    </row>
    <row r="38" spans="2:12" x14ac:dyDescent="0.25">
      <c r="B38" s="2">
        <v>0.60902777777777783</v>
      </c>
      <c r="C38" t="s">
        <v>34</v>
      </c>
      <c r="D38" s="2">
        <v>0.61319444444444449</v>
      </c>
      <c r="E38" s="18">
        <f>D38-B38</f>
        <v>4.1666666666666519E-3</v>
      </c>
      <c r="F38" s="3">
        <f>E38*1440</f>
        <v>5.9999999999999787</v>
      </c>
      <c r="I38" s="39">
        <f t="shared" si="6"/>
        <v>63</v>
      </c>
    </row>
    <row r="39" spans="2:12" x14ac:dyDescent="0.25">
      <c r="B39" s="2">
        <v>0.62708333333333333</v>
      </c>
      <c r="C39" s="3" t="s">
        <v>34</v>
      </c>
      <c r="D39" s="2">
        <v>0.66111111111111109</v>
      </c>
      <c r="E39" s="18">
        <f t="shared" ref="E39" si="7">D39-B39</f>
        <v>3.4027777777777768E-2</v>
      </c>
      <c r="F39" s="3">
        <f t="shared" ref="F39" si="8">E39*1440</f>
        <v>48.999999999999986</v>
      </c>
      <c r="I39" s="39">
        <f t="shared" si="6"/>
        <v>72</v>
      </c>
    </row>
    <row r="40" spans="2:12" x14ac:dyDescent="0.25">
      <c r="B40" s="2">
        <v>0.69097222222222221</v>
      </c>
      <c r="C40" t="s">
        <v>34</v>
      </c>
      <c r="D40" s="2">
        <v>0.70277777777777783</v>
      </c>
      <c r="E40" s="18">
        <f>D40-B40</f>
        <v>1.1805555555555625E-2</v>
      </c>
      <c r="F40" s="3">
        <f>E40*1440</f>
        <v>17.000000000000099</v>
      </c>
      <c r="I40" s="39">
        <f t="shared" si="6"/>
        <v>81</v>
      </c>
    </row>
    <row r="41" spans="2:12" x14ac:dyDescent="0.25">
      <c r="B41" s="2">
        <v>0.68194444444444446</v>
      </c>
      <c r="C41" t="s">
        <v>34</v>
      </c>
      <c r="D41" s="2">
        <v>0.70000000000000007</v>
      </c>
      <c r="E41" s="18">
        <f>D41-B41</f>
        <v>1.8055555555555602E-2</v>
      </c>
      <c r="F41" s="3">
        <f>E41*1440</f>
        <v>26.000000000000068</v>
      </c>
    </row>
    <row r="42" spans="2:12" x14ac:dyDescent="0.25">
      <c r="B42" s="2">
        <v>0.70138888888888884</v>
      </c>
      <c r="C42" t="s">
        <v>34</v>
      </c>
      <c r="D42" s="2">
        <v>0.71736111111111101</v>
      </c>
      <c r="E42" s="18">
        <f>D42-B42</f>
        <v>1.5972222222222165E-2</v>
      </c>
      <c r="F42" s="3">
        <f>E42*1440</f>
        <v>22.999999999999918</v>
      </c>
      <c r="H42" s="18"/>
      <c r="I42" s="17"/>
      <c r="J42" s="18"/>
      <c r="K42" s="37"/>
      <c r="L42" s="22"/>
    </row>
    <row r="43" spans="2:12" x14ac:dyDescent="0.25">
      <c r="B43" s="2">
        <v>0.78541666666666676</v>
      </c>
      <c r="C43" t="s">
        <v>34</v>
      </c>
      <c r="D43" s="2">
        <v>0.7895833333333333</v>
      </c>
      <c r="E43" s="18">
        <f>D43-B43</f>
        <v>4.1666666666665408E-3</v>
      </c>
      <c r="F43" s="3">
        <f>E43*1440</f>
        <v>5.9999999999998188</v>
      </c>
      <c r="H43" s="18"/>
      <c r="I43" s="51"/>
      <c r="J43" s="18"/>
      <c r="K43" s="37"/>
      <c r="L43" s="49"/>
    </row>
    <row r="44" spans="2:12" ht="15.75" thickBot="1" x14ac:dyDescent="0.3">
      <c r="B44" s="25">
        <v>0.80694444444444446</v>
      </c>
      <c r="C44" s="26" t="s">
        <v>34</v>
      </c>
      <c r="D44" s="25">
        <v>0.83750000000000002</v>
      </c>
      <c r="E44" s="25">
        <f t="shared" ref="E44" si="9">D44-B44</f>
        <v>3.0555555555555558E-2</v>
      </c>
      <c r="F44" s="52">
        <f t="shared" ref="F44" si="10">E44*1440</f>
        <v>44</v>
      </c>
      <c r="H44" s="18"/>
      <c r="I44" s="17"/>
      <c r="J44" s="18"/>
      <c r="K44" s="37"/>
      <c r="L44" s="22"/>
    </row>
    <row r="45" spans="2:12" x14ac:dyDescent="0.25">
      <c r="B45" s="2">
        <v>0.52430555555555558</v>
      </c>
      <c r="C45" t="s">
        <v>34</v>
      </c>
      <c r="D45" s="2">
        <v>0.5395833333333333</v>
      </c>
      <c r="E45" s="37">
        <f t="shared" ref="E45:E51" si="11">D45-B45</f>
        <v>1.5277777777777724E-2</v>
      </c>
      <c r="F45" s="3">
        <f t="shared" ref="F45:F51" si="12">E45*1440</f>
        <v>21.999999999999922</v>
      </c>
      <c r="H45" s="18"/>
      <c r="I45" s="17"/>
      <c r="J45" s="18"/>
      <c r="K45" s="37"/>
      <c r="L45" s="22"/>
    </row>
    <row r="46" spans="2:12" x14ac:dyDescent="0.25">
      <c r="B46" s="2">
        <v>0.57847222222222217</v>
      </c>
      <c r="C46" t="s">
        <v>34</v>
      </c>
      <c r="D46" s="2">
        <v>0.63402777777777775</v>
      </c>
      <c r="E46" s="37">
        <f t="shared" si="11"/>
        <v>5.555555555555558E-2</v>
      </c>
      <c r="F46" s="3">
        <f t="shared" si="12"/>
        <v>80.000000000000028</v>
      </c>
      <c r="H46" s="18"/>
      <c r="I46" s="17"/>
      <c r="J46" s="18"/>
      <c r="K46" s="37"/>
      <c r="L46" s="22"/>
    </row>
    <row r="47" spans="2:12" x14ac:dyDescent="0.25">
      <c r="B47" s="2">
        <v>0.57986111111111105</v>
      </c>
      <c r="C47" t="s">
        <v>34</v>
      </c>
      <c r="D47" s="2">
        <v>0.6020833333333333</v>
      </c>
      <c r="E47" s="37">
        <f t="shared" si="11"/>
        <v>2.2222222222222254E-2</v>
      </c>
      <c r="F47" s="3">
        <f t="shared" si="12"/>
        <v>32.000000000000043</v>
      </c>
      <c r="H47" s="18"/>
      <c r="I47" s="17"/>
      <c r="J47" s="18"/>
      <c r="K47" s="37"/>
      <c r="L47" s="22"/>
    </row>
    <row r="48" spans="2:12" x14ac:dyDescent="0.25">
      <c r="B48" s="2">
        <v>0.69305555555555554</v>
      </c>
      <c r="C48" t="s">
        <v>34</v>
      </c>
      <c r="D48" s="2">
        <v>0.69652777777777775</v>
      </c>
      <c r="E48" s="18">
        <f t="shared" si="11"/>
        <v>3.4722222222222099E-3</v>
      </c>
      <c r="F48" s="3">
        <f t="shared" si="12"/>
        <v>4.9999999999999822</v>
      </c>
      <c r="H48" s="18"/>
      <c r="I48" s="17"/>
      <c r="J48" s="18"/>
      <c r="K48" s="37"/>
      <c r="L48" s="22"/>
    </row>
    <row r="49" spans="2:12" x14ac:dyDescent="0.25">
      <c r="B49" s="2">
        <v>0.70138888888888884</v>
      </c>
      <c r="C49" t="s">
        <v>34</v>
      </c>
      <c r="D49" s="2">
        <v>0.71736111111111101</v>
      </c>
      <c r="E49" s="18">
        <f t="shared" si="11"/>
        <v>1.5972222222222165E-2</v>
      </c>
      <c r="F49" s="3">
        <f t="shared" si="12"/>
        <v>22.999999999999918</v>
      </c>
      <c r="H49" s="18"/>
      <c r="I49" s="17"/>
      <c r="J49" s="18"/>
      <c r="K49" s="37"/>
      <c r="L49" s="22"/>
    </row>
    <row r="50" spans="2:12" x14ac:dyDescent="0.25">
      <c r="B50" s="2">
        <v>0.78541666666666676</v>
      </c>
      <c r="C50" t="s">
        <v>34</v>
      </c>
      <c r="D50" s="2">
        <v>0.7895833333333333</v>
      </c>
      <c r="E50" s="18">
        <f t="shared" si="11"/>
        <v>4.1666666666665408E-3</v>
      </c>
      <c r="F50" s="3">
        <f t="shared" si="12"/>
        <v>5.9999999999998188</v>
      </c>
      <c r="H50" s="18"/>
      <c r="I50" s="17"/>
      <c r="J50" s="18"/>
      <c r="K50" s="37"/>
      <c r="L50" s="22"/>
    </row>
    <row r="51" spans="2:12" x14ac:dyDescent="0.25">
      <c r="B51" s="2">
        <v>0.78819444444444453</v>
      </c>
      <c r="C51" t="s">
        <v>34</v>
      </c>
      <c r="D51" s="2">
        <v>0.79861111111111116</v>
      </c>
      <c r="E51" s="37">
        <f t="shared" si="11"/>
        <v>1.041666666666663E-2</v>
      </c>
      <c r="F51" s="3">
        <f t="shared" si="12"/>
        <v>14.999999999999947</v>
      </c>
      <c r="H51" s="18"/>
      <c r="I51" s="17"/>
      <c r="J51" s="18"/>
      <c r="K51" s="37"/>
      <c r="L51" s="22"/>
    </row>
    <row r="52" spans="2:12" x14ac:dyDescent="0.25">
      <c r="B52" s="2">
        <v>0.79166666666666663</v>
      </c>
      <c r="C52" t="s">
        <v>34</v>
      </c>
      <c r="D52" s="2">
        <v>0.84166666666666667</v>
      </c>
      <c r="E52" s="37">
        <f t="shared" ref="E52:E53" si="13">D52-B52</f>
        <v>5.0000000000000044E-2</v>
      </c>
      <c r="F52" s="3">
        <f t="shared" ref="F52:F53" si="14">E52*1440</f>
        <v>72.000000000000057</v>
      </c>
      <c r="H52" s="18"/>
      <c r="I52" s="17"/>
      <c r="J52" s="18"/>
      <c r="K52" s="37"/>
      <c r="L52" s="22"/>
    </row>
    <row r="53" spans="2:12" x14ac:dyDescent="0.25">
      <c r="B53" s="2">
        <v>0.8027777777777777</v>
      </c>
      <c r="C53" t="s">
        <v>34</v>
      </c>
      <c r="D53" s="2">
        <v>0.83611111111111114</v>
      </c>
      <c r="E53" s="37">
        <f t="shared" si="13"/>
        <v>3.3333333333333437E-2</v>
      </c>
      <c r="F53" s="3">
        <f t="shared" si="14"/>
        <v>48.000000000000149</v>
      </c>
      <c r="H53" s="18"/>
      <c r="I53" s="51"/>
      <c r="J53" s="18"/>
      <c r="K53" s="37"/>
      <c r="L53" s="49"/>
    </row>
    <row r="54" spans="2:12" x14ac:dyDescent="0.25">
      <c r="H54" s="18"/>
      <c r="I54" s="51"/>
      <c r="J54" s="18"/>
      <c r="K54" s="37"/>
      <c r="L54" s="49"/>
    </row>
    <row r="55" spans="2:12" x14ac:dyDescent="0.25">
      <c r="H55" s="18"/>
      <c r="I55" s="51"/>
      <c r="J55" s="18"/>
      <c r="K55" s="37"/>
      <c r="L55" s="49"/>
    </row>
    <row r="56" spans="2:12" x14ac:dyDescent="0.25">
      <c r="H56" s="18"/>
      <c r="I56" s="51"/>
      <c r="J56" s="18"/>
      <c r="K56" s="37"/>
      <c r="L56" s="49"/>
    </row>
    <row r="57" spans="2:12" x14ac:dyDescent="0.25">
      <c r="H57" s="18"/>
      <c r="I57" s="17"/>
      <c r="J57" s="18"/>
      <c r="K57" s="37"/>
      <c r="L57" s="22"/>
    </row>
    <row r="58" spans="2:12" x14ac:dyDescent="0.25">
      <c r="H58" s="18"/>
      <c r="I58" s="17"/>
      <c r="J58" s="18"/>
      <c r="K58" s="37"/>
      <c r="L58" s="22"/>
    </row>
    <row r="59" spans="2:12" x14ac:dyDescent="0.25">
      <c r="H59" s="18"/>
      <c r="I59" s="17"/>
      <c r="J59" s="18"/>
      <c r="K59" s="37"/>
      <c r="L59" s="22"/>
    </row>
    <row r="60" spans="2:12" x14ac:dyDescent="0.25">
      <c r="H60" s="18"/>
      <c r="I60" s="17"/>
      <c r="J60" s="18"/>
      <c r="K60" s="37"/>
      <c r="L60" s="22"/>
    </row>
  </sheetData>
  <sortState ref="K27:K28">
    <sortCondition ref="K27"/>
  </sortState>
  <conditionalFormatting sqref="C3">
    <cfRule type="containsText" dxfId="103" priority="121" operator="containsText" text="faktura">
      <formula>NOT(ISERROR(SEARCH("faktura",C3)))</formula>
    </cfRule>
    <cfRule type="containsText" dxfId="102" priority="122" operator="containsText" text="pozrietTelefon">
      <formula>NOT(ISERROR(SEARCH("pozrietTelefon",C3)))</formula>
    </cfRule>
    <cfRule type="containsText" dxfId="101" priority="123" operator="containsText" text="kredit">
      <formula>NOT(ISERROR(SEARCH("kredit",C3)))</formula>
    </cfRule>
    <cfRule type="containsText" dxfId="100" priority="124" operator="containsText" text="info">
      <formula>NOT(ISERROR(SEARCH("info",C3)))</formula>
    </cfRule>
  </conditionalFormatting>
  <conditionalFormatting sqref="C4">
    <cfRule type="containsText" dxfId="99" priority="117" operator="containsText" text="faktura">
      <formula>NOT(ISERROR(SEARCH("faktura",C4)))</formula>
    </cfRule>
    <cfRule type="containsText" dxfId="98" priority="118" operator="containsText" text="pozrietTelefon">
      <formula>NOT(ISERROR(SEARCH("pozrietTelefon",C4)))</formula>
    </cfRule>
    <cfRule type="containsText" dxfId="97" priority="119" operator="containsText" text="kredit">
      <formula>NOT(ISERROR(SEARCH("kredit",C4)))</formula>
    </cfRule>
    <cfRule type="containsText" dxfId="96" priority="120" operator="containsText" text="info">
      <formula>NOT(ISERROR(SEARCH("info",C4)))</formula>
    </cfRule>
  </conditionalFormatting>
  <conditionalFormatting sqref="C4">
    <cfRule type="containsText" dxfId="95" priority="115" operator="containsText" text="pozrietTelefon">
      <formula>NOT(ISERROR(SEARCH("pozrietTelefon",C4)))</formula>
    </cfRule>
    <cfRule type="containsText" dxfId="94" priority="116" operator="containsText" text="telefon">
      <formula>NOT(ISERROR(SEARCH("telefon",C4)))</formula>
    </cfRule>
  </conditionalFormatting>
  <conditionalFormatting sqref="C5:C6">
    <cfRule type="containsText" dxfId="93" priority="111" operator="containsText" text="faktura">
      <formula>NOT(ISERROR(SEARCH("faktura",C5)))</formula>
    </cfRule>
    <cfRule type="containsText" dxfId="92" priority="112" operator="containsText" text="pozrietTelefon">
      <formula>NOT(ISERROR(SEARCH("pozrietTelefon",C5)))</formula>
    </cfRule>
    <cfRule type="containsText" dxfId="91" priority="113" operator="containsText" text="kredit">
      <formula>NOT(ISERROR(SEARCH("kredit",C5)))</formula>
    </cfRule>
    <cfRule type="containsText" dxfId="90" priority="114" operator="containsText" text="info">
      <formula>NOT(ISERROR(SEARCH("info",C5)))</formula>
    </cfRule>
  </conditionalFormatting>
  <conditionalFormatting sqref="C5:C6">
    <cfRule type="containsText" dxfId="89" priority="109" operator="containsText" text="pozrietTelefon">
      <formula>NOT(ISERROR(SEARCH("pozrietTelefon",C5)))</formula>
    </cfRule>
    <cfRule type="containsText" dxfId="88" priority="110" operator="containsText" text="telefon">
      <formula>NOT(ISERROR(SEARCH("telefon",C5)))</formula>
    </cfRule>
  </conditionalFormatting>
  <conditionalFormatting sqref="C7">
    <cfRule type="containsText" dxfId="87" priority="105" operator="containsText" text="faktura">
      <formula>NOT(ISERROR(SEARCH("faktura",C7)))</formula>
    </cfRule>
    <cfRule type="containsText" dxfId="86" priority="106" operator="containsText" text="pozrietTelefon">
      <formula>NOT(ISERROR(SEARCH("pozrietTelefon",C7)))</formula>
    </cfRule>
    <cfRule type="containsText" dxfId="85" priority="107" operator="containsText" text="kredit">
      <formula>NOT(ISERROR(SEARCH("kredit",C7)))</formula>
    </cfRule>
    <cfRule type="containsText" dxfId="84" priority="108" operator="containsText" text="info">
      <formula>NOT(ISERROR(SEARCH("info",C7)))</formula>
    </cfRule>
  </conditionalFormatting>
  <conditionalFormatting sqref="C7">
    <cfRule type="containsText" dxfId="83" priority="103" operator="containsText" text="pozrietTelefon">
      <formula>NOT(ISERROR(SEARCH("pozrietTelefon",C7)))</formula>
    </cfRule>
    <cfRule type="containsText" dxfId="82" priority="104" operator="containsText" text="telefon">
      <formula>NOT(ISERROR(SEARCH("telefon",C7)))</formula>
    </cfRule>
  </conditionalFormatting>
  <conditionalFormatting sqref="C8">
    <cfRule type="containsText" dxfId="81" priority="99" operator="containsText" text="faktura">
      <formula>NOT(ISERROR(SEARCH("faktura",C8)))</formula>
    </cfRule>
    <cfRule type="containsText" dxfId="80" priority="100" operator="containsText" text="pozrietTelefon">
      <formula>NOT(ISERROR(SEARCH("pozrietTelefon",C8)))</formula>
    </cfRule>
    <cfRule type="containsText" dxfId="79" priority="101" operator="containsText" text="kredit">
      <formula>NOT(ISERROR(SEARCH("kredit",C8)))</formula>
    </cfRule>
    <cfRule type="containsText" dxfId="78" priority="102" operator="containsText" text="info">
      <formula>NOT(ISERROR(SEARCH("info",C8)))</formula>
    </cfRule>
  </conditionalFormatting>
  <conditionalFormatting sqref="C8">
    <cfRule type="containsText" dxfId="77" priority="97" operator="containsText" text="pozrietTelefon">
      <formula>NOT(ISERROR(SEARCH("pozrietTelefon",C8)))</formula>
    </cfRule>
    <cfRule type="containsText" dxfId="76" priority="98" operator="containsText" text="telefon">
      <formula>NOT(ISERROR(SEARCH("telefon",C8)))</formula>
    </cfRule>
  </conditionalFormatting>
  <conditionalFormatting sqref="C9">
    <cfRule type="containsText" dxfId="75" priority="93" operator="containsText" text="faktura">
      <formula>NOT(ISERROR(SEARCH("faktura",C9)))</formula>
    </cfRule>
    <cfRule type="containsText" dxfId="74" priority="94" operator="containsText" text="pozrietTelefon">
      <formula>NOT(ISERROR(SEARCH("pozrietTelefon",C9)))</formula>
    </cfRule>
    <cfRule type="containsText" dxfId="73" priority="95" operator="containsText" text="kredit">
      <formula>NOT(ISERROR(SEARCH("kredit",C9)))</formula>
    </cfRule>
    <cfRule type="containsText" dxfId="72" priority="96" operator="containsText" text="info">
      <formula>NOT(ISERROR(SEARCH("info",C9)))</formula>
    </cfRule>
  </conditionalFormatting>
  <conditionalFormatting sqref="C9">
    <cfRule type="containsText" dxfId="71" priority="91" operator="containsText" text="pozrietTelefon">
      <formula>NOT(ISERROR(SEARCH("pozrietTelefon",C9)))</formula>
    </cfRule>
    <cfRule type="containsText" dxfId="70" priority="92" operator="containsText" text="telefon">
      <formula>NOT(ISERROR(SEARCH("telefon",C9)))</formula>
    </cfRule>
  </conditionalFormatting>
  <conditionalFormatting sqref="C10">
    <cfRule type="containsText" dxfId="69" priority="87" operator="containsText" text="faktura">
      <formula>NOT(ISERROR(SEARCH("faktura",C10)))</formula>
    </cfRule>
    <cfRule type="containsText" dxfId="68" priority="88" operator="containsText" text="pozrietTelefon">
      <formula>NOT(ISERROR(SEARCH("pozrietTelefon",C10)))</formula>
    </cfRule>
    <cfRule type="containsText" dxfId="67" priority="89" operator="containsText" text="kredit">
      <formula>NOT(ISERROR(SEARCH("kredit",C10)))</formula>
    </cfRule>
    <cfRule type="containsText" dxfId="66" priority="90" operator="containsText" text="info">
      <formula>NOT(ISERROR(SEARCH("info",C10)))</formula>
    </cfRule>
  </conditionalFormatting>
  <conditionalFormatting sqref="C10">
    <cfRule type="containsText" dxfId="65" priority="85" operator="containsText" text="pozrietTelefon">
      <formula>NOT(ISERROR(SEARCH("pozrietTelefon",C10)))</formula>
    </cfRule>
    <cfRule type="containsText" dxfId="64" priority="86" operator="containsText" text="telefon">
      <formula>NOT(ISERROR(SEARCH("telefon",C10)))</formula>
    </cfRule>
  </conditionalFormatting>
  <conditionalFormatting sqref="C11">
    <cfRule type="containsText" dxfId="63" priority="81" operator="containsText" text="faktura">
      <formula>NOT(ISERROR(SEARCH("faktura",C11)))</formula>
    </cfRule>
    <cfRule type="containsText" dxfId="62" priority="82" operator="containsText" text="pozrietTelefon">
      <formula>NOT(ISERROR(SEARCH("pozrietTelefon",C11)))</formula>
    </cfRule>
    <cfRule type="containsText" dxfId="61" priority="83" operator="containsText" text="kredit">
      <formula>NOT(ISERROR(SEARCH("kredit",C11)))</formula>
    </cfRule>
    <cfRule type="containsText" dxfId="60" priority="84" operator="containsText" text="info">
      <formula>NOT(ISERROR(SEARCH("info",C11)))</formula>
    </cfRule>
  </conditionalFormatting>
  <conditionalFormatting sqref="C11">
    <cfRule type="containsText" dxfId="59" priority="79" operator="containsText" text="pozrietTelefon">
      <formula>NOT(ISERROR(SEARCH("pozrietTelefon",C11)))</formula>
    </cfRule>
    <cfRule type="containsText" dxfId="58" priority="80" operator="containsText" text="telefon">
      <formula>NOT(ISERROR(SEARCH("telefon",C11)))</formula>
    </cfRule>
  </conditionalFormatting>
  <conditionalFormatting sqref="C12">
    <cfRule type="containsText" dxfId="57" priority="75" operator="containsText" text="faktura">
      <formula>NOT(ISERROR(SEARCH("faktura",C12)))</formula>
    </cfRule>
    <cfRule type="containsText" dxfId="56" priority="76" operator="containsText" text="pozrietTelefon">
      <formula>NOT(ISERROR(SEARCH("pozrietTelefon",C12)))</formula>
    </cfRule>
    <cfRule type="containsText" dxfId="55" priority="77" operator="containsText" text="kredit">
      <formula>NOT(ISERROR(SEARCH("kredit",C12)))</formula>
    </cfRule>
    <cfRule type="containsText" dxfId="54" priority="78" operator="containsText" text="info">
      <formula>NOT(ISERROR(SEARCH("info",C12)))</formula>
    </cfRule>
  </conditionalFormatting>
  <conditionalFormatting sqref="C12">
    <cfRule type="containsText" dxfId="53" priority="73" operator="containsText" text="pozrietTelefon">
      <formula>NOT(ISERROR(SEARCH("pozrietTelefon",C12)))</formula>
    </cfRule>
    <cfRule type="containsText" dxfId="52" priority="74" operator="containsText" text="telefon">
      <formula>NOT(ISERROR(SEARCH("telefon",C12)))</formula>
    </cfRule>
  </conditionalFormatting>
  <conditionalFormatting sqref="C13">
    <cfRule type="containsText" dxfId="51" priority="69" operator="containsText" text="faktura">
      <formula>NOT(ISERROR(SEARCH("faktura",C13)))</formula>
    </cfRule>
    <cfRule type="containsText" dxfId="50" priority="70" operator="containsText" text="pozrietTelefon">
      <formula>NOT(ISERROR(SEARCH("pozrietTelefon",C13)))</formula>
    </cfRule>
    <cfRule type="containsText" dxfId="49" priority="71" operator="containsText" text="kredit">
      <formula>NOT(ISERROR(SEARCH("kredit",C13)))</formula>
    </cfRule>
    <cfRule type="containsText" dxfId="48" priority="72" operator="containsText" text="info">
      <formula>NOT(ISERROR(SEARCH("info",C13)))</formula>
    </cfRule>
  </conditionalFormatting>
  <conditionalFormatting sqref="C13">
    <cfRule type="containsText" dxfId="47" priority="67" operator="containsText" text="pozrietTelefon">
      <formula>NOT(ISERROR(SEARCH("pozrietTelefon",C13)))</formula>
    </cfRule>
    <cfRule type="containsText" dxfId="46" priority="68" operator="containsText" text="telefon">
      <formula>NOT(ISERROR(SEARCH("telefon",C13)))</formula>
    </cfRule>
  </conditionalFormatting>
  <conditionalFormatting sqref="C14">
    <cfRule type="containsText" dxfId="45" priority="63" operator="containsText" text="faktura">
      <formula>NOT(ISERROR(SEARCH("faktura",C14)))</formula>
    </cfRule>
    <cfRule type="containsText" dxfId="44" priority="64" operator="containsText" text="pozrietTelefon">
      <formula>NOT(ISERROR(SEARCH("pozrietTelefon",C14)))</formula>
    </cfRule>
    <cfRule type="containsText" dxfId="43" priority="65" operator="containsText" text="kredit">
      <formula>NOT(ISERROR(SEARCH("kredit",C14)))</formula>
    </cfRule>
    <cfRule type="containsText" dxfId="42" priority="66" operator="containsText" text="info">
      <formula>NOT(ISERROR(SEARCH("info",C14)))</formula>
    </cfRule>
  </conditionalFormatting>
  <conditionalFormatting sqref="C14">
    <cfRule type="containsText" dxfId="41" priority="61" operator="containsText" text="pozrietTelefon">
      <formula>NOT(ISERROR(SEARCH("pozrietTelefon",C14)))</formula>
    </cfRule>
    <cfRule type="containsText" dxfId="40" priority="62" operator="containsText" text="telefon">
      <formula>NOT(ISERROR(SEARCH("telefon",C14)))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opLeftCell="A3" zoomScaleNormal="100" workbookViewId="0">
      <selection activeCell="I22" sqref="I22"/>
    </sheetView>
  </sheetViews>
  <sheetFormatPr defaultRowHeight="15" x14ac:dyDescent="0.25"/>
  <cols>
    <col min="2" max="2" width="15.7109375" bestFit="1" customWidth="1"/>
    <col min="3" max="3" width="23.5703125" bestFit="1" customWidth="1"/>
    <col min="4" max="4" width="11.85546875" bestFit="1" customWidth="1"/>
    <col min="5" max="5" width="14.85546875" bestFit="1" customWidth="1"/>
    <col min="6" max="6" width="11.7109375" bestFit="1" customWidth="1"/>
    <col min="8" max="8" width="32" bestFit="1" customWidth="1"/>
    <col min="9" max="9" width="12" customWidth="1"/>
    <col min="22" max="22" width="43.5703125" bestFit="1" customWidth="1"/>
    <col min="23" max="23" width="23.140625" bestFit="1" customWidth="1"/>
    <col min="24" max="24" width="17.85546875" bestFit="1" customWidth="1"/>
    <col min="25" max="25" width="24.85546875" bestFit="1" customWidth="1"/>
    <col min="26" max="26" width="25.5703125" bestFit="1" customWidth="1"/>
    <col min="27" max="27" width="10.5703125" bestFit="1" customWidth="1"/>
    <col min="28" max="28" width="20.85546875" bestFit="1" customWidth="1"/>
  </cols>
  <sheetData>
    <row r="1" spans="1:28" x14ac:dyDescent="0.25">
      <c r="A1" s="4" t="s">
        <v>110</v>
      </c>
    </row>
    <row r="2" spans="1:28" ht="15.75" thickBot="1" x14ac:dyDescent="0.3">
      <c r="A2" s="23" t="s">
        <v>111</v>
      </c>
    </row>
    <row r="3" spans="1:28" x14ac:dyDescent="0.25">
      <c r="B3" s="7" t="s">
        <v>7</v>
      </c>
      <c r="C3" s="7" t="s">
        <v>4</v>
      </c>
      <c r="D3" s="7" t="s">
        <v>10</v>
      </c>
      <c r="E3" s="7" t="s">
        <v>5</v>
      </c>
      <c r="F3" s="5" t="s">
        <v>136</v>
      </c>
      <c r="H3" s="31" t="s">
        <v>122</v>
      </c>
      <c r="I3" s="31"/>
      <c r="K3" s="30" t="s">
        <v>137</v>
      </c>
      <c r="L3" s="30" t="s">
        <v>139</v>
      </c>
      <c r="V3" s="4" t="s">
        <v>162</v>
      </c>
    </row>
    <row r="4" spans="1:28" x14ac:dyDescent="0.25">
      <c r="B4" s="2">
        <v>0.78749999999999998</v>
      </c>
      <c r="C4" t="s">
        <v>9</v>
      </c>
      <c r="D4" s="2">
        <v>0.78888888888888886</v>
      </c>
      <c r="E4" s="18">
        <f>D4-B4</f>
        <v>1.388888888888884E-3</v>
      </c>
      <c r="F4" s="3">
        <f>E4*1440</f>
        <v>1.9999999999999929</v>
      </c>
      <c r="H4" s="28"/>
      <c r="I4" s="28"/>
      <c r="K4" s="28">
        <v>0</v>
      </c>
      <c r="L4" s="28">
        <v>2</v>
      </c>
      <c r="W4" t="s">
        <v>153</v>
      </c>
      <c r="X4" t="s">
        <v>154</v>
      </c>
      <c r="Y4" t="s">
        <v>147</v>
      </c>
      <c r="Z4" t="s">
        <v>148</v>
      </c>
      <c r="AA4" t="s">
        <v>149</v>
      </c>
    </row>
    <row r="5" spans="1:28" x14ac:dyDescent="0.25">
      <c r="B5" s="18">
        <v>0.6069444444444444</v>
      </c>
      <c r="C5" s="22" t="s">
        <v>9</v>
      </c>
      <c r="D5" s="18">
        <v>0.61111111111111105</v>
      </c>
      <c r="E5" s="18">
        <f t="shared" ref="E5:E12" si="0">D5-B5</f>
        <v>4.1666666666666519E-3</v>
      </c>
      <c r="F5" s="3">
        <f t="shared" ref="F5:F12" si="1">E5*1440</f>
        <v>5.9999999999999787</v>
      </c>
      <c r="H5" s="28" t="s">
        <v>123</v>
      </c>
      <c r="I5" s="28">
        <v>3.1400000000000214</v>
      </c>
      <c r="K5" s="28">
        <v>1.7142857142857539</v>
      </c>
      <c r="L5" s="28">
        <v>9</v>
      </c>
      <c r="W5" s="38">
        <v>4</v>
      </c>
      <c r="X5" s="28">
        <v>39</v>
      </c>
      <c r="Y5">
        <f>_xlfn.EXPON.DIST(W5,$X$13,TRUE)</f>
        <v>0.72025739048568549</v>
      </c>
      <c r="Z5">
        <f>Y5*$X$11</f>
        <v>36.012869524284277</v>
      </c>
      <c r="AA5">
        <f>((X5-Z5)^2)/Z5</f>
        <v>0.24777110507488725</v>
      </c>
    </row>
    <row r="6" spans="1:28" x14ac:dyDescent="0.25">
      <c r="B6" s="18">
        <v>0.71180555555555547</v>
      </c>
      <c r="C6" s="17" t="s">
        <v>9</v>
      </c>
      <c r="D6" s="18">
        <v>0.72013888888888899</v>
      </c>
      <c r="E6" s="18">
        <f t="shared" si="0"/>
        <v>8.3333333333335258E-3</v>
      </c>
      <c r="F6" s="3">
        <f t="shared" si="1"/>
        <v>12.000000000000277</v>
      </c>
      <c r="H6" s="28" t="s">
        <v>124</v>
      </c>
      <c r="I6" s="28">
        <v>0.30640775820092658</v>
      </c>
      <c r="K6" s="28">
        <v>3.4285714285715079</v>
      </c>
      <c r="L6" s="28">
        <v>23</v>
      </c>
      <c r="W6" s="38">
        <v>8</v>
      </c>
      <c r="X6" s="28">
        <v>9</v>
      </c>
      <c r="Y6">
        <f>_xlfn.EXPON.DIST(W6,$X$13,TRUE) - Y5</f>
        <v>0.20148668193643626</v>
      </c>
      <c r="Z6">
        <f t="shared" ref="Z6:Z7" si="2">Y6*$X$11</f>
        <v>10.074334096821813</v>
      </c>
      <c r="AA6">
        <f t="shared" ref="AA6:AA7" si="3">((X6-Z6)^2)/Z6</f>
        <v>0.11456774616577969</v>
      </c>
    </row>
    <row r="7" spans="1:28" x14ac:dyDescent="0.25">
      <c r="B7" s="18">
        <v>0.77430555555555547</v>
      </c>
      <c r="C7" s="17" t="s">
        <v>9</v>
      </c>
      <c r="D7" s="18">
        <v>0.77638888888888891</v>
      </c>
      <c r="E7" s="18">
        <f t="shared" si="0"/>
        <v>2.083333333333437E-3</v>
      </c>
      <c r="F7" s="3">
        <f t="shared" si="1"/>
        <v>3.0000000000001492</v>
      </c>
      <c r="H7" s="28" t="s">
        <v>125</v>
      </c>
      <c r="I7" s="28">
        <v>2.9999999999999893</v>
      </c>
      <c r="K7" s="28">
        <v>5.1428571428572614</v>
      </c>
      <c r="L7" s="28">
        <v>10</v>
      </c>
      <c r="W7" s="28">
        <v>120</v>
      </c>
      <c r="X7" s="28">
        <v>2</v>
      </c>
      <c r="Y7">
        <f>1 - Y5 - Y6</f>
        <v>7.8255927577878248E-2</v>
      </c>
      <c r="Z7">
        <f t="shared" si="2"/>
        <v>3.9127963788939124</v>
      </c>
      <c r="AA7">
        <f t="shared" si="3"/>
        <v>0.93508315608898307</v>
      </c>
    </row>
    <row r="8" spans="1:28" x14ac:dyDescent="0.25">
      <c r="B8" s="18">
        <v>0.59027777777777779</v>
      </c>
      <c r="C8" s="17" t="s">
        <v>9</v>
      </c>
      <c r="D8" s="18">
        <v>0.59027777777777779</v>
      </c>
      <c r="E8" s="18">
        <f t="shared" si="0"/>
        <v>0</v>
      </c>
      <c r="F8" s="3">
        <f t="shared" si="1"/>
        <v>0</v>
      </c>
      <c r="H8" s="28" t="s">
        <v>126</v>
      </c>
      <c r="I8" s="28">
        <v>2.9999999999999893</v>
      </c>
      <c r="K8" s="28">
        <v>6.8571428571430157</v>
      </c>
      <c r="L8" s="28">
        <v>4</v>
      </c>
      <c r="W8" s="38"/>
      <c r="X8" s="28"/>
    </row>
    <row r="9" spans="1:28" x14ac:dyDescent="0.25">
      <c r="B9" s="18">
        <v>0.60277777777777775</v>
      </c>
      <c r="C9" s="17" t="s">
        <v>9</v>
      </c>
      <c r="D9" s="18">
        <v>0.60347222222222219</v>
      </c>
      <c r="E9" s="18">
        <f t="shared" si="0"/>
        <v>6.9444444444444198E-4</v>
      </c>
      <c r="F9" s="3">
        <f t="shared" si="1"/>
        <v>0.99999999999999645</v>
      </c>
      <c r="H9" s="28" t="s">
        <v>127</v>
      </c>
      <c r="I9" s="28">
        <v>2.1666300363204316</v>
      </c>
      <c r="K9" s="28">
        <v>8.5714285714287701</v>
      </c>
      <c r="L9" s="28">
        <v>1</v>
      </c>
      <c r="W9" s="38"/>
      <c r="X9" s="28"/>
    </row>
    <row r="10" spans="1:28" x14ac:dyDescent="0.25">
      <c r="B10" s="18">
        <v>0.62638888888888888</v>
      </c>
      <c r="C10" s="17" t="s">
        <v>9</v>
      </c>
      <c r="D10" s="18">
        <v>0.62847222222222221</v>
      </c>
      <c r="E10" s="18">
        <f t="shared" si="0"/>
        <v>2.0833333333333259E-3</v>
      </c>
      <c r="F10" s="3">
        <f t="shared" si="1"/>
        <v>2.9999999999999893</v>
      </c>
      <c r="H10" s="28" t="s">
        <v>128</v>
      </c>
      <c r="I10" s="28">
        <v>4.6942857142858756</v>
      </c>
      <c r="K10" s="28">
        <v>10.285714285714523</v>
      </c>
      <c r="L10" s="28">
        <v>0</v>
      </c>
      <c r="W10" s="28"/>
    </row>
    <row r="11" spans="1:28" ht="15.75" thickBot="1" x14ac:dyDescent="0.3">
      <c r="B11" s="18">
        <v>0.7055555555555556</v>
      </c>
      <c r="C11" s="17" t="s">
        <v>9</v>
      </c>
      <c r="D11" s="18">
        <v>0.70833333333333337</v>
      </c>
      <c r="E11" s="18">
        <f t="shared" si="0"/>
        <v>2.7777777777777679E-3</v>
      </c>
      <c r="F11" s="3">
        <f t="shared" si="1"/>
        <v>3.9999999999999858</v>
      </c>
      <c r="H11" s="28" t="s">
        <v>129</v>
      </c>
      <c r="I11" s="28">
        <v>4.6062455708556342</v>
      </c>
      <c r="K11" s="29" t="s">
        <v>138</v>
      </c>
      <c r="L11" s="29">
        <v>1</v>
      </c>
      <c r="X11">
        <f>SUM(X5:X10)</f>
        <v>50</v>
      </c>
    </row>
    <row r="12" spans="1:28" ht="15.75" thickBot="1" x14ac:dyDescent="0.3">
      <c r="B12" s="25">
        <v>0.78472222222222221</v>
      </c>
      <c r="C12" s="26" t="s">
        <v>9</v>
      </c>
      <c r="D12" s="25">
        <v>0.78749999999999998</v>
      </c>
      <c r="E12" s="25">
        <f t="shared" si="0"/>
        <v>2.7777777777777679E-3</v>
      </c>
      <c r="F12" s="52">
        <f t="shared" si="1"/>
        <v>3.9999999999999858</v>
      </c>
      <c r="H12" s="28" t="s">
        <v>130</v>
      </c>
      <c r="I12" s="28">
        <v>1.6183113884935556</v>
      </c>
    </row>
    <row r="13" spans="1:28" x14ac:dyDescent="0.25">
      <c r="B13" s="2">
        <v>0.67499999999999993</v>
      </c>
      <c r="C13" t="s">
        <v>9</v>
      </c>
      <c r="D13" s="2">
        <v>0.67569444444444438</v>
      </c>
      <c r="E13" s="37">
        <f t="shared" ref="E13:E28" si="4">D13-B13</f>
        <v>6.9444444444444198E-4</v>
      </c>
      <c r="F13" s="49">
        <f t="shared" ref="F13:F28" si="5">E13*1440</f>
        <v>0.99999999999999645</v>
      </c>
      <c r="H13" s="28" t="s">
        <v>131</v>
      </c>
      <c r="I13" s="28">
        <v>12.000000000000277</v>
      </c>
      <c r="W13" s="47" t="s">
        <v>145</v>
      </c>
      <c r="X13" s="47">
        <f>1/$I$22</f>
        <v>0.31847133757961565</v>
      </c>
    </row>
    <row r="14" spans="1:28" x14ac:dyDescent="0.25">
      <c r="B14" s="2">
        <v>0.68055555555555547</v>
      </c>
      <c r="C14" t="s">
        <v>9</v>
      </c>
      <c r="D14" s="2">
        <v>0.68125000000000002</v>
      </c>
      <c r="E14" s="37">
        <f t="shared" si="4"/>
        <v>6.94444444444553E-4</v>
      </c>
      <c r="F14" s="49">
        <f t="shared" si="5"/>
        <v>1.0000000000001563</v>
      </c>
      <c r="H14" s="28" t="s">
        <v>132</v>
      </c>
      <c r="I14" s="28">
        <v>0</v>
      </c>
      <c r="Z14" t="s">
        <v>152</v>
      </c>
      <c r="AA14">
        <f>SUM(AA5:AA9)</f>
        <v>1.2974220073296501</v>
      </c>
    </row>
    <row r="15" spans="1:28" x14ac:dyDescent="0.25">
      <c r="B15" s="2">
        <v>0.68611111111111101</v>
      </c>
      <c r="C15" t="s">
        <v>9</v>
      </c>
      <c r="D15" s="2">
        <v>0.68958333333333333</v>
      </c>
      <c r="E15" s="37">
        <f t="shared" si="4"/>
        <v>3.4722222222223209E-3</v>
      </c>
      <c r="F15" s="49">
        <f t="shared" si="5"/>
        <v>5.0000000000001421</v>
      </c>
      <c r="H15" s="28" t="s">
        <v>133</v>
      </c>
      <c r="I15" s="28">
        <v>12.000000000000277</v>
      </c>
      <c r="Z15" t="s">
        <v>161</v>
      </c>
      <c r="AA15">
        <v>1</v>
      </c>
    </row>
    <row r="16" spans="1:28" x14ac:dyDescent="0.25">
      <c r="B16" s="2">
        <v>0.77638888888888891</v>
      </c>
      <c r="C16" t="s">
        <v>9</v>
      </c>
      <c r="D16" s="2">
        <v>0.77847222222222223</v>
      </c>
      <c r="E16" s="37">
        <f t="shared" si="4"/>
        <v>2.0833333333333259E-3</v>
      </c>
      <c r="F16" s="49">
        <f t="shared" si="5"/>
        <v>2.9999999999999893</v>
      </c>
      <c r="H16" s="28" t="s">
        <v>134</v>
      </c>
      <c r="I16" s="28">
        <v>157.00000000000108</v>
      </c>
      <c r="Z16" t="s">
        <v>150</v>
      </c>
      <c r="AA16">
        <v>3.84</v>
      </c>
      <c r="AB16" t="s">
        <v>151</v>
      </c>
    </row>
    <row r="17" spans="2:26" ht="15.75" thickBot="1" x14ac:dyDescent="0.3">
      <c r="B17" s="25">
        <v>0.77847222222222223</v>
      </c>
      <c r="C17" s="26" t="s">
        <v>9</v>
      </c>
      <c r="D17" s="25">
        <v>0.77986111111111101</v>
      </c>
      <c r="E17" s="69">
        <f t="shared" si="4"/>
        <v>1.3888888888887729E-3</v>
      </c>
      <c r="F17" s="70">
        <f t="shared" si="5"/>
        <v>1.999999999999833</v>
      </c>
      <c r="H17" s="29" t="s">
        <v>135</v>
      </c>
      <c r="I17" s="29">
        <v>50</v>
      </c>
    </row>
    <row r="18" spans="2:26" x14ac:dyDescent="0.25">
      <c r="B18" s="2">
        <v>0.53749999999999998</v>
      </c>
      <c r="C18" t="s">
        <v>9</v>
      </c>
      <c r="D18" s="2">
        <v>0.53888888888888886</v>
      </c>
      <c r="E18" s="37">
        <f t="shared" si="4"/>
        <v>1.388888888888884E-3</v>
      </c>
      <c r="F18" s="49">
        <f t="shared" si="5"/>
        <v>1.9999999999999929</v>
      </c>
      <c r="Z18" s="43" t="str">
        <f>IF(AA14&lt;=AA16,"hypotezu nezamietam","hypotezu zamietam!")</f>
        <v>hypotezu nezamietam</v>
      </c>
    </row>
    <row r="19" spans="2:26" x14ac:dyDescent="0.25">
      <c r="B19" s="18">
        <v>0.56805555555555554</v>
      </c>
      <c r="C19" t="s">
        <v>9</v>
      </c>
      <c r="D19" s="2">
        <v>0.57013888888888886</v>
      </c>
      <c r="E19" s="37">
        <f t="shared" si="4"/>
        <v>2.0833333333333259E-3</v>
      </c>
      <c r="F19" s="49">
        <f t="shared" si="5"/>
        <v>2.9999999999999893</v>
      </c>
    </row>
    <row r="20" spans="2:26" x14ac:dyDescent="0.25">
      <c r="B20" s="18">
        <v>0.59027777777777779</v>
      </c>
      <c r="C20" t="s">
        <v>9</v>
      </c>
      <c r="D20" s="2">
        <v>0.59166666666666667</v>
      </c>
      <c r="E20" s="37">
        <f t="shared" si="4"/>
        <v>1.388888888888884E-3</v>
      </c>
      <c r="F20" s="49">
        <f t="shared" si="5"/>
        <v>1.9999999999999929</v>
      </c>
      <c r="H20" t="s">
        <v>156</v>
      </c>
      <c r="I20">
        <f>SUM($F$4:$F$100)</f>
        <v>157.00000000000108</v>
      </c>
    </row>
    <row r="21" spans="2:26" x14ac:dyDescent="0.25">
      <c r="B21" s="18">
        <v>0.59166666666666667</v>
      </c>
      <c r="C21" t="s">
        <v>9</v>
      </c>
      <c r="D21" s="2">
        <v>0.59444444444444444</v>
      </c>
      <c r="E21" s="37">
        <f t="shared" si="4"/>
        <v>2.7777777777777679E-3</v>
      </c>
      <c r="F21" s="49">
        <f t="shared" si="5"/>
        <v>3.9999999999999858</v>
      </c>
      <c r="H21" t="s">
        <v>157</v>
      </c>
      <c r="I21">
        <f>COUNT($F$4:$F$100)</f>
        <v>50</v>
      </c>
    </row>
    <row r="22" spans="2:26" x14ac:dyDescent="0.25">
      <c r="B22" s="18">
        <v>0.60277777777777775</v>
      </c>
      <c r="C22" t="s">
        <v>9</v>
      </c>
      <c r="D22" s="2">
        <v>0.60416666666666663</v>
      </c>
      <c r="E22" s="37">
        <f t="shared" si="4"/>
        <v>1.388888888888884E-3</v>
      </c>
      <c r="F22" s="49">
        <f t="shared" si="5"/>
        <v>1.9999999999999929</v>
      </c>
      <c r="H22" s="44" t="s">
        <v>166</v>
      </c>
      <c r="I22" s="44">
        <f>I20/I21</f>
        <v>3.1400000000000214</v>
      </c>
      <c r="J22" s="44" t="s">
        <v>158</v>
      </c>
    </row>
    <row r="23" spans="2:26" x14ac:dyDescent="0.25">
      <c r="B23" s="18">
        <v>0.62638888888888888</v>
      </c>
      <c r="C23" t="s">
        <v>9</v>
      </c>
      <c r="D23" s="2">
        <v>0.62847222222222221</v>
      </c>
      <c r="E23" s="37">
        <f t="shared" si="4"/>
        <v>2.0833333333333259E-3</v>
      </c>
      <c r="F23" s="49">
        <f t="shared" si="5"/>
        <v>2.9999999999999893</v>
      </c>
      <c r="H23" s="46" t="s">
        <v>145</v>
      </c>
      <c r="I23" s="46">
        <f>1/$I$22</f>
        <v>0.31847133757961565</v>
      </c>
    </row>
    <row r="24" spans="2:26" x14ac:dyDescent="0.25">
      <c r="B24" s="18">
        <v>0.6743055555555556</v>
      </c>
      <c r="C24" t="s">
        <v>9</v>
      </c>
      <c r="D24" s="2">
        <v>0.67499999999999993</v>
      </c>
      <c r="E24" s="37">
        <f t="shared" si="4"/>
        <v>6.9444444444433095E-4</v>
      </c>
      <c r="F24" s="49">
        <f t="shared" si="5"/>
        <v>0.99999999999983658</v>
      </c>
    </row>
    <row r="25" spans="2:26" ht="15.75" thickBot="1" x14ac:dyDescent="0.3">
      <c r="B25" s="18">
        <v>0.7055555555555556</v>
      </c>
      <c r="C25" t="s">
        <v>9</v>
      </c>
      <c r="D25" s="2">
        <v>0.70972222222222225</v>
      </c>
      <c r="E25" s="37">
        <f t="shared" si="4"/>
        <v>4.1666666666666519E-3</v>
      </c>
      <c r="F25" s="49">
        <f t="shared" si="5"/>
        <v>5.9999999999999787</v>
      </c>
    </row>
    <row r="26" spans="2:26" x14ac:dyDescent="0.25">
      <c r="B26" s="18">
        <v>0.77430555555555547</v>
      </c>
      <c r="C26" t="s">
        <v>9</v>
      </c>
      <c r="D26" s="2">
        <v>0.77777777777777779</v>
      </c>
      <c r="E26" s="37">
        <f t="shared" si="4"/>
        <v>3.4722222222223209E-3</v>
      </c>
      <c r="F26" s="49">
        <f t="shared" si="5"/>
        <v>5.0000000000001421</v>
      </c>
      <c r="H26" t="s">
        <v>140</v>
      </c>
      <c r="I26">
        <f>MAX($F$4:$F$100)</f>
        <v>12.000000000000277</v>
      </c>
      <c r="K26" s="30" t="s">
        <v>137</v>
      </c>
      <c r="L26" s="30" t="s">
        <v>139</v>
      </c>
    </row>
    <row r="27" spans="2:26" x14ac:dyDescent="0.25">
      <c r="B27" s="18">
        <v>0.78472222222222221</v>
      </c>
      <c r="C27" t="s">
        <v>9</v>
      </c>
      <c r="D27" s="2">
        <v>0.78819444444444453</v>
      </c>
      <c r="E27" s="37">
        <f t="shared" si="4"/>
        <v>3.4722222222223209E-3</v>
      </c>
      <c r="F27" s="49">
        <f t="shared" si="5"/>
        <v>5.0000000000001421</v>
      </c>
      <c r="H27" t="s">
        <v>141</v>
      </c>
      <c r="I27">
        <f>MIN($F$4:$F$100)</f>
        <v>0</v>
      </c>
      <c r="K27" s="38">
        <v>4</v>
      </c>
      <c r="L27" s="28">
        <v>39</v>
      </c>
    </row>
    <row r="28" spans="2:26" ht="15.75" thickBot="1" x14ac:dyDescent="0.3">
      <c r="B28" s="25">
        <v>0.80833333333333324</v>
      </c>
      <c r="C28" s="26" t="s">
        <v>9</v>
      </c>
      <c r="D28" s="25">
        <v>0.80902777777777779</v>
      </c>
      <c r="E28" s="69">
        <f t="shared" si="4"/>
        <v>6.94444444444553E-4</v>
      </c>
      <c r="F28" s="70">
        <f t="shared" si="5"/>
        <v>1.0000000000001563</v>
      </c>
      <c r="H28" t="s">
        <v>142</v>
      </c>
      <c r="I28">
        <f>I26-I27</f>
        <v>12.000000000000277</v>
      </c>
      <c r="K28" s="38">
        <v>8</v>
      </c>
      <c r="L28" s="28">
        <v>9</v>
      </c>
    </row>
    <row r="29" spans="2:26" ht="15.75" thickBot="1" x14ac:dyDescent="0.3">
      <c r="B29" s="2">
        <v>0.53888888888888886</v>
      </c>
      <c r="C29" t="s">
        <v>9</v>
      </c>
      <c r="D29" s="2">
        <v>0.54097222222222219</v>
      </c>
      <c r="E29" s="18">
        <f t="shared" ref="E29:E42" si="6">D29-B29</f>
        <v>2.0833333333333259E-3</v>
      </c>
      <c r="F29" s="3">
        <f t="shared" ref="F29:F42" si="7">E29*1440</f>
        <v>2.9999999999999893</v>
      </c>
      <c r="H29" t="s">
        <v>143</v>
      </c>
      <c r="I29">
        <f>ROUNDUP(SQRT(I28),0)</f>
        <v>4</v>
      </c>
      <c r="K29" s="29" t="s">
        <v>138</v>
      </c>
      <c r="L29" s="29">
        <v>2</v>
      </c>
    </row>
    <row r="30" spans="2:26" x14ac:dyDescent="0.25">
      <c r="B30" s="18">
        <v>0.60555555555555551</v>
      </c>
      <c r="C30" s="22" t="s">
        <v>9</v>
      </c>
      <c r="D30" s="18">
        <v>0.6069444444444444</v>
      </c>
      <c r="E30" s="18">
        <f t="shared" si="6"/>
        <v>1.388888888888884E-3</v>
      </c>
      <c r="F30" s="3">
        <f t="shared" si="7"/>
        <v>1.9999999999999929</v>
      </c>
      <c r="K30" s="28"/>
      <c r="L30" s="28"/>
    </row>
    <row r="31" spans="2:26" x14ac:dyDescent="0.25">
      <c r="B31" s="18">
        <v>0.63055555555555554</v>
      </c>
      <c r="C31" s="17" t="s">
        <v>9</v>
      </c>
      <c r="D31" s="18">
        <v>0.63263888888888886</v>
      </c>
      <c r="E31" s="18">
        <f t="shared" si="6"/>
        <v>2.0833333333333259E-3</v>
      </c>
      <c r="F31" s="3">
        <f t="shared" si="7"/>
        <v>2.9999999999999893</v>
      </c>
      <c r="I31" t="s">
        <v>144</v>
      </c>
      <c r="K31" s="28"/>
      <c r="L31" s="28"/>
    </row>
    <row r="32" spans="2:26" x14ac:dyDescent="0.25">
      <c r="B32" s="18">
        <v>0.68611111111111101</v>
      </c>
      <c r="C32" s="17" t="s">
        <v>9</v>
      </c>
      <c r="D32" s="18">
        <v>0.68680555555555556</v>
      </c>
      <c r="E32" s="18">
        <f t="shared" si="6"/>
        <v>6.94444444444553E-4</v>
      </c>
      <c r="F32" s="3">
        <f t="shared" si="7"/>
        <v>1.0000000000001563</v>
      </c>
      <c r="I32" s="36">
        <f>I29</f>
        <v>4</v>
      </c>
      <c r="K32" s="28"/>
      <c r="L32" s="28"/>
    </row>
    <row r="33" spans="2:12" x14ac:dyDescent="0.25">
      <c r="B33" s="18">
        <v>0.7055555555555556</v>
      </c>
      <c r="C33" s="17" t="s">
        <v>9</v>
      </c>
      <c r="D33" s="18">
        <v>0.70972222222222225</v>
      </c>
      <c r="E33" s="18">
        <f t="shared" si="6"/>
        <v>4.1666666666666519E-3</v>
      </c>
      <c r="F33" s="3">
        <f t="shared" si="7"/>
        <v>5.9999999999999787</v>
      </c>
      <c r="I33" s="39">
        <f>I32+$I$29</f>
        <v>8</v>
      </c>
      <c r="K33" s="28"/>
      <c r="L33" s="28"/>
    </row>
    <row r="34" spans="2:12" x14ac:dyDescent="0.25">
      <c r="B34" s="18">
        <v>0.70972222222222225</v>
      </c>
      <c r="C34" s="17" t="s">
        <v>9</v>
      </c>
      <c r="D34" s="18">
        <v>0.71180555555555547</v>
      </c>
      <c r="E34" s="18">
        <f t="shared" si="6"/>
        <v>2.0833333333332149E-3</v>
      </c>
      <c r="F34" s="3">
        <f t="shared" si="7"/>
        <v>2.9999999999998295</v>
      </c>
      <c r="I34" s="39">
        <f>I33+$I$29</f>
        <v>12</v>
      </c>
      <c r="K34" s="28"/>
      <c r="L34" s="28"/>
    </row>
    <row r="35" spans="2:12" x14ac:dyDescent="0.25">
      <c r="B35" s="18">
        <v>0.73819444444444438</v>
      </c>
      <c r="C35" s="17" t="s">
        <v>9</v>
      </c>
      <c r="D35" s="18">
        <v>0.74375000000000002</v>
      </c>
      <c r="E35" s="18">
        <f t="shared" si="6"/>
        <v>5.5555555555556468E-3</v>
      </c>
      <c r="F35" s="3">
        <f t="shared" si="7"/>
        <v>8.0000000000001315</v>
      </c>
      <c r="I35" s="39">
        <f t="shared" ref="I35" si="8">I34+$I$29</f>
        <v>16</v>
      </c>
    </row>
    <row r="36" spans="2:12" x14ac:dyDescent="0.25">
      <c r="B36" s="18">
        <v>0.75694444444444453</v>
      </c>
      <c r="C36" s="17" t="s">
        <v>9</v>
      </c>
      <c r="D36" s="18">
        <v>0.75694444444444453</v>
      </c>
      <c r="E36" s="18">
        <f t="shared" si="6"/>
        <v>0</v>
      </c>
      <c r="F36" s="3">
        <f t="shared" si="7"/>
        <v>0</v>
      </c>
      <c r="I36" s="39"/>
    </row>
    <row r="37" spans="2:12" ht="15.75" thickBot="1" x14ac:dyDescent="0.3">
      <c r="B37" s="25">
        <v>0.78472222222222221</v>
      </c>
      <c r="C37" s="26" t="s">
        <v>9</v>
      </c>
      <c r="D37" s="25">
        <v>0.78749999999999998</v>
      </c>
      <c r="E37" s="25">
        <f t="shared" si="6"/>
        <v>2.7777777777777679E-3</v>
      </c>
      <c r="F37" s="52">
        <f t="shared" si="7"/>
        <v>3.9999999999999858</v>
      </c>
      <c r="I37" s="39"/>
    </row>
    <row r="38" spans="2:12" x14ac:dyDescent="0.25">
      <c r="B38" s="2">
        <v>0.55902777777777779</v>
      </c>
      <c r="C38" t="s">
        <v>9</v>
      </c>
      <c r="D38" s="2">
        <v>0.56111111111111112</v>
      </c>
      <c r="E38" s="37">
        <f t="shared" si="6"/>
        <v>2.0833333333333259E-3</v>
      </c>
      <c r="F38" s="49">
        <f t="shared" si="7"/>
        <v>2.9999999999999893</v>
      </c>
      <c r="I38" s="39"/>
    </row>
    <row r="39" spans="2:12" x14ac:dyDescent="0.25">
      <c r="B39" s="2">
        <v>0.53888888888888886</v>
      </c>
      <c r="C39" t="s">
        <v>9</v>
      </c>
      <c r="D39" s="2">
        <v>0.54236111111111118</v>
      </c>
      <c r="E39" s="18">
        <f t="shared" si="6"/>
        <v>3.4722222222223209E-3</v>
      </c>
      <c r="F39" s="3">
        <f t="shared" si="7"/>
        <v>5.0000000000001421</v>
      </c>
      <c r="I39" s="39"/>
    </row>
    <row r="40" spans="2:12" x14ac:dyDescent="0.25">
      <c r="B40" s="18">
        <v>0.5756944444444444</v>
      </c>
      <c r="C40" s="17" t="s">
        <v>9</v>
      </c>
      <c r="D40" s="18">
        <v>0.57708333333333328</v>
      </c>
      <c r="E40" s="37">
        <f t="shared" si="6"/>
        <v>1.388888888888884E-3</v>
      </c>
      <c r="F40" s="49">
        <f t="shared" si="7"/>
        <v>1.9999999999999929</v>
      </c>
      <c r="I40" s="39"/>
    </row>
    <row r="41" spans="2:12" x14ac:dyDescent="0.25">
      <c r="B41" s="18">
        <v>0.60763888888888895</v>
      </c>
      <c r="C41" s="22" t="s">
        <v>9</v>
      </c>
      <c r="D41" s="18">
        <v>0.60902777777777783</v>
      </c>
      <c r="E41" s="18">
        <f t="shared" si="6"/>
        <v>1.388888888888884E-3</v>
      </c>
      <c r="F41" s="3">
        <f t="shared" si="7"/>
        <v>1.9999999999999929</v>
      </c>
    </row>
    <row r="42" spans="2:12" x14ac:dyDescent="0.25">
      <c r="B42" s="18">
        <v>0.63194444444444442</v>
      </c>
      <c r="C42" s="17" t="s">
        <v>9</v>
      </c>
      <c r="D42" s="18">
        <v>0.63402777777777775</v>
      </c>
      <c r="E42" s="18">
        <f t="shared" si="6"/>
        <v>2.0833333333333259E-3</v>
      </c>
      <c r="F42" s="3">
        <f t="shared" si="7"/>
        <v>2.9999999999999893</v>
      </c>
    </row>
    <row r="43" spans="2:12" x14ac:dyDescent="0.25">
      <c r="B43" s="18">
        <v>0.68958333333333333</v>
      </c>
      <c r="C43" s="17" t="s">
        <v>9</v>
      </c>
      <c r="D43" s="18">
        <v>0.69027777777777777</v>
      </c>
      <c r="E43" s="18">
        <f>D43-B43</f>
        <v>6.9444444444444198E-4</v>
      </c>
      <c r="F43" s="3">
        <f>E43*1440</f>
        <v>0.99999999999999645</v>
      </c>
    </row>
    <row r="44" spans="2:12" x14ac:dyDescent="0.25">
      <c r="B44" s="18">
        <v>0.7090277777777777</v>
      </c>
      <c r="C44" s="17" t="s">
        <v>9</v>
      </c>
      <c r="D44" s="18">
        <v>0.71250000000000002</v>
      </c>
      <c r="E44" s="18">
        <f>D44-B44</f>
        <v>3.4722222222223209E-3</v>
      </c>
      <c r="F44" s="3">
        <f>E44*1440</f>
        <v>5.0000000000001421</v>
      </c>
    </row>
    <row r="45" spans="2:12" x14ac:dyDescent="0.25">
      <c r="B45" s="18">
        <v>0.72361111111111109</v>
      </c>
      <c r="C45" s="17" t="s">
        <v>9</v>
      </c>
      <c r="D45" s="18">
        <v>0.72569444444444453</v>
      </c>
      <c r="E45" s="18">
        <f>D45-B45</f>
        <v>2.083333333333437E-3</v>
      </c>
      <c r="F45" s="3">
        <f>E45*1440</f>
        <v>3.0000000000001492</v>
      </c>
    </row>
    <row r="46" spans="2:12" x14ac:dyDescent="0.25">
      <c r="B46" s="18">
        <v>0.7319444444444444</v>
      </c>
      <c r="C46" s="17" t="s">
        <v>9</v>
      </c>
      <c r="D46" s="18">
        <v>0.73611111111111116</v>
      </c>
      <c r="E46" s="18">
        <f>D46-B46</f>
        <v>4.1666666666667629E-3</v>
      </c>
      <c r="F46" s="3">
        <f>E46*1440</f>
        <v>6.0000000000001386</v>
      </c>
      <c r="H46" s="2">
        <v>0.53888888888888886</v>
      </c>
      <c r="I46" t="s">
        <v>9</v>
      </c>
      <c r="J46" s="2">
        <v>0.54097222222222219</v>
      </c>
      <c r="K46" s="18">
        <f t="shared" ref="K46:K57" si="9">J46-H46</f>
        <v>2.0833333333333259E-3</v>
      </c>
      <c r="L46" s="3">
        <f t="shared" ref="L46:L57" si="10">K46*1440</f>
        <v>2.9999999999999893</v>
      </c>
    </row>
    <row r="47" spans="2:12" x14ac:dyDescent="0.25">
      <c r="B47" s="18">
        <v>0.76041666666666663</v>
      </c>
      <c r="C47" s="17" t="s">
        <v>9</v>
      </c>
      <c r="D47" s="18">
        <v>0.76111111111111107</v>
      </c>
      <c r="E47" s="18">
        <f>D47-B47</f>
        <v>6.9444444444444198E-4</v>
      </c>
      <c r="F47" s="3">
        <f>E47*1440</f>
        <v>0.99999999999999645</v>
      </c>
      <c r="H47" s="18">
        <v>0.60555555555555551</v>
      </c>
      <c r="I47" s="22" t="s">
        <v>9</v>
      </c>
      <c r="J47" s="18">
        <v>0.6069444444444444</v>
      </c>
      <c r="K47" s="18">
        <f t="shared" si="9"/>
        <v>1.388888888888884E-3</v>
      </c>
      <c r="L47" s="3">
        <f t="shared" si="10"/>
        <v>1.9999999999999929</v>
      </c>
    </row>
    <row r="48" spans="2:12" x14ac:dyDescent="0.25">
      <c r="B48" s="18">
        <v>0.78472222222222221</v>
      </c>
      <c r="C48" s="17" t="s">
        <v>9</v>
      </c>
      <c r="D48" s="18">
        <v>0.78749999999999998</v>
      </c>
      <c r="E48" s="18">
        <f t="shared" ref="E48:E52" si="11">D48-B48</f>
        <v>2.7777777777777679E-3</v>
      </c>
      <c r="F48" s="22">
        <f t="shared" ref="F48:F52" si="12">E48*1440</f>
        <v>3.9999999999999858</v>
      </c>
      <c r="H48" s="18">
        <v>0.63055555555555554</v>
      </c>
      <c r="I48" s="17" t="s">
        <v>9</v>
      </c>
      <c r="J48" s="18">
        <v>0.63263888888888886</v>
      </c>
      <c r="K48" s="18">
        <f t="shared" si="9"/>
        <v>2.0833333333333259E-3</v>
      </c>
      <c r="L48" s="3">
        <f t="shared" si="10"/>
        <v>2.9999999999999893</v>
      </c>
    </row>
    <row r="49" spans="2:12" x14ac:dyDescent="0.25">
      <c r="B49" s="2">
        <v>0.81944444444444453</v>
      </c>
      <c r="C49" t="s">
        <v>9</v>
      </c>
      <c r="D49" s="2">
        <v>0.82152777777777775</v>
      </c>
      <c r="E49" s="37">
        <f t="shared" si="11"/>
        <v>2.0833333333332149E-3</v>
      </c>
      <c r="F49" s="49">
        <f t="shared" si="12"/>
        <v>2.9999999999998295</v>
      </c>
      <c r="H49" s="18">
        <v>0.68611111111111101</v>
      </c>
      <c r="I49" s="17" t="s">
        <v>9</v>
      </c>
      <c r="J49" s="18">
        <v>0.68680555555555556</v>
      </c>
      <c r="K49" s="18">
        <f t="shared" si="9"/>
        <v>6.94444444444553E-4</v>
      </c>
      <c r="L49" s="3">
        <f t="shared" si="10"/>
        <v>1.0000000000001563</v>
      </c>
    </row>
    <row r="50" spans="2:12" x14ac:dyDescent="0.25">
      <c r="B50" s="19">
        <v>0.82777777777777783</v>
      </c>
      <c r="C50" s="15" t="s">
        <v>9</v>
      </c>
      <c r="D50" s="19">
        <v>0.82916666666666661</v>
      </c>
      <c r="E50" s="50">
        <f t="shared" si="11"/>
        <v>1.3888888888887729E-3</v>
      </c>
      <c r="F50" s="64">
        <f t="shared" si="12"/>
        <v>1.999999999999833</v>
      </c>
      <c r="H50" s="18">
        <v>0.7055555555555556</v>
      </c>
      <c r="I50" s="17" t="s">
        <v>9</v>
      </c>
      <c r="J50" s="18">
        <v>0.70833333333333337</v>
      </c>
      <c r="K50" s="18">
        <f t="shared" si="9"/>
        <v>2.7777777777777679E-3</v>
      </c>
      <c r="L50" s="3">
        <f t="shared" si="10"/>
        <v>3.9999999999999858</v>
      </c>
    </row>
    <row r="51" spans="2:12" x14ac:dyDescent="0.25">
      <c r="B51" s="18">
        <v>0.60555555555555551</v>
      </c>
      <c r="C51" s="22" t="s">
        <v>9</v>
      </c>
      <c r="D51" s="18">
        <v>0.6069444444444444</v>
      </c>
      <c r="E51" s="18">
        <f t="shared" si="11"/>
        <v>1.388888888888884E-3</v>
      </c>
      <c r="F51" s="3">
        <f t="shared" si="12"/>
        <v>1.9999999999999929</v>
      </c>
      <c r="H51" s="18">
        <v>0.70972222222222225</v>
      </c>
      <c r="I51" s="17" t="s">
        <v>9</v>
      </c>
      <c r="J51" s="18">
        <v>0.71180555555555547</v>
      </c>
      <c r="K51" s="18">
        <f t="shared" si="9"/>
        <v>2.0833333333332149E-3</v>
      </c>
      <c r="L51" s="3">
        <f t="shared" si="10"/>
        <v>2.9999999999998295</v>
      </c>
    </row>
    <row r="52" spans="2:12" x14ac:dyDescent="0.25">
      <c r="B52" s="18">
        <v>0.63055555555555554</v>
      </c>
      <c r="C52" s="17" t="s">
        <v>9</v>
      </c>
      <c r="D52" s="18">
        <v>0.63263888888888886</v>
      </c>
      <c r="E52" s="18">
        <f t="shared" si="11"/>
        <v>2.0833333333333259E-3</v>
      </c>
      <c r="F52" s="3">
        <f t="shared" si="12"/>
        <v>2.9999999999999893</v>
      </c>
      <c r="H52" s="18">
        <v>0.73819444444444438</v>
      </c>
      <c r="I52" s="17" t="s">
        <v>9</v>
      </c>
      <c r="J52" s="18">
        <v>0.74375000000000002</v>
      </c>
      <c r="K52" s="18">
        <f t="shared" si="9"/>
        <v>5.5555555555556468E-3</v>
      </c>
      <c r="L52" s="3">
        <f t="shared" si="10"/>
        <v>8.0000000000001315</v>
      </c>
    </row>
    <row r="53" spans="2:12" x14ac:dyDescent="0.25">
      <c r="B53" s="18">
        <v>0.68611111111111101</v>
      </c>
      <c r="C53" s="17" t="s">
        <v>9</v>
      </c>
      <c r="D53" s="18">
        <v>0.68680555555555556</v>
      </c>
      <c r="E53" s="18">
        <f>D53-B53</f>
        <v>6.94444444444553E-4</v>
      </c>
      <c r="F53" s="3">
        <f>E53*1440</f>
        <v>1.0000000000001563</v>
      </c>
      <c r="H53" s="18">
        <v>0.75694444444444453</v>
      </c>
      <c r="I53" s="17" t="s">
        <v>9</v>
      </c>
      <c r="J53" s="18">
        <v>0.75694444444444453</v>
      </c>
      <c r="K53" s="18">
        <f t="shared" si="9"/>
        <v>0</v>
      </c>
      <c r="L53" s="3">
        <f t="shared" si="10"/>
        <v>0</v>
      </c>
    </row>
    <row r="54" spans="2:12" x14ac:dyDescent="0.25">
      <c r="B54" s="18"/>
      <c r="C54" s="17"/>
      <c r="D54" s="18"/>
      <c r="E54" s="18"/>
      <c r="F54" s="22"/>
      <c r="H54" s="19">
        <v>0.78472222222222221</v>
      </c>
      <c r="I54" s="15" t="s">
        <v>9</v>
      </c>
      <c r="J54" s="19">
        <v>0.78749999999999998</v>
      </c>
      <c r="K54" s="19">
        <f t="shared" si="9"/>
        <v>2.7777777777777679E-3</v>
      </c>
      <c r="L54" s="48">
        <f t="shared" si="10"/>
        <v>3.9999999999999858</v>
      </c>
    </row>
    <row r="55" spans="2:12" x14ac:dyDescent="0.25">
      <c r="B55" s="18"/>
      <c r="C55" s="17"/>
      <c r="D55" s="18"/>
      <c r="E55" s="18"/>
      <c r="F55" s="22"/>
      <c r="H55" s="2">
        <v>0.55902777777777779</v>
      </c>
      <c r="I55" t="s">
        <v>9</v>
      </c>
      <c r="J55" s="2">
        <v>0.56111111111111112</v>
      </c>
      <c r="K55" s="37">
        <f t="shared" si="9"/>
        <v>2.0833333333333259E-3</v>
      </c>
      <c r="L55" s="49">
        <f t="shared" si="10"/>
        <v>2.9999999999999893</v>
      </c>
    </row>
    <row r="56" spans="2:12" x14ac:dyDescent="0.25">
      <c r="B56" s="18"/>
      <c r="C56" s="17"/>
      <c r="D56" s="18"/>
      <c r="E56" s="18"/>
      <c r="F56" s="22"/>
      <c r="H56" s="2">
        <v>0.53888888888888886</v>
      </c>
      <c r="I56" t="s">
        <v>9</v>
      </c>
      <c r="J56" s="2">
        <v>0.54097222222222219</v>
      </c>
      <c r="K56" s="18">
        <f t="shared" si="9"/>
        <v>2.0833333333333259E-3</v>
      </c>
      <c r="L56" s="3">
        <f t="shared" si="10"/>
        <v>2.9999999999999893</v>
      </c>
    </row>
    <row r="57" spans="2:12" x14ac:dyDescent="0.25">
      <c r="B57" s="18"/>
      <c r="C57" s="17"/>
      <c r="D57" s="18"/>
      <c r="E57" s="18"/>
      <c r="F57" s="22"/>
      <c r="H57" s="18">
        <v>0.5756944444444444</v>
      </c>
      <c r="I57" s="17" t="s">
        <v>9</v>
      </c>
      <c r="J57" s="18">
        <v>0.57708333333333328</v>
      </c>
      <c r="K57" s="37">
        <f t="shared" si="9"/>
        <v>1.388888888888884E-3</v>
      </c>
      <c r="L57" s="49">
        <f t="shared" si="10"/>
        <v>1.9999999999999929</v>
      </c>
    </row>
    <row r="58" spans="2:12" x14ac:dyDescent="0.25">
      <c r="B58" s="18"/>
      <c r="C58" s="17"/>
      <c r="D58" s="18"/>
      <c r="E58" s="18"/>
      <c r="F58" s="22"/>
      <c r="H58" s="18">
        <v>0.60763888888888895</v>
      </c>
      <c r="I58" s="22" t="s">
        <v>9</v>
      </c>
      <c r="J58" s="18">
        <v>0.60902777777777783</v>
      </c>
      <c r="K58" s="18">
        <f t="shared" ref="K58:K59" si="13">J58-H58</f>
        <v>1.388888888888884E-3</v>
      </c>
      <c r="L58" s="3">
        <f t="shared" ref="L58:L59" si="14">K58*1440</f>
        <v>1.9999999999999929</v>
      </c>
    </row>
    <row r="59" spans="2:12" x14ac:dyDescent="0.25">
      <c r="B59" s="18"/>
      <c r="C59" s="17"/>
      <c r="D59" s="18"/>
      <c r="E59" s="37"/>
      <c r="F59" s="49"/>
      <c r="H59" s="18">
        <v>0.63194444444444442</v>
      </c>
      <c r="I59" s="17" t="s">
        <v>9</v>
      </c>
      <c r="J59" s="18">
        <v>0.63402777777777775</v>
      </c>
      <c r="K59" s="18">
        <f t="shared" si="13"/>
        <v>2.0833333333333259E-3</v>
      </c>
      <c r="L59" s="3">
        <f t="shared" si="14"/>
        <v>2.9999999999999893</v>
      </c>
    </row>
    <row r="60" spans="2:12" x14ac:dyDescent="0.25">
      <c r="B60" s="18"/>
      <c r="C60" s="17"/>
      <c r="D60" s="18"/>
      <c r="E60" s="18"/>
      <c r="F60" s="22"/>
      <c r="H60" s="18">
        <v>0.68958333333333333</v>
      </c>
      <c r="I60" s="17" t="s">
        <v>9</v>
      </c>
      <c r="J60" s="18">
        <v>0.69027777777777777</v>
      </c>
      <c r="K60" s="18">
        <f>J60-H60</f>
        <v>6.9444444444444198E-4</v>
      </c>
      <c r="L60" s="3">
        <f>K60*1440</f>
        <v>0.99999999999999645</v>
      </c>
    </row>
    <row r="61" spans="2:12" x14ac:dyDescent="0.25">
      <c r="B61" s="18"/>
      <c r="C61" s="17"/>
      <c r="D61" s="18"/>
      <c r="E61" s="37"/>
      <c r="F61" s="49"/>
      <c r="H61" s="18">
        <v>0.7090277777777777</v>
      </c>
      <c r="I61" s="17" t="s">
        <v>9</v>
      </c>
      <c r="J61" s="18">
        <v>0.71250000000000002</v>
      </c>
      <c r="K61" s="18">
        <f>J61-H61</f>
        <v>3.4722222222223209E-3</v>
      </c>
      <c r="L61" s="3">
        <f>K61*1440</f>
        <v>5.0000000000001421</v>
      </c>
    </row>
    <row r="62" spans="2:12" x14ac:dyDescent="0.25">
      <c r="B62" s="18"/>
      <c r="C62" s="22"/>
      <c r="D62" s="18"/>
      <c r="E62" s="18"/>
      <c r="F62" s="22"/>
      <c r="H62" s="18">
        <v>0.72361111111111109</v>
      </c>
      <c r="I62" s="17" t="s">
        <v>9</v>
      </c>
      <c r="J62" s="18">
        <v>0.72569444444444453</v>
      </c>
      <c r="K62" s="18">
        <f>J62-H62</f>
        <v>2.083333333333437E-3</v>
      </c>
      <c r="L62" s="3">
        <f>K62*1440</f>
        <v>3.0000000000001492</v>
      </c>
    </row>
    <row r="63" spans="2:12" x14ac:dyDescent="0.25">
      <c r="B63" s="18"/>
      <c r="C63" s="17"/>
      <c r="D63" s="18"/>
      <c r="E63" s="18"/>
      <c r="F63" s="22"/>
      <c r="H63" s="18">
        <v>0.7319444444444444</v>
      </c>
      <c r="I63" s="17" t="s">
        <v>9</v>
      </c>
      <c r="J63" s="18">
        <v>0.73611111111111116</v>
      </c>
      <c r="K63" s="18">
        <f>J63-H63</f>
        <v>4.1666666666667629E-3</v>
      </c>
      <c r="L63" s="3">
        <f>K63*1440</f>
        <v>6.0000000000001386</v>
      </c>
    </row>
    <row r="64" spans="2:12" x14ac:dyDescent="0.25">
      <c r="B64" s="18"/>
      <c r="C64" s="17"/>
      <c r="D64" s="18"/>
      <c r="E64" s="18"/>
      <c r="F64" s="22"/>
      <c r="H64" s="18">
        <v>0.76041666666666663</v>
      </c>
      <c r="I64" s="17" t="s">
        <v>9</v>
      </c>
      <c r="J64" s="18">
        <v>0.76111111111111107</v>
      </c>
      <c r="K64" s="18">
        <f>J64-H64</f>
        <v>6.9444444444444198E-4</v>
      </c>
      <c r="L64" s="3">
        <f>K64*1440</f>
        <v>0.99999999999999645</v>
      </c>
    </row>
    <row r="65" spans="2:12" x14ac:dyDescent="0.25">
      <c r="B65" s="18"/>
      <c r="C65" s="17"/>
      <c r="D65" s="18"/>
      <c r="E65" s="18"/>
      <c r="F65" s="22"/>
      <c r="H65" s="18">
        <v>0.78472222222222221</v>
      </c>
      <c r="I65" s="17" t="s">
        <v>9</v>
      </c>
      <c r="J65" s="18">
        <v>0.78749999999999998</v>
      </c>
      <c r="K65" s="18">
        <f t="shared" ref="K65:K69" si="15">J65-H65</f>
        <v>2.7777777777777679E-3</v>
      </c>
      <c r="L65" s="22">
        <f t="shared" ref="L65:L69" si="16">K65*1440</f>
        <v>3.9999999999999858</v>
      </c>
    </row>
    <row r="66" spans="2:12" x14ac:dyDescent="0.25">
      <c r="B66" s="18"/>
      <c r="C66" s="17"/>
      <c r="D66" s="18"/>
      <c r="E66" s="18"/>
      <c r="F66" s="22"/>
      <c r="H66" s="2">
        <v>0.81944444444444453</v>
      </c>
      <c r="I66" t="s">
        <v>9</v>
      </c>
      <c r="J66" s="2">
        <v>0.82152777777777775</v>
      </c>
      <c r="K66" s="37">
        <f t="shared" si="15"/>
        <v>2.0833333333332149E-3</v>
      </c>
      <c r="L66" s="49">
        <f t="shared" si="16"/>
        <v>2.9999999999998295</v>
      </c>
    </row>
    <row r="67" spans="2:12" x14ac:dyDescent="0.25">
      <c r="B67" s="18"/>
      <c r="C67" s="17"/>
      <c r="D67" s="18"/>
      <c r="E67" s="18"/>
      <c r="F67" s="22"/>
      <c r="H67" s="19">
        <v>0.82777777777777783</v>
      </c>
      <c r="I67" s="15" t="s">
        <v>9</v>
      </c>
      <c r="J67" s="19">
        <v>0.82916666666666661</v>
      </c>
      <c r="K67" s="50">
        <f t="shared" si="15"/>
        <v>1.3888888888887729E-3</v>
      </c>
      <c r="L67" s="64">
        <f t="shared" si="16"/>
        <v>1.999999999999833</v>
      </c>
    </row>
    <row r="68" spans="2:12" x14ac:dyDescent="0.25">
      <c r="B68" s="18"/>
      <c r="C68" s="17"/>
      <c r="D68" s="18"/>
      <c r="E68" s="37"/>
      <c r="F68" s="49"/>
      <c r="H68" s="18">
        <v>0.60555555555555551</v>
      </c>
      <c r="I68" s="22" t="s">
        <v>9</v>
      </c>
      <c r="J68" s="18">
        <v>0.6069444444444444</v>
      </c>
      <c r="K68" s="18">
        <f t="shared" si="15"/>
        <v>1.388888888888884E-3</v>
      </c>
      <c r="L68" s="3">
        <f t="shared" si="16"/>
        <v>1.9999999999999929</v>
      </c>
    </row>
    <row r="69" spans="2:12" x14ac:dyDescent="0.25">
      <c r="H69" s="18">
        <v>0.63055555555555554</v>
      </c>
      <c r="I69" s="17" t="s">
        <v>9</v>
      </c>
      <c r="J69" s="18">
        <v>0.63263888888888886</v>
      </c>
      <c r="K69" s="18">
        <f t="shared" si="15"/>
        <v>2.0833333333333259E-3</v>
      </c>
      <c r="L69" s="3">
        <f t="shared" si="16"/>
        <v>2.9999999999999893</v>
      </c>
    </row>
    <row r="70" spans="2:12" x14ac:dyDescent="0.25">
      <c r="H70" s="18">
        <v>0.68611111111111101</v>
      </c>
      <c r="I70" s="17" t="s">
        <v>9</v>
      </c>
      <c r="J70" s="18">
        <v>0.68680555555555556</v>
      </c>
      <c r="K70" s="18">
        <f>J70-H70</f>
        <v>6.94444444444553E-4</v>
      </c>
      <c r="L70" s="3">
        <f>K70*1440</f>
        <v>1.0000000000001563</v>
      </c>
    </row>
    <row r="71" spans="2:12" x14ac:dyDescent="0.25">
      <c r="H71" s="18">
        <v>0.7055555555555556</v>
      </c>
      <c r="I71" s="17" t="s">
        <v>9</v>
      </c>
      <c r="J71" s="18">
        <v>0.70833333333333337</v>
      </c>
      <c r="K71" s="18">
        <f>J71-H71</f>
        <v>2.7777777777777679E-3</v>
      </c>
      <c r="L71" s="3">
        <f>K71*1440</f>
        <v>3.9999999999999858</v>
      </c>
    </row>
    <row r="72" spans="2:12" x14ac:dyDescent="0.25">
      <c r="H72" s="18">
        <v>0.70972222222222225</v>
      </c>
      <c r="I72" s="17" t="s">
        <v>9</v>
      </c>
      <c r="J72" s="18">
        <v>0.71180555555555547</v>
      </c>
      <c r="K72" s="18">
        <f>J72-H72</f>
        <v>2.0833333333332149E-3</v>
      </c>
      <c r="L72" s="3">
        <f>K72*1440</f>
        <v>2.9999999999998295</v>
      </c>
    </row>
    <row r="73" spans="2:12" x14ac:dyDescent="0.25">
      <c r="H73" s="18">
        <v>0.73819444444444438</v>
      </c>
      <c r="I73" s="17" t="s">
        <v>9</v>
      </c>
      <c r="J73" s="18">
        <v>0.74375000000000002</v>
      </c>
      <c r="K73" s="18">
        <f>J73-H73</f>
        <v>5.5555555555556468E-3</v>
      </c>
      <c r="L73" s="3">
        <f>K73*1440</f>
        <v>8.0000000000001315</v>
      </c>
    </row>
    <row r="74" spans="2:12" x14ac:dyDescent="0.25">
      <c r="H74" s="18">
        <v>0.75694444444444453</v>
      </c>
      <c r="I74" s="17" t="s">
        <v>9</v>
      </c>
      <c r="J74" s="18">
        <v>0.76041666666666663</v>
      </c>
      <c r="K74" s="18">
        <f>J74-H74</f>
        <v>3.4722222222220989E-3</v>
      </c>
      <c r="L74" s="3">
        <f>K74*1440</f>
        <v>4.9999999999998224</v>
      </c>
    </row>
    <row r="75" spans="2:12" x14ac:dyDescent="0.25">
      <c r="H75" s="19">
        <v>0.78472222222222221</v>
      </c>
      <c r="I75" s="15" t="s">
        <v>9</v>
      </c>
      <c r="J75" s="19">
        <v>0.78749999999999998</v>
      </c>
      <c r="K75" s="19">
        <f t="shared" ref="K75:K76" si="17">J75-H75</f>
        <v>2.7777777777777679E-3</v>
      </c>
      <c r="L75" s="48">
        <f t="shared" ref="L75:L76" si="18">K75*1440</f>
        <v>3.9999999999999858</v>
      </c>
    </row>
    <row r="76" spans="2:12" x14ac:dyDescent="0.25">
      <c r="H76" s="2">
        <v>0.55902777777777779</v>
      </c>
      <c r="I76" t="s">
        <v>9</v>
      </c>
      <c r="J76" s="2">
        <v>0.56111111111111112</v>
      </c>
      <c r="K76" s="37">
        <f t="shared" si="17"/>
        <v>2.0833333333333259E-3</v>
      </c>
      <c r="L76" s="49">
        <f t="shared" si="18"/>
        <v>2.9999999999999893</v>
      </c>
    </row>
    <row r="77" spans="2:12" x14ac:dyDescent="0.25">
      <c r="H77" s="2">
        <v>0.53888888888888886</v>
      </c>
      <c r="I77" t="s">
        <v>9</v>
      </c>
      <c r="J77" s="2">
        <v>0.54097222222222219</v>
      </c>
      <c r="K77" s="18">
        <f>J77-H77</f>
        <v>2.0833333333333259E-3</v>
      </c>
      <c r="L77" s="3">
        <f>K77*1440</f>
        <v>2.9999999999999893</v>
      </c>
    </row>
    <row r="78" spans="2:12" x14ac:dyDescent="0.25">
      <c r="H78" s="18">
        <v>0.5756944444444444</v>
      </c>
      <c r="I78" s="17" t="s">
        <v>9</v>
      </c>
      <c r="J78" s="18">
        <v>0.57708333333333328</v>
      </c>
      <c r="K78" s="37">
        <f>J78-H78</f>
        <v>1.388888888888884E-3</v>
      </c>
      <c r="L78" s="49">
        <f>K78*1440</f>
        <v>1.9999999999999929</v>
      </c>
    </row>
    <row r="79" spans="2:12" x14ac:dyDescent="0.25">
      <c r="H79" s="18">
        <v>0.60763888888888895</v>
      </c>
      <c r="I79" s="22" t="s">
        <v>9</v>
      </c>
      <c r="J79" s="18">
        <v>0.60902777777777783</v>
      </c>
      <c r="K79" s="18">
        <f t="shared" ref="K79:K80" si="19">J79-H79</f>
        <v>1.388888888888884E-3</v>
      </c>
      <c r="L79" s="3">
        <f t="shared" ref="L79:L80" si="20">K79*1440</f>
        <v>1.9999999999999929</v>
      </c>
    </row>
    <row r="80" spans="2:12" x14ac:dyDescent="0.25">
      <c r="H80" s="18">
        <v>0.63194444444444442</v>
      </c>
      <c r="I80" s="17" t="s">
        <v>9</v>
      </c>
      <c r="J80" s="18">
        <v>0.63402777777777775</v>
      </c>
      <c r="K80" s="18">
        <f t="shared" si="19"/>
        <v>2.0833333333333259E-3</v>
      </c>
      <c r="L80" s="3">
        <f t="shared" si="20"/>
        <v>2.9999999999999893</v>
      </c>
    </row>
    <row r="81" spans="8:12" x14ac:dyDescent="0.25">
      <c r="H81" s="18">
        <v>0.68958333333333333</v>
      </c>
      <c r="I81" s="17" t="s">
        <v>9</v>
      </c>
      <c r="J81" s="18">
        <v>0.69027777777777777</v>
      </c>
      <c r="K81" s="18">
        <f>J81-H81</f>
        <v>6.9444444444444198E-4</v>
      </c>
      <c r="L81" s="3">
        <f>K81*1440</f>
        <v>0.99999999999999645</v>
      </c>
    </row>
    <row r="82" spans="8:12" x14ac:dyDescent="0.25">
      <c r="H82" s="18">
        <v>0.7090277777777777</v>
      </c>
      <c r="I82" s="17" t="s">
        <v>9</v>
      </c>
      <c r="J82" s="18">
        <v>0.71180555555555547</v>
      </c>
      <c r="K82" s="18">
        <f>J82-H82</f>
        <v>2.7777777777777679E-3</v>
      </c>
      <c r="L82" s="3">
        <f>K82*1440</f>
        <v>3.9999999999999858</v>
      </c>
    </row>
    <row r="83" spans="8:12" x14ac:dyDescent="0.25">
      <c r="H83" s="18">
        <v>0.72361111111111109</v>
      </c>
      <c r="I83" s="17" t="s">
        <v>9</v>
      </c>
      <c r="J83" s="18">
        <v>0.72569444444444453</v>
      </c>
      <c r="K83" s="18">
        <f>J83-H83</f>
        <v>2.083333333333437E-3</v>
      </c>
      <c r="L83" s="3">
        <f>K83*1440</f>
        <v>3.0000000000001492</v>
      </c>
    </row>
    <row r="84" spans="8:12" x14ac:dyDescent="0.25">
      <c r="H84" s="18">
        <v>0.7319444444444444</v>
      </c>
      <c r="I84" s="17" t="s">
        <v>9</v>
      </c>
      <c r="J84" s="18">
        <v>0.73611111111111116</v>
      </c>
      <c r="K84" s="18">
        <f>J84-H84</f>
        <v>4.1666666666667629E-3</v>
      </c>
      <c r="L84" s="3">
        <f>K84*1440</f>
        <v>6.0000000000001386</v>
      </c>
    </row>
    <row r="85" spans="8:12" x14ac:dyDescent="0.25">
      <c r="H85" s="2">
        <v>0.81805555555555554</v>
      </c>
      <c r="I85" t="s">
        <v>9</v>
      </c>
      <c r="J85" s="2">
        <v>0.8208333333333333</v>
      </c>
      <c r="K85" s="37">
        <f>J85-H85</f>
        <v>2.7777777777777679E-3</v>
      </c>
      <c r="L85" s="49">
        <f>K85*1440</f>
        <v>3.9999999999999858</v>
      </c>
    </row>
  </sheetData>
  <sortState ref="K27:K28">
    <sortCondition ref="K27"/>
  </sortState>
  <conditionalFormatting sqref="C3">
    <cfRule type="containsText" dxfId="39" priority="169" operator="containsText" text="faktura">
      <formula>NOT(ISERROR(SEARCH("faktura",C3)))</formula>
    </cfRule>
    <cfRule type="containsText" dxfId="38" priority="170" operator="containsText" text="pozrietTelefon">
      <formula>NOT(ISERROR(SEARCH("pozrietTelefon",C3)))</formula>
    </cfRule>
    <cfRule type="containsText" dxfId="37" priority="171" operator="containsText" text="kredit">
      <formula>NOT(ISERROR(SEARCH("kredit",C3)))</formula>
    </cfRule>
    <cfRule type="containsText" dxfId="36" priority="172" operator="containsText" text="info">
      <formula>NOT(ISERROR(SEARCH("info",C3)))</formula>
    </cfRule>
  </conditionalFormatting>
  <conditionalFormatting sqref="C12">
    <cfRule type="containsText" dxfId="35" priority="133" operator="containsText" text="faktura">
      <formula>NOT(ISERROR(SEARCH("faktura",C12)))</formula>
    </cfRule>
    <cfRule type="containsText" dxfId="34" priority="134" operator="containsText" text="pozrietTelefon">
      <formula>NOT(ISERROR(SEARCH("pozrietTelefon",C12)))</formula>
    </cfRule>
    <cfRule type="containsText" dxfId="33" priority="135" operator="containsText" text="kredit">
      <formula>NOT(ISERROR(SEARCH("kredit",C12)))</formula>
    </cfRule>
    <cfRule type="containsText" dxfId="32" priority="136" operator="containsText" text="info">
      <formula>NOT(ISERROR(SEARCH("info",C12)))</formula>
    </cfRule>
  </conditionalFormatting>
  <conditionalFormatting sqref="C4">
    <cfRule type="containsText" dxfId="31" priority="165" operator="containsText" text="faktura">
      <formula>NOT(ISERROR(SEARCH("faktura",C4)))</formula>
    </cfRule>
    <cfRule type="containsText" dxfId="30" priority="166" operator="containsText" text="pozrietTelefon">
      <formula>NOT(ISERROR(SEARCH("pozrietTelefon",C4)))</formula>
    </cfRule>
    <cfRule type="containsText" dxfId="29" priority="167" operator="containsText" text="kredit">
      <formula>NOT(ISERROR(SEARCH("kredit",C4)))</formula>
    </cfRule>
    <cfRule type="containsText" dxfId="28" priority="168" operator="containsText" text="info">
      <formula>NOT(ISERROR(SEARCH("info",C4)))</formula>
    </cfRule>
  </conditionalFormatting>
  <conditionalFormatting sqref="C5">
    <cfRule type="containsText" dxfId="27" priority="161" operator="containsText" text="faktura">
      <formula>NOT(ISERROR(SEARCH("faktura",C5)))</formula>
    </cfRule>
    <cfRule type="containsText" dxfId="26" priority="162" operator="containsText" text="pozrietTelefon">
      <formula>NOT(ISERROR(SEARCH("pozrietTelefon",C5)))</formula>
    </cfRule>
    <cfRule type="containsText" dxfId="25" priority="163" operator="containsText" text="kredit">
      <formula>NOT(ISERROR(SEARCH("kredit",C5)))</formula>
    </cfRule>
    <cfRule type="containsText" dxfId="24" priority="164" operator="containsText" text="info">
      <formula>NOT(ISERROR(SEARCH("info",C5)))</formula>
    </cfRule>
  </conditionalFormatting>
  <conditionalFormatting sqref="C6">
    <cfRule type="containsText" dxfId="23" priority="157" operator="containsText" text="faktura">
      <formula>NOT(ISERROR(SEARCH("faktura",C6)))</formula>
    </cfRule>
    <cfRule type="containsText" dxfId="22" priority="158" operator="containsText" text="pozrietTelefon">
      <formula>NOT(ISERROR(SEARCH("pozrietTelefon",C6)))</formula>
    </cfRule>
    <cfRule type="containsText" dxfId="21" priority="159" operator="containsText" text="kredit">
      <formula>NOT(ISERROR(SEARCH("kredit",C6)))</formula>
    </cfRule>
    <cfRule type="containsText" dxfId="20" priority="160" operator="containsText" text="info">
      <formula>NOT(ISERROR(SEARCH("info",C6)))</formula>
    </cfRule>
  </conditionalFormatting>
  <conditionalFormatting sqref="C7">
    <cfRule type="containsText" dxfId="19" priority="153" operator="containsText" text="faktura">
      <formula>NOT(ISERROR(SEARCH("faktura",C7)))</formula>
    </cfRule>
    <cfRule type="containsText" dxfId="18" priority="154" operator="containsText" text="pozrietTelefon">
      <formula>NOT(ISERROR(SEARCH("pozrietTelefon",C7)))</formula>
    </cfRule>
    <cfRule type="containsText" dxfId="17" priority="155" operator="containsText" text="kredit">
      <formula>NOT(ISERROR(SEARCH("kredit",C7)))</formula>
    </cfRule>
    <cfRule type="containsText" dxfId="16" priority="156" operator="containsText" text="info">
      <formula>NOT(ISERROR(SEARCH("info",C7)))</formula>
    </cfRule>
  </conditionalFormatting>
  <conditionalFormatting sqref="C8">
    <cfRule type="containsText" dxfId="15" priority="149" operator="containsText" text="faktura">
      <formula>NOT(ISERROR(SEARCH("faktura",C8)))</formula>
    </cfRule>
    <cfRule type="containsText" dxfId="14" priority="150" operator="containsText" text="pozrietTelefon">
      <formula>NOT(ISERROR(SEARCH("pozrietTelefon",C8)))</formula>
    </cfRule>
    <cfRule type="containsText" dxfId="13" priority="151" operator="containsText" text="kredit">
      <formula>NOT(ISERROR(SEARCH("kredit",C8)))</formula>
    </cfRule>
    <cfRule type="containsText" dxfId="12" priority="152" operator="containsText" text="info">
      <formula>NOT(ISERROR(SEARCH("info",C8)))</formula>
    </cfRule>
  </conditionalFormatting>
  <conditionalFormatting sqref="C9">
    <cfRule type="containsText" dxfId="11" priority="145" operator="containsText" text="faktura">
      <formula>NOT(ISERROR(SEARCH("faktura",C9)))</formula>
    </cfRule>
    <cfRule type="containsText" dxfId="10" priority="146" operator="containsText" text="pozrietTelefon">
      <formula>NOT(ISERROR(SEARCH("pozrietTelefon",C9)))</formula>
    </cfRule>
    <cfRule type="containsText" dxfId="9" priority="147" operator="containsText" text="kredit">
      <formula>NOT(ISERROR(SEARCH("kredit",C9)))</formula>
    </cfRule>
    <cfRule type="containsText" dxfId="8" priority="148" operator="containsText" text="info">
      <formula>NOT(ISERROR(SEARCH("info",C9)))</formula>
    </cfRule>
  </conditionalFormatting>
  <conditionalFormatting sqref="C10">
    <cfRule type="containsText" dxfId="7" priority="141" operator="containsText" text="faktura">
      <formula>NOT(ISERROR(SEARCH("faktura",C10)))</formula>
    </cfRule>
    <cfRule type="containsText" dxfId="6" priority="142" operator="containsText" text="pozrietTelefon">
      <formula>NOT(ISERROR(SEARCH("pozrietTelefon",C10)))</formula>
    </cfRule>
    <cfRule type="containsText" dxfId="5" priority="143" operator="containsText" text="kredit">
      <formula>NOT(ISERROR(SEARCH("kredit",C10)))</formula>
    </cfRule>
    <cfRule type="containsText" dxfId="4" priority="144" operator="containsText" text="info">
      <formula>NOT(ISERROR(SEARCH("info",C10)))</formula>
    </cfRule>
  </conditionalFormatting>
  <conditionalFormatting sqref="C11">
    <cfRule type="containsText" dxfId="3" priority="137" operator="containsText" text="faktura">
      <formula>NOT(ISERROR(SEARCH("faktura",C11)))</formula>
    </cfRule>
    <cfRule type="containsText" dxfId="2" priority="138" operator="containsText" text="pozrietTelefon">
      <formula>NOT(ISERROR(SEARCH("pozrietTelefon",C11)))</formula>
    </cfRule>
    <cfRule type="containsText" dxfId="1" priority="139" operator="containsText" text="kredit">
      <formula>NOT(ISERROR(SEARCH("kredit",C11)))</formula>
    </cfRule>
    <cfRule type="containsText" dxfId="0" priority="140" operator="containsText" text="info">
      <formula>NOT(ISERROR(SEARCH("info",C11)))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7"/>
  <sheetViews>
    <sheetView workbookViewId="0">
      <selection activeCell="G3" sqref="G3"/>
    </sheetView>
  </sheetViews>
  <sheetFormatPr defaultRowHeight="15" x14ac:dyDescent="0.25"/>
  <cols>
    <col min="2" max="2" width="12" bestFit="1" customWidth="1"/>
    <col min="3" max="3" width="15.7109375" bestFit="1" customWidth="1"/>
    <col min="4" max="4" width="18.5703125" bestFit="1" customWidth="1"/>
    <col min="5" max="5" width="11.7109375" bestFit="1" customWidth="1"/>
    <col min="7" max="7" width="28.5703125" bestFit="1" customWidth="1"/>
  </cols>
  <sheetData>
    <row r="3" spans="2:10" x14ac:dyDescent="0.25">
      <c r="B3" s="5" t="s">
        <v>1</v>
      </c>
      <c r="C3" s="7" t="s">
        <v>7</v>
      </c>
      <c r="D3" s="5" t="s">
        <v>11</v>
      </c>
      <c r="E3" s="5" t="s">
        <v>136</v>
      </c>
      <c r="G3" t="s">
        <v>156</v>
      </c>
      <c r="H3">
        <f>SUM(E4:E107)</f>
        <v>256.99999999999943</v>
      </c>
    </row>
    <row r="4" spans="2:10" x14ac:dyDescent="0.25">
      <c r="B4" s="2">
        <v>0.77430555555555547</v>
      </c>
      <c r="C4" s="2">
        <v>0.77500000000000002</v>
      </c>
      <c r="D4" s="2">
        <f>C4-B4</f>
        <v>6.94444444444553E-4</v>
      </c>
      <c r="E4" s="3">
        <f>D4*1440</f>
        <v>1.0000000000001563</v>
      </c>
      <c r="G4" t="s">
        <v>157</v>
      </c>
      <c r="H4">
        <f>COUNT(E4:E125)</f>
        <v>104</v>
      </c>
    </row>
    <row r="5" spans="2:10" x14ac:dyDescent="0.25">
      <c r="B5" s="2">
        <v>0.77500000000000002</v>
      </c>
      <c r="C5" s="2">
        <v>0.78749999999999998</v>
      </c>
      <c r="D5" s="2">
        <f t="shared" ref="D5:D14" si="0">C5-B5</f>
        <v>1.2499999999999956E-2</v>
      </c>
      <c r="E5" s="3">
        <f t="shared" ref="E5:E68" si="1">D5*1440</f>
        <v>17.999999999999936</v>
      </c>
      <c r="G5" s="4" t="s">
        <v>120</v>
      </c>
      <c r="H5" s="4">
        <f>H3/H4</f>
        <v>2.4711538461538405</v>
      </c>
      <c r="I5" s="4" t="s">
        <v>158</v>
      </c>
      <c r="J5" s="27"/>
    </row>
    <row r="6" spans="2:10" x14ac:dyDescent="0.25">
      <c r="B6" s="2">
        <v>0.77569444444444446</v>
      </c>
      <c r="C6" s="2">
        <v>0.78680555555555554</v>
      </c>
      <c r="D6" s="2">
        <f t="shared" si="0"/>
        <v>1.1111111111111072E-2</v>
      </c>
      <c r="E6" s="3">
        <f t="shared" si="1"/>
        <v>15.999999999999943</v>
      </c>
    </row>
    <row r="7" spans="2:10" x14ac:dyDescent="0.25">
      <c r="B7" s="19">
        <v>0.79652777777777783</v>
      </c>
      <c r="C7" s="19">
        <v>0.79791666666666661</v>
      </c>
      <c r="D7" s="19">
        <f t="shared" si="0"/>
        <v>1.3888888888887729E-3</v>
      </c>
      <c r="E7" s="3">
        <f t="shared" si="1"/>
        <v>1.999999999999833</v>
      </c>
    </row>
    <row r="8" spans="2:10" x14ac:dyDescent="0.25">
      <c r="B8" s="18">
        <v>0.4694444444444445</v>
      </c>
      <c r="C8" s="18">
        <v>0.4694444444444445</v>
      </c>
      <c r="D8" s="2">
        <f t="shared" si="0"/>
        <v>0</v>
      </c>
      <c r="E8" s="3">
        <f t="shared" si="1"/>
        <v>0</v>
      </c>
    </row>
    <row r="9" spans="2:10" x14ac:dyDescent="0.25">
      <c r="B9" s="2">
        <v>0.4770833333333333</v>
      </c>
      <c r="C9" s="2">
        <v>0.47916666666666669</v>
      </c>
      <c r="D9" s="2">
        <f t="shared" si="0"/>
        <v>2.0833333333333814E-3</v>
      </c>
      <c r="E9" s="3">
        <f t="shared" si="1"/>
        <v>3.0000000000000693</v>
      </c>
    </row>
    <row r="10" spans="2:10" x14ac:dyDescent="0.25">
      <c r="B10" s="2">
        <v>0.4770833333333333</v>
      </c>
      <c r="C10" s="2">
        <v>0.48541666666666666</v>
      </c>
      <c r="D10" s="2">
        <f t="shared" si="0"/>
        <v>8.3333333333333592E-3</v>
      </c>
      <c r="E10" s="3">
        <f t="shared" si="1"/>
        <v>12.000000000000037</v>
      </c>
    </row>
    <row r="11" spans="2:10" x14ac:dyDescent="0.25">
      <c r="B11" s="2">
        <v>0.48402777777777778</v>
      </c>
      <c r="C11" s="2">
        <v>0.48541666666666666</v>
      </c>
      <c r="D11" s="2">
        <f t="shared" si="0"/>
        <v>1.388888888888884E-3</v>
      </c>
      <c r="E11" s="3">
        <f t="shared" si="1"/>
        <v>1.9999999999999929</v>
      </c>
    </row>
    <row r="12" spans="2:10" x14ac:dyDescent="0.25">
      <c r="B12" s="2">
        <v>0.4861111111111111</v>
      </c>
      <c r="C12" s="2">
        <v>0.48819444444444443</v>
      </c>
      <c r="D12" s="2">
        <f t="shared" si="0"/>
        <v>2.0833333333333259E-3</v>
      </c>
      <c r="E12" s="3">
        <f t="shared" si="1"/>
        <v>2.9999999999999893</v>
      </c>
    </row>
    <row r="13" spans="2:10" x14ac:dyDescent="0.25">
      <c r="B13" s="2">
        <v>0.49861111111111112</v>
      </c>
      <c r="C13" s="2">
        <v>0.49861111111111112</v>
      </c>
      <c r="D13" s="2">
        <f t="shared" si="0"/>
        <v>0</v>
      </c>
      <c r="E13" s="3">
        <f t="shared" si="1"/>
        <v>0</v>
      </c>
    </row>
    <row r="14" spans="2:10" x14ac:dyDescent="0.25">
      <c r="B14" s="2">
        <v>0.50347222222222221</v>
      </c>
      <c r="C14" s="2">
        <v>0.50347222222222221</v>
      </c>
      <c r="D14" s="2">
        <f t="shared" si="0"/>
        <v>0</v>
      </c>
      <c r="E14" s="3">
        <f t="shared" si="1"/>
        <v>0</v>
      </c>
    </row>
    <row r="15" spans="2:10" x14ac:dyDescent="0.25">
      <c r="B15" s="2">
        <v>0.50555555555555554</v>
      </c>
      <c r="C15" s="2">
        <v>0.50972222222222219</v>
      </c>
      <c r="D15" s="2">
        <f t="shared" ref="D15:D46" si="2">C15-B15</f>
        <v>4.1666666666666519E-3</v>
      </c>
      <c r="E15" s="3">
        <f t="shared" si="1"/>
        <v>5.9999999999999787</v>
      </c>
    </row>
    <row r="16" spans="2:10" x14ac:dyDescent="0.25">
      <c r="B16" s="2">
        <v>0.51527777777777783</v>
      </c>
      <c r="C16" s="2">
        <v>0.51597222222222217</v>
      </c>
      <c r="D16" s="2">
        <f t="shared" si="2"/>
        <v>6.9444444444433095E-4</v>
      </c>
      <c r="E16" s="3">
        <f t="shared" si="1"/>
        <v>0.99999999999983658</v>
      </c>
    </row>
    <row r="17" spans="2:5" x14ac:dyDescent="0.25">
      <c r="B17" s="2">
        <v>0.52083333333333337</v>
      </c>
      <c r="C17" s="2">
        <v>0.52847222222222223</v>
      </c>
      <c r="D17" s="2">
        <f t="shared" si="2"/>
        <v>7.6388888888888618E-3</v>
      </c>
      <c r="E17" s="3">
        <f t="shared" si="1"/>
        <v>10.999999999999961</v>
      </c>
    </row>
    <row r="18" spans="2:5" x14ac:dyDescent="0.25">
      <c r="B18" s="2">
        <v>0.52361111111111114</v>
      </c>
      <c r="C18" s="2">
        <v>0.52777777777777779</v>
      </c>
      <c r="D18" s="2">
        <f t="shared" si="2"/>
        <v>4.1666666666666519E-3</v>
      </c>
      <c r="E18" s="3">
        <f t="shared" si="1"/>
        <v>5.9999999999999787</v>
      </c>
    </row>
    <row r="19" spans="2:5" x14ac:dyDescent="0.25">
      <c r="B19" s="2">
        <v>0.53263888888888888</v>
      </c>
      <c r="C19" s="2">
        <v>0.53263888888888888</v>
      </c>
      <c r="D19" s="2">
        <f t="shared" si="2"/>
        <v>0</v>
      </c>
      <c r="E19" s="3">
        <f t="shared" si="1"/>
        <v>0</v>
      </c>
    </row>
    <row r="20" spans="2:5" x14ac:dyDescent="0.25">
      <c r="B20" s="2">
        <v>0.53263888888888888</v>
      </c>
      <c r="C20" s="2">
        <v>0.53333333333333333</v>
      </c>
      <c r="D20" s="2">
        <f t="shared" si="2"/>
        <v>6.9444444444444198E-4</v>
      </c>
      <c r="E20" s="3">
        <f t="shared" si="1"/>
        <v>0.99999999999999645</v>
      </c>
    </row>
    <row r="21" spans="2:5" x14ac:dyDescent="0.25">
      <c r="B21" s="2">
        <v>0.54166666666666663</v>
      </c>
      <c r="C21" s="2">
        <v>0.54166666666666663</v>
      </c>
      <c r="D21" s="2">
        <f t="shared" si="2"/>
        <v>0</v>
      </c>
      <c r="E21" s="3">
        <f t="shared" si="1"/>
        <v>0</v>
      </c>
    </row>
    <row r="22" spans="2:5" x14ac:dyDescent="0.25">
      <c r="B22" s="19">
        <v>0.54236111111111118</v>
      </c>
      <c r="C22" s="19">
        <v>0.54236111111111118</v>
      </c>
      <c r="D22" s="19">
        <f t="shared" si="2"/>
        <v>0</v>
      </c>
      <c r="E22" s="3">
        <f t="shared" si="1"/>
        <v>0</v>
      </c>
    </row>
    <row r="23" spans="2:5" x14ac:dyDescent="0.25">
      <c r="B23" s="2">
        <v>0.57777777777777783</v>
      </c>
      <c r="C23" s="2">
        <v>0.57916666666666672</v>
      </c>
      <c r="D23" s="2">
        <f t="shared" si="2"/>
        <v>1.388888888888884E-3</v>
      </c>
      <c r="E23" s="3">
        <f t="shared" si="1"/>
        <v>1.9999999999999929</v>
      </c>
    </row>
    <row r="24" spans="2:5" x14ac:dyDescent="0.25">
      <c r="B24" s="2">
        <v>0.5854166666666667</v>
      </c>
      <c r="C24" s="2">
        <v>0.5854166666666667</v>
      </c>
      <c r="D24" s="2">
        <f t="shared" si="2"/>
        <v>0</v>
      </c>
      <c r="E24" s="3">
        <f t="shared" si="1"/>
        <v>0</v>
      </c>
    </row>
    <row r="25" spans="2:5" x14ac:dyDescent="0.25">
      <c r="B25" s="2">
        <v>0.58680555555555558</v>
      </c>
      <c r="C25" s="2">
        <v>0.59513888888888888</v>
      </c>
      <c r="D25" s="2">
        <f t="shared" si="2"/>
        <v>8.3333333333333037E-3</v>
      </c>
      <c r="E25" s="3">
        <f t="shared" si="1"/>
        <v>11.999999999999957</v>
      </c>
    </row>
    <row r="26" spans="2:5" x14ac:dyDescent="0.25">
      <c r="B26" s="2">
        <v>0.60555555555555551</v>
      </c>
      <c r="C26" s="2">
        <v>0.60625000000000007</v>
      </c>
      <c r="D26" s="2">
        <f t="shared" si="2"/>
        <v>6.94444444444553E-4</v>
      </c>
      <c r="E26" s="3">
        <f t="shared" si="1"/>
        <v>1.0000000000001563</v>
      </c>
    </row>
    <row r="27" spans="2:5" x14ac:dyDescent="0.25">
      <c r="B27" s="2">
        <v>0.60555555555555551</v>
      </c>
      <c r="C27" s="2">
        <v>0.6069444444444444</v>
      </c>
      <c r="D27" s="2">
        <f t="shared" si="2"/>
        <v>1.388888888888884E-3</v>
      </c>
      <c r="E27" s="3">
        <f t="shared" si="1"/>
        <v>1.9999999999999929</v>
      </c>
    </row>
    <row r="28" spans="2:5" x14ac:dyDescent="0.25">
      <c r="B28" s="18">
        <v>0.60833333333333328</v>
      </c>
      <c r="C28" s="18">
        <v>0.60833333333333328</v>
      </c>
      <c r="D28" s="2">
        <f t="shared" si="2"/>
        <v>0</v>
      </c>
      <c r="E28" s="3">
        <f t="shared" si="1"/>
        <v>0</v>
      </c>
    </row>
    <row r="29" spans="2:5" x14ac:dyDescent="0.25">
      <c r="B29" s="2">
        <v>0.61249999999999993</v>
      </c>
      <c r="C29" s="2">
        <v>0.61249999999999993</v>
      </c>
      <c r="D29" s="2">
        <f t="shared" si="2"/>
        <v>0</v>
      </c>
      <c r="E29" s="3">
        <f t="shared" si="1"/>
        <v>0</v>
      </c>
    </row>
    <row r="30" spans="2:5" x14ac:dyDescent="0.25">
      <c r="B30" s="2">
        <v>0.62569444444444444</v>
      </c>
      <c r="C30" s="2">
        <v>0.62569444444444444</v>
      </c>
      <c r="D30" s="2">
        <f t="shared" si="2"/>
        <v>0</v>
      </c>
      <c r="E30" s="3">
        <f t="shared" si="1"/>
        <v>0</v>
      </c>
    </row>
    <row r="31" spans="2:5" x14ac:dyDescent="0.25">
      <c r="B31" s="2">
        <v>0.62777777777777777</v>
      </c>
      <c r="C31" s="2">
        <v>0.63055555555555554</v>
      </c>
      <c r="D31" s="2">
        <f t="shared" si="2"/>
        <v>2.7777777777777679E-3</v>
      </c>
      <c r="E31" s="3">
        <f t="shared" si="1"/>
        <v>3.9999999999999858</v>
      </c>
    </row>
    <row r="32" spans="2:5" x14ac:dyDescent="0.25">
      <c r="B32" s="2">
        <v>0.63194444444444442</v>
      </c>
      <c r="C32" s="2">
        <v>0.63194444444444442</v>
      </c>
      <c r="D32" s="2">
        <f t="shared" si="2"/>
        <v>0</v>
      </c>
      <c r="E32" s="3">
        <f t="shared" si="1"/>
        <v>0</v>
      </c>
    </row>
    <row r="33" spans="2:5" x14ac:dyDescent="0.25">
      <c r="B33" s="2">
        <v>0.63541666666666663</v>
      </c>
      <c r="C33" s="2">
        <v>0.63541666666666663</v>
      </c>
      <c r="D33" s="2">
        <f t="shared" si="2"/>
        <v>0</v>
      </c>
      <c r="E33" s="3">
        <f t="shared" si="1"/>
        <v>0</v>
      </c>
    </row>
    <row r="34" spans="2:5" x14ac:dyDescent="0.25">
      <c r="B34" s="2">
        <v>0.63888888888888895</v>
      </c>
      <c r="C34" s="2">
        <v>0.64097222222222217</v>
      </c>
      <c r="D34" s="2">
        <f t="shared" si="2"/>
        <v>2.0833333333332149E-3</v>
      </c>
      <c r="E34" s="3">
        <f t="shared" si="1"/>
        <v>2.9999999999998295</v>
      </c>
    </row>
    <row r="35" spans="2:5" x14ac:dyDescent="0.25">
      <c r="B35" s="2">
        <v>0.64027777777777783</v>
      </c>
      <c r="C35" s="2">
        <v>0.64236111111111105</v>
      </c>
      <c r="D35" s="2">
        <f t="shared" si="2"/>
        <v>2.0833333333332149E-3</v>
      </c>
      <c r="E35" s="3">
        <f t="shared" si="1"/>
        <v>2.9999999999998295</v>
      </c>
    </row>
    <row r="36" spans="2:5" x14ac:dyDescent="0.25">
      <c r="B36" s="2">
        <v>0.6430555555555556</v>
      </c>
      <c r="C36" s="2">
        <v>0.6430555555555556</v>
      </c>
      <c r="D36" s="2">
        <f t="shared" si="2"/>
        <v>0</v>
      </c>
      <c r="E36" s="3">
        <f t="shared" si="1"/>
        <v>0</v>
      </c>
    </row>
    <row r="37" spans="2:5" x14ac:dyDescent="0.25">
      <c r="B37" s="2">
        <v>0.64722222222222225</v>
      </c>
      <c r="C37" s="2">
        <v>0.64722222222222225</v>
      </c>
      <c r="D37" s="2">
        <f t="shared" si="2"/>
        <v>0</v>
      </c>
      <c r="E37" s="3">
        <f t="shared" si="1"/>
        <v>0</v>
      </c>
    </row>
    <row r="38" spans="2:5" x14ac:dyDescent="0.25">
      <c r="B38" s="2">
        <v>0.65277777777777779</v>
      </c>
      <c r="C38" s="2">
        <v>0.65694444444444444</v>
      </c>
      <c r="D38" s="2">
        <f t="shared" si="2"/>
        <v>4.1666666666666519E-3</v>
      </c>
      <c r="E38" s="3">
        <f t="shared" si="1"/>
        <v>5.9999999999999787</v>
      </c>
    </row>
    <row r="39" spans="2:5" x14ac:dyDescent="0.25">
      <c r="B39" s="19">
        <v>0.65555555555555556</v>
      </c>
      <c r="C39" s="19">
        <v>0.66805555555555562</v>
      </c>
      <c r="D39" s="19">
        <f t="shared" si="2"/>
        <v>1.2500000000000067E-2</v>
      </c>
      <c r="E39" s="3">
        <f t="shared" si="1"/>
        <v>18.000000000000096</v>
      </c>
    </row>
    <row r="40" spans="2:5" x14ac:dyDescent="0.25">
      <c r="B40" s="2">
        <v>0.68888888888888899</v>
      </c>
      <c r="C40" s="2">
        <v>0.68888888888888899</v>
      </c>
      <c r="D40" s="2">
        <f t="shared" si="2"/>
        <v>0</v>
      </c>
      <c r="E40" s="3">
        <f t="shared" si="1"/>
        <v>0</v>
      </c>
    </row>
    <row r="41" spans="2:5" x14ac:dyDescent="0.25">
      <c r="B41" s="2">
        <v>0.69166666666666676</v>
      </c>
      <c r="C41" s="2">
        <v>0.69166666666666676</v>
      </c>
      <c r="D41" s="2">
        <f t="shared" si="2"/>
        <v>0</v>
      </c>
      <c r="E41" s="3">
        <f t="shared" si="1"/>
        <v>0</v>
      </c>
    </row>
    <row r="42" spans="2:5" x14ac:dyDescent="0.25">
      <c r="B42" s="2">
        <v>0.69444444444444453</v>
      </c>
      <c r="C42" s="2">
        <v>0.69444444444444453</v>
      </c>
      <c r="D42" s="2">
        <f t="shared" si="2"/>
        <v>0</v>
      </c>
      <c r="E42" s="3">
        <f t="shared" si="1"/>
        <v>0</v>
      </c>
    </row>
    <row r="43" spans="2:5" x14ac:dyDescent="0.25">
      <c r="B43" s="2">
        <v>0.69791666666666663</v>
      </c>
      <c r="C43" s="2">
        <v>0.69791666666666663</v>
      </c>
      <c r="D43" s="2">
        <f t="shared" si="2"/>
        <v>0</v>
      </c>
      <c r="E43" s="3">
        <f t="shared" si="1"/>
        <v>0</v>
      </c>
    </row>
    <row r="44" spans="2:5" x14ac:dyDescent="0.25">
      <c r="B44" s="18">
        <v>0.69930555555555562</v>
      </c>
      <c r="C44" s="18">
        <v>0.70000000000000007</v>
      </c>
      <c r="D44" s="2">
        <f t="shared" si="2"/>
        <v>6.9444444444444198E-4</v>
      </c>
      <c r="E44" s="3">
        <f t="shared" si="1"/>
        <v>0.99999999999999645</v>
      </c>
    </row>
    <row r="45" spans="2:5" x14ac:dyDescent="0.25">
      <c r="B45" s="2">
        <v>0.70000000000000007</v>
      </c>
      <c r="C45" s="2">
        <v>0.70138888888888884</v>
      </c>
      <c r="D45" s="2">
        <f t="shared" si="2"/>
        <v>1.3888888888887729E-3</v>
      </c>
      <c r="E45" s="3">
        <f t="shared" si="1"/>
        <v>1.999999999999833</v>
      </c>
    </row>
    <row r="46" spans="2:5" x14ac:dyDescent="0.25">
      <c r="B46" s="2">
        <v>0.70486111111111116</v>
      </c>
      <c r="C46" s="2">
        <v>0.70486111111111116</v>
      </c>
      <c r="D46" s="2">
        <f t="shared" si="2"/>
        <v>0</v>
      </c>
      <c r="E46" s="3">
        <f t="shared" si="1"/>
        <v>0</v>
      </c>
    </row>
    <row r="47" spans="2:5" x14ac:dyDescent="0.25">
      <c r="B47" s="2">
        <v>0.70833333333333337</v>
      </c>
      <c r="C47" s="2">
        <v>0.70833333333333337</v>
      </c>
      <c r="D47" s="2">
        <f t="shared" ref="D47:D78" si="3">C47-B47</f>
        <v>0</v>
      </c>
      <c r="E47" s="3">
        <f t="shared" si="1"/>
        <v>0</v>
      </c>
    </row>
    <row r="48" spans="2:5" x14ac:dyDescent="0.25">
      <c r="B48" s="2">
        <v>0.71180555555555547</v>
      </c>
      <c r="C48" s="2">
        <v>0.71180555555555547</v>
      </c>
      <c r="D48" s="2">
        <f t="shared" si="3"/>
        <v>0</v>
      </c>
      <c r="E48" s="3">
        <f t="shared" si="1"/>
        <v>0</v>
      </c>
    </row>
    <row r="49" spans="2:5" x14ac:dyDescent="0.25">
      <c r="B49" s="2">
        <v>0.71944444444444444</v>
      </c>
      <c r="C49" s="2">
        <v>0.71944444444444444</v>
      </c>
      <c r="D49" s="2">
        <f t="shared" si="3"/>
        <v>0</v>
      </c>
      <c r="E49" s="3">
        <f t="shared" si="1"/>
        <v>0</v>
      </c>
    </row>
    <row r="50" spans="2:5" x14ac:dyDescent="0.25">
      <c r="B50" s="2">
        <v>0.73055555555555562</v>
      </c>
      <c r="C50" s="2">
        <v>0.73055555555555562</v>
      </c>
      <c r="D50" s="2">
        <f t="shared" si="3"/>
        <v>0</v>
      </c>
      <c r="E50" s="3">
        <f t="shared" si="1"/>
        <v>0</v>
      </c>
    </row>
    <row r="51" spans="2:5" x14ac:dyDescent="0.25">
      <c r="B51" s="2">
        <v>0.7319444444444444</v>
      </c>
      <c r="C51" s="2">
        <v>0.7319444444444444</v>
      </c>
      <c r="D51" s="2">
        <f t="shared" si="3"/>
        <v>0</v>
      </c>
      <c r="E51" s="3">
        <f t="shared" si="1"/>
        <v>0</v>
      </c>
    </row>
    <row r="52" spans="2:5" x14ac:dyDescent="0.25">
      <c r="B52" s="2">
        <v>0.74375000000000002</v>
      </c>
      <c r="C52" s="2">
        <v>0.74375000000000002</v>
      </c>
      <c r="D52" s="2">
        <f t="shared" si="3"/>
        <v>0</v>
      </c>
      <c r="E52" s="3">
        <f t="shared" si="1"/>
        <v>0</v>
      </c>
    </row>
    <row r="53" spans="2:5" x14ac:dyDescent="0.25">
      <c r="B53" s="2">
        <v>0.75486111111111109</v>
      </c>
      <c r="C53" s="2">
        <v>0.75486111111111109</v>
      </c>
      <c r="D53" s="2">
        <f t="shared" si="3"/>
        <v>0</v>
      </c>
      <c r="E53" s="3">
        <f t="shared" si="1"/>
        <v>0</v>
      </c>
    </row>
    <row r="54" spans="2:5" x14ac:dyDescent="0.25">
      <c r="B54" s="2">
        <v>0.7583333333333333</v>
      </c>
      <c r="C54" s="2">
        <v>0.7583333333333333</v>
      </c>
      <c r="D54" s="2">
        <f t="shared" si="3"/>
        <v>0</v>
      </c>
      <c r="E54" s="3">
        <f t="shared" si="1"/>
        <v>0</v>
      </c>
    </row>
    <row r="55" spans="2:5" x14ac:dyDescent="0.25">
      <c r="B55" s="2">
        <v>0.76944444444444438</v>
      </c>
      <c r="C55" s="2">
        <v>0.76944444444444438</v>
      </c>
      <c r="D55" s="2">
        <f t="shared" si="3"/>
        <v>0</v>
      </c>
      <c r="E55" s="3">
        <f t="shared" si="1"/>
        <v>0</v>
      </c>
    </row>
    <row r="56" spans="2:5" x14ac:dyDescent="0.25">
      <c r="B56" s="2">
        <v>0.77430555555555547</v>
      </c>
      <c r="C56" s="2">
        <v>0.77430555555555547</v>
      </c>
      <c r="D56" s="2">
        <f t="shared" si="3"/>
        <v>0</v>
      </c>
      <c r="E56" s="3">
        <f t="shared" si="1"/>
        <v>0</v>
      </c>
    </row>
    <row r="57" spans="2:5" x14ac:dyDescent="0.25">
      <c r="B57" s="2">
        <v>0.77708333333333324</v>
      </c>
      <c r="C57" s="2">
        <v>0.77708333333333324</v>
      </c>
      <c r="D57" s="2">
        <f t="shared" si="3"/>
        <v>0</v>
      </c>
      <c r="E57" s="3">
        <f t="shared" si="1"/>
        <v>0</v>
      </c>
    </row>
    <row r="58" spans="2:5" x14ac:dyDescent="0.25">
      <c r="B58" s="2">
        <v>0.78125</v>
      </c>
      <c r="C58" s="2">
        <v>0.78125</v>
      </c>
      <c r="D58" s="2">
        <f t="shared" si="3"/>
        <v>0</v>
      </c>
      <c r="E58" s="3">
        <f t="shared" si="1"/>
        <v>0</v>
      </c>
    </row>
    <row r="59" spans="2:5" x14ac:dyDescent="0.25">
      <c r="B59" s="2">
        <v>0.78541666666666676</v>
      </c>
      <c r="C59" s="2">
        <v>0.78541666666666676</v>
      </c>
      <c r="D59" s="2">
        <f t="shared" si="3"/>
        <v>0</v>
      </c>
      <c r="E59" s="3">
        <f t="shared" si="1"/>
        <v>0</v>
      </c>
    </row>
    <row r="60" spans="2:5" x14ac:dyDescent="0.25">
      <c r="B60" s="2">
        <v>0.80833333333333324</v>
      </c>
      <c r="C60" s="2">
        <v>0.80833333333333324</v>
      </c>
      <c r="D60" s="2">
        <f t="shared" si="3"/>
        <v>0</v>
      </c>
      <c r="E60" s="3">
        <f t="shared" si="1"/>
        <v>0</v>
      </c>
    </row>
    <row r="61" spans="2:5" x14ac:dyDescent="0.25">
      <c r="B61" s="19">
        <v>0.81527777777777777</v>
      </c>
      <c r="C61" s="19">
        <v>0.81527777777777777</v>
      </c>
      <c r="D61" s="19">
        <f t="shared" si="3"/>
        <v>0</v>
      </c>
      <c r="E61" s="3">
        <f t="shared" si="1"/>
        <v>0</v>
      </c>
    </row>
    <row r="62" spans="2:5" x14ac:dyDescent="0.25">
      <c r="B62" s="18">
        <v>0.58888888888888891</v>
      </c>
      <c r="C62" s="18">
        <v>0.59027777777777779</v>
      </c>
      <c r="D62" s="2">
        <f t="shared" si="3"/>
        <v>1.388888888888884E-3</v>
      </c>
      <c r="E62" s="3">
        <f t="shared" si="1"/>
        <v>1.9999999999999929</v>
      </c>
    </row>
    <row r="63" spans="2:5" x14ac:dyDescent="0.25">
      <c r="B63" s="2">
        <v>0.59305555555555556</v>
      </c>
      <c r="C63" s="2">
        <v>0.59305555555555556</v>
      </c>
      <c r="D63" s="2">
        <f t="shared" si="3"/>
        <v>0</v>
      </c>
      <c r="E63" s="3">
        <f t="shared" si="1"/>
        <v>0</v>
      </c>
    </row>
    <row r="64" spans="2:5" x14ac:dyDescent="0.25">
      <c r="B64" s="2">
        <v>0.6</v>
      </c>
      <c r="C64" s="2">
        <v>0.6</v>
      </c>
      <c r="D64" s="2">
        <f t="shared" si="3"/>
        <v>0</v>
      </c>
      <c r="E64" s="3">
        <f t="shared" si="1"/>
        <v>0</v>
      </c>
    </row>
    <row r="65" spans="2:5" x14ac:dyDescent="0.25">
      <c r="B65" s="2">
        <v>0.60138888888888886</v>
      </c>
      <c r="C65" s="2">
        <v>0.60138888888888886</v>
      </c>
      <c r="D65" s="2">
        <f t="shared" si="3"/>
        <v>0</v>
      </c>
      <c r="E65" s="3">
        <f t="shared" si="1"/>
        <v>0</v>
      </c>
    </row>
    <row r="66" spans="2:5" x14ac:dyDescent="0.25">
      <c r="B66" s="2">
        <v>0.60277777777777775</v>
      </c>
      <c r="C66" s="2">
        <v>0.60277777777777775</v>
      </c>
      <c r="D66" s="2">
        <f t="shared" si="3"/>
        <v>0</v>
      </c>
      <c r="E66" s="3">
        <f t="shared" si="1"/>
        <v>0</v>
      </c>
    </row>
    <row r="67" spans="2:5" x14ac:dyDescent="0.25">
      <c r="B67" s="2">
        <v>0.60763888888888895</v>
      </c>
      <c r="C67" s="2">
        <v>0.60763888888888895</v>
      </c>
      <c r="D67" s="2">
        <f t="shared" si="3"/>
        <v>0</v>
      </c>
      <c r="E67" s="3">
        <f t="shared" si="1"/>
        <v>0</v>
      </c>
    </row>
    <row r="68" spans="2:5" x14ac:dyDescent="0.25">
      <c r="B68" s="2">
        <v>0.61458333333333337</v>
      </c>
      <c r="C68" s="2">
        <v>0.61458333333333337</v>
      </c>
      <c r="D68" s="2">
        <f t="shared" si="3"/>
        <v>0</v>
      </c>
      <c r="E68" s="3">
        <f t="shared" si="1"/>
        <v>0</v>
      </c>
    </row>
    <row r="69" spans="2:5" x14ac:dyDescent="0.25">
      <c r="B69" s="2">
        <v>0.61597222222222225</v>
      </c>
      <c r="C69" s="2">
        <v>0.61597222222222225</v>
      </c>
      <c r="D69" s="2">
        <f t="shared" si="3"/>
        <v>0</v>
      </c>
      <c r="E69" s="3">
        <f t="shared" ref="E69:E107" si="4">D69*1440</f>
        <v>0</v>
      </c>
    </row>
    <row r="70" spans="2:5" x14ac:dyDescent="0.25">
      <c r="B70" s="2">
        <v>0.61736111111111114</v>
      </c>
      <c r="C70" s="2">
        <v>0.62083333333333335</v>
      </c>
      <c r="D70" s="2">
        <f t="shared" si="3"/>
        <v>3.4722222222222099E-3</v>
      </c>
      <c r="E70" s="3">
        <f t="shared" si="4"/>
        <v>4.9999999999999822</v>
      </c>
    </row>
    <row r="71" spans="2:5" x14ac:dyDescent="0.25">
      <c r="B71" s="19">
        <v>0.62152777777777779</v>
      </c>
      <c r="C71" s="19">
        <v>0.62638888888888888</v>
      </c>
      <c r="D71" s="19">
        <f t="shared" si="3"/>
        <v>4.8611111111110938E-3</v>
      </c>
      <c r="E71" s="3">
        <f t="shared" si="4"/>
        <v>6.9999999999999751</v>
      </c>
    </row>
    <row r="72" spans="2:5" x14ac:dyDescent="0.25">
      <c r="B72" s="2">
        <v>0.64236111111111105</v>
      </c>
      <c r="C72" s="2">
        <v>0.64374999999999993</v>
      </c>
      <c r="D72" s="2">
        <f t="shared" si="3"/>
        <v>1.388888888888884E-3</v>
      </c>
      <c r="E72" s="3">
        <f t="shared" si="4"/>
        <v>1.9999999999999929</v>
      </c>
    </row>
    <row r="73" spans="2:5" x14ac:dyDescent="0.25">
      <c r="B73" s="2">
        <v>0.64513888888888882</v>
      </c>
      <c r="C73" s="2">
        <v>0.64583333333333337</v>
      </c>
      <c r="D73" s="2">
        <f t="shared" si="3"/>
        <v>6.94444444444553E-4</v>
      </c>
      <c r="E73" s="3">
        <f t="shared" si="4"/>
        <v>1.0000000000001563</v>
      </c>
    </row>
    <row r="74" spans="2:5" x14ac:dyDescent="0.25">
      <c r="B74" s="2">
        <v>0.65208333333333335</v>
      </c>
      <c r="C74" s="2">
        <v>0.65208333333333335</v>
      </c>
      <c r="D74" s="2">
        <f t="shared" si="3"/>
        <v>0</v>
      </c>
      <c r="E74" s="3">
        <f t="shared" si="4"/>
        <v>0</v>
      </c>
    </row>
    <row r="75" spans="2:5" x14ac:dyDescent="0.25">
      <c r="B75" s="2">
        <v>0.66319444444444442</v>
      </c>
      <c r="C75" s="2">
        <v>0.66319444444444442</v>
      </c>
      <c r="D75" s="2">
        <f t="shared" si="3"/>
        <v>0</v>
      </c>
      <c r="E75" s="3">
        <f t="shared" si="4"/>
        <v>0</v>
      </c>
    </row>
    <row r="76" spans="2:5" x14ac:dyDescent="0.25">
      <c r="B76" s="2">
        <v>0.66527777777777775</v>
      </c>
      <c r="C76" s="2">
        <v>0.6743055555555556</v>
      </c>
      <c r="D76" s="2">
        <f t="shared" si="3"/>
        <v>9.0277777777778567E-3</v>
      </c>
      <c r="E76" s="3">
        <f t="shared" si="4"/>
        <v>13.000000000000114</v>
      </c>
    </row>
    <row r="77" spans="2:5" x14ac:dyDescent="0.25">
      <c r="B77" s="2">
        <v>0.66875000000000007</v>
      </c>
      <c r="C77" s="2">
        <v>0.67708333333333337</v>
      </c>
      <c r="D77" s="2">
        <f t="shared" si="3"/>
        <v>8.3333333333333037E-3</v>
      </c>
      <c r="E77" s="3">
        <f t="shared" si="4"/>
        <v>11.999999999999957</v>
      </c>
    </row>
    <row r="78" spans="2:5" x14ac:dyDescent="0.25">
      <c r="B78" s="2">
        <v>0.67708333333333337</v>
      </c>
      <c r="C78" s="2">
        <v>0.68055555555555547</v>
      </c>
      <c r="D78" s="2">
        <f t="shared" si="3"/>
        <v>3.4722222222220989E-3</v>
      </c>
      <c r="E78" s="3">
        <f t="shared" si="4"/>
        <v>4.9999999999998224</v>
      </c>
    </row>
    <row r="79" spans="2:5" x14ac:dyDescent="0.25">
      <c r="B79" s="2">
        <v>0.69305555555555554</v>
      </c>
      <c r="C79" s="2">
        <v>0.69513888888888886</v>
      </c>
      <c r="D79" s="2">
        <f t="shared" ref="D79:D107" si="5">C79-B79</f>
        <v>2.0833333333333259E-3</v>
      </c>
      <c r="E79" s="3">
        <f t="shared" si="4"/>
        <v>2.9999999999999893</v>
      </c>
    </row>
    <row r="80" spans="2:5" x14ac:dyDescent="0.25">
      <c r="B80" s="2">
        <v>0.69374999999999998</v>
      </c>
      <c r="C80" s="2">
        <v>0.69652777777777775</v>
      </c>
      <c r="D80" s="2">
        <f t="shared" si="5"/>
        <v>2.7777777777777679E-3</v>
      </c>
      <c r="E80" s="3">
        <f t="shared" si="4"/>
        <v>3.9999999999999858</v>
      </c>
    </row>
    <row r="81" spans="2:5" x14ac:dyDescent="0.25">
      <c r="B81" s="2">
        <v>0.69374999999999998</v>
      </c>
      <c r="C81" s="2">
        <v>0.69513888888888886</v>
      </c>
      <c r="D81" s="2">
        <f t="shared" si="5"/>
        <v>1.388888888888884E-3</v>
      </c>
      <c r="E81" s="3">
        <f t="shared" si="4"/>
        <v>1.9999999999999929</v>
      </c>
    </row>
    <row r="82" spans="2:5" x14ac:dyDescent="0.25">
      <c r="B82" s="2">
        <v>0.69444444444444453</v>
      </c>
      <c r="C82" s="2">
        <v>0.6958333333333333</v>
      </c>
      <c r="D82" s="2">
        <f t="shared" si="5"/>
        <v>1.3888888888887729E-3</v>
      </c>
      <c r="E82" s="3">
        <f t="shared" si="4"/>
        <v>1.999999999999833</v>
      </c>
    </row>
    <row r="83" spans="2:5" x14ac:dyDescent="0.25">
      <c r="B83" s="2">
        <v>0.7006944444444444</v>
      </c>
      <c r="C83" s="2">
        <v>0.7055555555555556</v>
      </c>
      <c r="D83" s="2">
        <f t="shared" si="5"/>
        <v>4.8611111111112049E-3</v>
      </c>
      <c r="E83" s="3">
        <f t="shared" si="4"/>
        <v>7.000000000000135</v>
      </c>
    </row>
    <row r="84" spans="2:5" x14ac:dyDescent="0.25">
      <c r="B84" s="2">
        <v>0.70347222222222217</v>
      </c>
      <c r="C84" s="2">
        <v>0.70624999999999993</v>
      </c>
      <c r="D84" s="2">
        <f t="shared" si="5"/>
        <v>2.7777777777777679E-3</v>
      </c>
      <c r="E84" s="3">
        <f t="shared" si="4"/>
        <v>3.9999999999999858</v>
      </c>
    </row>
    <row r="85" spans="2:5" x14ac:dyDescent="0.25">
      <c r="B85" s="2">
        <v>0.70486111111111116</v>
      </c>
      <c r="C85" s="2">
        <v>0.70833333333333337</v>
      </c>
      <c r="D85" s="2">
        <f t="shared" si="5"/>
        <v>3.4722222222222099E-3</v>
      </c>
      <c r="E85" s="3">
        <f t="shared" si="4"/>
        <v>4.9999999999999822</v>
      </c>
    </row>
    <row r="86" spans="2:5" x14ac:dyDescent="0.25">
      <c r="B86" s="2">
        <v>0.71180555555555547</v>
      </c>
      <c r="C86" s="2">
        <v>0.71180555555555547</v>
      </c>
      <c r="D86" s="2">
        <f t="shared" si="5"/>
        <v>0</v>
      </c>
      <c r="E86" s="3">
        <f t="shared" si="4"/>
        <v>0</v>
      </c>
    </row>
    <row r="87" spans="2:5" x14ac:dyDescent="0.25">
      <c r="B87" s="2">
        <v>0.72013888888888899</v>
      </c>
      <c r="C87" s="2">
        <v>0.72013888888888899</v>
      </c>
      <c r="D87" s="2">
        <f t="shared" si="5"/>
        <v>0</v>
      </c>
      <c r="E87" s="3">
        <f t="shared" si="4"/>
        <v>0</v>
      </c>
    </row>
    <row r="88" spans="2:5" x14ac:dyDescent="0.25">
      <c r="B88" s="2">
        <v>0.72222222222222221</v>
      </c>
      <c r="C88" s="2">
        <v>0.72222222222222221</v>
      </c>
      <c r="D88" s="2">
        <f t="shared" si="5"/>
        <v>0</v>
      </c>
      <c r="E88" s="3">
        <f t="shared" si="4"/>
        <v>0</v>
      </c>
    </row>
    <row r="89" spans="2:5" x14ac:dyDescent="0.25">
      <c r="B89" s="2">
        <v>0.72291666666666676</v>
      </c>
      <c r="C89" s="2">
        <v>0.72638888888888886</v>
      </c>
      <c r="D89" s="2">
        <f t="shared" si="5"/>
        <v>3.4722222222220989E-3</v>
      </c>
      <c r="E89" s="3">
        <f t="shared" si="4"/>
        <v>4.9999999999998224</v>
      </c>
    </row>
    <row r="90" spans="2:5" x14ac:dyDescent="0.25">
      <c r="B90" s="2">
        <v>0.72430555555555554</v>
      </c>
      <c r="C90" s="2">
        <v>0.7284722222222223</v>
      </c>
      <c r="D90" s="2">
        <f t="shared" si="5"/>
        <v>4.1666666666667629E-3</v>
      </c>
      <c r="E90" s="3">
        <f t="shared" si="4"/>
        <v>6.0000000000001386</v>
      </c>
    </row>
    <row r="91" spans="2:5" x14ac:dyDescent="0.25">
      <c r="B91" s="18">
        <v>0.73541666666666661</v>
      </c>
      <c r="C91" s="18">
        <v>0.73541666666666661</v>
      </c>
      <c r="D91" s="2">
        <f t="shared" si="5"/>
        <v>0</v>
      </c>
      <c r="E91" s="3">
        <f t="shared" si="4"/>
        <v>0</v>
      </c>
    </row>
    <row r="92" spans="2:5" x14ac:dyDescent="0.25">
      <c r="B92" s="2">
        <v>0.73611111111111116</v>
      </c>
      <c r="C92" s="2">
        <v>0.73611111111111116</v>
      </c>
      <c r="D92" s="2">
        <f t="shared" si="5"/>
        <v>0</v>
      </c>
      <c r="E92" s="3">
        <f t="shared" si="4"/>
        <v>0</v>
      </c>
    </row>
    <row r="93" spans="2:5" x14ac:dyDescent="0.25">
      <c r="B93" s="2">
        <v>0.7402777777777777</v>
      </c>
      <c r="C93" s="2">
        <v>0.7402777777777777</v>
      </c>
      <c r="D93" s="2">
        <f t="shared" si="5"/>
        <v>0</v>
      </c>
      <c r="E93" s="3">
        <f t="shared" si="4"/>
        <v>0</v>
      </c>
    </row>
    <row r="94" spans="2:5" x14ac:dyDescent="0.25">
      <c r="B94" s="2">
        <v>0.74722222222222223</v>
      </c>
      <c r="C94" s="2">
        <v>0.74722222222222223</v>
      </c>
      <c r="D94" s="2">
        <f t="shared" si="5"/>
        <v>0</v>
      </c>
      <c r="E94" s="3">
        <f t="shared" si="4"/>
        <v>0</v>
      </c>
    </row>
    <row r="95" spans="2:5" x14ac:dyDescent="0.25">
      <c r="B95" s="2">
        <v>0.75208333333333333</v>
      </c>
      <c r="C95" s="2">
        <v>0.75208333333333333</v>
      </c>
      <c r="D95" s="2">
        <f t="shared" si="5"/>
        <v>0</v>
      </c>
      <c r="E95" s="3">
        <f t="shared" si="4"/>
        <v>0</v>
      </c>
    </row>
    <row r="96" spans="2:5" x14ac:dyDescent="0.25">
      <c r="B96" s="2">
        <v>0.7583333333333333</v>
      </c>
      <c r="C96" s="2">
        <v>0.7583333333333333</v>
      </c>
      <c r="D96" s="2">
        <f t="shared" si="5"/>
        <v>0</v>
      </c>
      <c r="E96" s="3">
        <f t="shared" si="4"/>
        <v>0</v>
      </c>
    </row>
    <row r="97" spans="2:5" x14ac:dyDescent="0.25">
      <c r="B97" s="2">
        <v>0.76041666666666663</v>
      </c>
      <c r="C97" s="2">
        <v>0.76111111111111107</v>
      </c>
      <c r="D97" s="2">
        <f t="shared" si="5"/>
        <v>6.9444444444444198E-4</v>
      </c>
      <c r="E97" s="3">
        <f t="shared" si="4"/>
        <v>0.99999999999999645</v>
      </c>
    </row>
    <row r="98" spans="2:5" x14ac:dyDescent="0.25">
      <c r="B98" s="2">
        <v>0.7631944444444444</v>
      </c>
      <c r="C98" s="2">
        <v>0.7631944444444444</v>
      </c>
      <c r="D98" s="2">
        <f t="shared" si="5"/>
        <v>0</v>
      </c>
      <c r="E98" s="3">
        <f t="shared" si="4"/>
        <v>0</v>
      </c>
    </row>
    <row r="99" spans="2:5" x14ac:dyDescent="0.25">
      <c r="B99" s="2">
        <v>0.76458333333333339</v>
      </c>
      <c r="C99" s="2">
        <v>0.76458333333333339</v>
      </c>
      <c r="D99" s="2">
        <f t="shared" si="5"/>
        <v>0</v>
      </c>
      <c r="E99" s="3">
        <f t="shared" si="4"/>
        <v>0</v>
      </c>
    </row>
    <row r="100" spans="2:5" x14ac:dyDescent="0.25">
      <c r="B100" s="2">
        <v>0.76527777777777783</v>
      </c>
      <c r="C100" s="2">
        <v>0.76527777777777783</v>
      </c>
      <c r="D100" s="2">
        <f t="shared" si="5"/>
        <v>0</v>
      </c>
      <c r="E100" s="3">
        <f t="shared" si="4"/>
        <v>0</v>
      </c>
    </row>
    <row r="101" spans="2:5" x14ac:dyDescent="0.25">
      <c r="B101" s="2">
        <v>0.77361111111111114</v>
      </c>
      <c r="C101" s="2">
        <v>0.77361111111111114</v>
      </c>
      <c r="D101" s="2">
        <f t="shared" si="5"/>
        <v>0</v>
      </c>
      <c r="E101" s="3">
        <f t="shared" si="4"/>
        <v>0</v>
      </c>
    </row>
    <row r="102" spans="2:5" x14ac:dyDescent="0.25">
      <c r="B102" s="2">
        <v>0.78472222222222221</v>
      </c>
      <c r="C102" s="2">
        <v>0.78472222222222221</v>
      </c>
      <c r="D102" s="2">
        <f t="shared" si="5"/>
        <v>0</v>
      </c>
      <c r="E102" s="3">
        <f t="shared" si="4"/>
        <v>0</v>
      </c>
    </row>
    <row r="103" spans="2:5" x14ac:dyDescent="0.25">
      <c r="B103" s="2">
        <v>0.78541666666666676</v>
      </c>
      <c r="C103" s="2">
        <v>0.78541666666666676</v>
      </c>
      <c r="D103" s="2">
        <f t="shared" si="5"/>
        <v>0</v>
      </c>
      <c r="E103" s="3">
        <f t="shared" si="4"/>
        <v>0</v>
      </c>
    </row>
    <row r="104" spans="2:5" x14ac:dyDescent="0.25">
      <c r="B104" s="2">
        <v>0.78819444444444453</v>
      </c>
      <c r="C104" s="2">
        <v>0.78819444444444453</v>
      </c>
      <c r="D104" s="2">
        <f t="shared" si="5"/>
        <v>0</v>
      </c>
      <c r="E104" s="3">
        <f t="shared" si="4"/>
        <v>0</v>
      </c>
    </row>
    <row r="105" spans="2:5" x14ac:dyDescent="0.25">
      <c r="B105" s="18">
        <v>0.79236111111111107</v>
      </c>
      <c r="C105" s="18">
        <v>0.79583333333333339</v>
      </c>
      <c r="D105" s="2">
        <f t="shared" si="5"/>
        <v>3.4722222222223209E-3</v>
      </c>
      <c r="E105" s="3">
        <f t="shared" si="4"/>
        <v>5.0000000000001421</v>
      </c>
    </row>
    <row r="106" spans="2:5" x14ac:dyDescent="0.25">
      <c r="B106" s="2">
        <v>0.79305555555555562</v>
      </c>
      <c r="C106" s="2">
        <v>0.81388888888888899</v>
      </c>
      <c r="D106" s="2">
        <f t="shared" si="5"/>
        <v>2.083333333333337E-2</v>
      </c>
      <c r="E106" s="3">
        <f t="shared" si="4"/>
        <v>30.000000000000053</v>
      </c>
    </row>
    <row r="107" spans="2:5" x14ac:dyDescent="0.25">
      <c r="B107" s="2">
        <v>0.82708333333333339</v>
      </c>
      <c r="C107" s="2">
        <v>0.82708333333333339</v>
      </c>
      <c r="D107" s="2">
        <f t="shared" si="5"/>
        <v>0</v>
      </c>
      <c r="E107" s="3">
        <f t="shared" si="4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5"/>
  <sheetViews>
    <sheetView workbookViewId="0">
      <selection activeCell="I5" sqref="I5"/>
    </sheetView>
  </sheetViews>
  <sheetFormatPr defaultRowHeight="15" x14ac:dyDescent="0.25"/>
  <cols>
    <col min="2" max="2" width="12" bestFit="1" customWidth="1"/>
    <col min="3" max="3" width="11.85546875" bestFit="1" customWidth="1"/>
    <col min="4" max="4" width="20.42578125" bestFit="1" customWidth="1"/>
    <col min="5" max="5" width="11.7109375" bestFit="1" customWidth="1"/>
    <col min="6" max="6" width="12.28515625" customWidth="1"/>
    <col min="7" max="7" width="32.28515625" bestFit="1" customWidth="1"/>
    <col min="8" max="8" width="7.140625" bestFit="1" customWidth="1"/>
  </cols>
  <sheetData>
    <row r="3" spans="2:9" x14ac:dyDescent="0.25">
      <c r="B3" s="5" t="s">
        <v>1</v>
      </c>
      <c r="C3" s="7" t="s">
        <v>10</v>
      </c>
      <c r="D3" s="7" t="s">
        <v>93</v>
      </c>
      <c r="E3" s="5" t="s">
        <v>136</v>
      </c>
      <c r="G3" t="s">
        <v>156</v>
      </c>
      <c r="H3">
        <f>SUM(E4:E125)</f>
        <v>1410.9999999999991</v>
      </c>
    </row>
    <row r="4" spans="2:9" x14ac:dyDescent="0.25">
      <c r="B4" s="2">
        <v>0.77430555555555547</v>
      </c>
      <c r="C4" s="2">
        <v>0.78680555555555554</v>
      </c>
      <c r="D4" s="2">
        <f>C4-B4</f>
        <v>1.2500000000000067E-2</v>
      </c>
      <c r="E4" s="3">
        <f>D4*1440</f>
        <v>18.000000000000096</v>
      </c>
      <c r="G4" t="s">
        <v>157</v>
      </c>
      <c r="H4">
        <f>COUNT(E4:E125)</f>
        <v>122</v>
      </c>
    </row>
    <row r="5" spans="2:9" x14ac:dyDescent="0.25">
      <c r="B5" s="2">
        <v>0.77500000000000002</v>
      </c>
      <c r="C5" s="2">
        <v>0.78888888888888886</v>
      </c>
      <c r="D5" s="2">
        <f t="shared" ref="D5:D25" si="0">C5-B5</f>
        <v>1.388888888888884E-2</v>
      </c>
      <c r="E5" s="3">
        <f t="shared" ref="E5:E68" si="1">D5*1440</f>
        <v>19.999999999999929</v>
      </c>
      <c r="G5" s="4" t="s">
        <v>121</v>
      </c>
      <c r="H5" s="4">
        <f>H3/H4</f>
        <v>11.565573770491795</v>
      </c>
      <c r="I5" s="4" t="s">
        <v>158</v>
      </c>
    </row>
    <row r="6" spans="2:9" x14ac:dyDescent="0.25">
      <c r="B6" s="2">
        <v>0.77569444444444446</v>
      </c>
      <c r="C6" s="2">
        <v>0.7944444444444444</v>
      </c>
      <c r="D6" s="2">
        <f t="shared" si="0"/>
        <v>1.8749999999999933E-2</v>
      </c>
      <c r="E6" s="3">
        <f t="shared" si="1"/>
        <v>26.999999999999904</v>
      </c>
    </row>
    <row r="7" spans="2:9" x14ac:dyDescent="0.25">
      <c r="B7" s="19">
        <v>0.79652777777777783</v>
      </c>
      <c r="C7" s="19">
        <v>0.80555555555555547</v>
      </c>
      <c r="D7" s="19">
        <f t="shared" si="0"/>
        <v>9.0277777777776347E-3</v>
      </c>
      <c r="E7" s="3">
        <f t="shared" si="1"/>
        <v>12.999999999999794</v>
      </c>
    </row>
    <row r="8" spans="2:9" x14ac:dyDescent="0.25">
      <c r="B8" s="18">
        <v>0.4694444444444445</v>
      </c>
      <c r="C8" s="18">
        <v>0.52777777777777779</v>
      </c>
      <c r="D8" s="2">
        <f t="shared" si="0"/>
        <v>5.8333333333333293E-2</v>
      </c>
      <c r="E8" s="3">
        <f t="shared" si="1"/>
        <v>83.999999999999943</v>
      </c>
    </row>
    <row r="9" spans="2:9" x14ac:dyDescent="0.25">
      <c r="B9" s="2">
        <v>0.4770833333333333</v>
      </c>
      <c r="C9" s="2">
        <v>0.48472222222222222</v>
      </c>
      <c r="D9" s="2">
        <f t="shared" si="0"/>
        <v>7.6388888888889173E-3</v>
      </c>
      <c r="E9" s="3">
        <f t="shared" si="1"/>
        <v>11.000000000000041</v>
      </c>
    </row>
    <row r="10" spans="2:9" x14ac:dyDescent="0.25">
      <c r="B10" s="2">
        <v>0.4770833333333333</v>
      </c>
      <c r="C10" s="2">
        <v>0.48541666666666666</v>
      </c>
      <c r="D10" s="2">
        <f t="shared" si="0"/>
        <v>8.3333333333333592E-3</v>
      </c>
      <c r="E10" s="3">
        <f t="shared" si="1"/>
        <v>12.000000000000037</v>
      </c>
    </row>
    <row r="11" spans="2:9" x14ac:dyDescent="0.25">
      <c r="B11" s="2">
        <v>0.48402777777777778</v>
      </c>
      <c r="C11" s="2">
        <v>0.48819444444444443</v>
      </c>
      <c r="D11" s="2">
        <f t="shared" si="0"/>
        <v>4.1666666666666519E-3</v>
      </c>
      <c r="E11" s="3">
        <f t="shared" si="1"/>
        <v>5.9999999999999787</v>
      </c>
    </row>
    <row r="12" spans="2:9" x14ac:dyDescent="0.25">
      <c r="B12" s="2">
        <v>0.4861111111111111</v>
      </c>
      <c r="C12" s="2">
        <v>0.48958333333333331</v>
      </c>
      <c r="D12" s="2">
        <f t="shared" si="0"/>
        <v>3.4722222222222099E-3</v>
      </c>
      <c r="E12" s="3">
        <f t="shared" si="1"/>
        <v>4.9999999999999822</v>
      </c>
    </row>
    <row r="13" spans="2:9" x14ac:dyDescent="0.25">
      <c r="B13" s="2">
        <v>0.49861111111111112</v>
      </c>
      <c r="C13" s="2">
        <v>0.4993055555555555</v>
      </c>
      <c r="D13" s="2">
        <f t="shared" si="0"/>
        <v>6.9444444444438647E-4</v>
      </c>
      <c r="E13" s="3">
        <f t="shared" si="1"/>
        <v>0.99999999999991651</v>
      </c>
    </row>
    <row r="14" spans="2:9" x14ac:dyDescent="0.25">
      <c r="B14" s="2">
        <v>0.50347222222222221</v>
      </c>
      <c r="C14" s="2">
        <v>0.50972222222222219</v>
      </c>
      <c r="D14" s="2">
        <f t="shared" si="0"/>
        <v>6.2499999999999778E-3</v>
      </c>
      <c r="E14" s="3">
        <f t="shared" si="1"/>
        <v>8.999999999999968</v>
      </c>
    </row>
    <row r="15" spans="2:9" x14ac:dyDescent="0.25">
      <c r="B15" s="2">
        <v>0.50555555555555554</v>
      </c>
      <c r="C15" s="2">
        <v>0.51250000000000007</v>
      </c>
      <c r="D15" s="2">
        <f t="shared" si="0"/>
        <v>6.9444444444445308E-3</v>
      </c>
      <c r="E15" s="3">
        <f t="shared" si="1"/>
        <v>10.000000000000124</v>
      </c>
    </row>
    <row r="16" spans="2:9" x14ac:dyDescent="0.25">
      <c r="B16" s="2">
        <v>0.50555555555555554</v>
      </c>
      <c r="C16" s="2">
        <v>0.51597222222222217</v>
      </c>
      <c r="D16" s="2">
        <f t="shared" si="0"/>
        <v>1.041666666666663E-2</v>
      </c>
      <c r="E16" s="3">
        <f t="shared" si="1"/>
        <v>14.999999999999947</v>
      </c>
    </row>
    <row r="17" spans="2:5" x14ac:dyDescent="0.25">
      <c r="B17" s="2">
        <v>0.5083333333333333</v>
      </c>
      <c r="C17" s="2">
        <v>0.51250000000000007</v>
      </c>
      <c r="D17" s="2">
        <f t="shared" si="0"/>
        <v>4.1666666666667629E-3</v>
      </c>
      <c r="E17" s="3">
        <f t="shared" si="1"/>
        <v>6.0000000000001386</v>
      </c>
    </row>
    <row r="18" spans="2:5" x14ac:dyDescent="0.25">
      <c r="B18" s="2">
        <v>0.51527777777777783</v>
      </c>
      <c r="C18" s="2">
        <v>0.52847222222222223</v>
      </c>
      <c r="D18" s="2">
        <f t="shared" si="0"/>
        <v>1.3194444444444398E-2</v>
      </c>
      <c r="E18" s="3">
        <f t="shared" si="1"/>
        <v>18.999999999999932</v>
      </c>
    </row>
    <row r="19" spans="2:5" x14ac:dyDescent="0.25">
      <c r="B19" s="2">
        <v>0.52083333333333337</v>
      </c>
      <c r="C19" s="2">
        <v>0.54236111111111118</v>
      </c>
      <c r="D19" s="2">
        <f t="shared" si="0"/>
        <v>2.1527777777777812E-2</v>
      </c>
      <c r="E19" s="3">
        <f t="shared" si="1"/>
        <v>31.00000000000005</v>
      </c>
    </row>
    <row r="20" spans="2:5" x14ac:dyDescent="0.25">
      <c r="B20" s="2">
        <v>0.52361111111111114</v>
      </c>
      <c r="C20" s="18">
        <v>0.52986111111111112</v>
      </c>
      <c r="D20" s="2">
        <f t="shared" si="0"/>
        <v>6.2499999999999778E-3</v>
      </c>
      <c r="E20" s="3">
        <f t="shared" si="1"/>
        <v>8.999999999999968</v>
      </c>
    </row>
    <row r="21" spans="2:5" x14ac:dyDescent="0.25">
      <c r="B21" s="2">
        <v>0.53263888888888888</v>
      </c>
      <c r="C21" s="2">
        <v>0.53263888888888888</v>
      </c>
      <c r="D21" s="2">
        <f t="shared" si="0"/>
        <v>0</v>
      </c>
      <c r="E21" s="3">
        <f t="shared" si="1"/>
        <v>0</v>
      </c>
    </row>
    <row r="22" spans="2:5" x14ac:dyDescent="0.25">
      <c r="B22" s="2">
        <v>0.53263888888888888</v>
      </c>
      <c r="C22" s="2">
        <v>0.53541666666666665</v>
      </c>
      <c r="D22" s="2">
        <f t="shared" si="0"/>
        <v>2.7777777777777679E-3</v>
      </c>
      <c r="E22" s="3">
        <f t="shared" si="1"/>
        <v>3.9999999999999858</v>
      </c>
    </row>
    <row r="23" spans="2:5" x14ac:dyDescent="0.25">
      <c r="B23" s="2">
        <v>0.54027777777777775</v>
      </c>
      <c r="C23" s="2">
        <v>0.54166666666666663</v>
      </c>
      <c r="D23" s="2">
        <f t="shared" si="0"/>
        <v>1.388888888888884E-3</v>
      </c>
      <c r="E23" s="3">
        <f t="shared" si="1"/>
        <v>1.9999999999999929</v>
      </c>
    </row>
    <row r="24" spans="2:5" x14ac:dyDescent="0.25">
      <c r="B24" s="2">
        <v>0.54166666666666663</v>
      </c>
      <c r="C24" s="2">
        <v>0.5444444444444444</v>
      </c>
      <c r="D24" s="2">
        <f t="shared" si="0"/>
        <v>2.7777777777777679E-3</v>
      </c>
      <c r="E24" s="3">
        <f t="shared" si="1"/>
        <v>3.9999999999999858</v>
      </c>
    </row>
    <row r="25" spans="2:5" x14ac:dyDescent="0.25">
      <c r="B25" s="19">
        <v>0.54236111111111118</v>
      </c>
      <c r="C25" s="19">
        <v>0.54791666666666672</v>
      </c>
      <c r="D25" s="19">
        <f t="shared" si="0"/>
        <v>5.5555555555555358E-3</v>
      </c>
      <c r="E25" s="3">
        <f t="shared" si="1"/>
        <v>7.9999999999999716</v>
      </c>
    </row>
    <row r="26" spans="2:5" x14ac:dyDescent="0.25">
      <c r="B26" s="2">
        <v>0.57777777777777783</v>
      </c>
      <c r="C26" s="2">
        <v>0.60555555555555551</v>
      </c>
      <c r="D26" s="2">
        <f t="shared" ref="D26:D49" si="2">C26-B26</f>
        <v>2.7777777777777679E-2</v>
      </c>
      <c r="E26" s="3">
        <f t="shared" si="1"/>
        <v>39.999999999999858</v>
      </c>
    </row>
    <row r="27" spans="2:5" x14ac:dyDescent="0.25">
      <c r="B27" s="2">
        <v>0.5854166666666667</v>
      </c>
      <c r="C27" s="2">
        <v>0.59513888888888888</v>
      </c>
      <c r="D27" s="2">
        <f t="shared" si="2"/>
        <v>9.7222222222221877E-3</v>
      </c>
      <c r="E27" s="3">
        <f t="shared" si="1"/>
        <v>13.99999999999995</v>
      </c>
    </row>
    <row r="28" spans="2:5" x14ac:dyDescent="0.25">
      <c r="B28" s="2">
        <v>0.58680555555555558</v>
      </c>
      <c r="C28" s="2">
        <v>0.60625000000000007</v>
      </c>
      <c r="D28" s="2">
        <f t="shared" si="2"/>
        <v>1.9444444444444486E-2</v>
      </c>
      <c r="E28" s="3">
        <f t="shared" si="1"/>
        <v>28.00000000000006</v>
      </c>
    </row>
    <row r="29" spans="2:5" x14ac:dyDescent="0.25">
      <c r="B29" s="2">
        <v>0.60555555555555551</v>
      </c>
      <c r="C29" s="2">
        <v>0.63055555555555554</v>
      </c>
      <c r="D29" s="2">
        <f t="shared" si="2"/>
        <v>2.5000000000000022E-2</v>
      </c>
      <c r="E29" s="3">
        <f t="shared" si="1"/>
        <v>36.000000000000028</v>
      </c>
    </row>
    <row r="30" spans="2:5" x14ac:dyDescent="0.25">
      <c r="B30" s="2">
        <v>0.60555555555555551</v>
      </c>
      <c r="C30" s="2">
        <v>0.61111111111111105</v>
      </c>
      <c r="D30" s="2">
        <f t="shared" si="2"/>
        <v>5.5555555555555358E-3</v>
      </c>
      <c r="E30" s="3">
        <f t="shared" si="1"/>
        <v>7.9999999999999716</v>
      </c>
    </row>
    <row r="31" spans="2:5" x14ac:dyDescent="0.25">
      <c r="B31" s="18">
        <v>0.60833333333333328</v>
      </c>
      <c r="C31" s="2">
        <v>0.61041666666666672</v>
      </c>
      <c r="D31" s="2">
        <f t="shared" si="2"/>
        <v>2.083333333333437E-3</v>
      </c>
      <c r="E31" s="3">
        <f t="shared" si="1"/>
        <v>3.0000000000001492</v>
      </c>
    </row>
    <row r="32" spans="2:5" x14ac:dyDescent="0.25">
      <c r="B32" s="2">
        <v>0.60833333333333328</v>
      </c>
      <c r="C32" s="2">
        <v>0.61111111111111105</v>
      </c>
      <c r="D32" s="2">
        <f t="shared" si="2"/>
        <v>2.7777777777777679E-3</v>
      </c>
      <c r="E32" s="3">
        <f t="shared" si="1"/>
        <v>3.9999999999999858</v>
      </c>
    </row>
    <row r="33" spans="2:5" x14ac:dyDescent="0.25">
      <c r="B33" s="2">
        <v>0.61249999999999993</v>
      </c>
      <c r="C33" s="2">
        <v>0.625</v>
      </c>
      <c r="D33" s="2">
        <f t="shared" si="2"/>
        <v>1.2500000000000067E-2</v>
      </c>
      <c r="E33" s="3">
        <f t="shared" si="1"/>
        <v>18.000000000000096</v>
      </c>
    </row>
    <row r="34" spans="2:5" x14ac:dyDescent="0.25">
      <c r="B34" s="2">
        <v>0.61736111111111114</v>
      </c>
      <c r="C34" s="2">
        <v>0.61805555555555558</v>
      </c>
      <c r="D34" s="2">
        <f t="shared" si="2"/>
        <v>6.9444444444444198E-4</v>
      </c>
      <c r="E34" s="3">
        <f t="shared" si="1"/>
        <v>0.99999999999999645</v>
      </c>
    </row>
    <row r="35" spans="2:5" x14ac:dyDescent="0.25">
      <c r="B35" s="2">
        <v>0.62569444444444444</v>
      </c>
      <c r="C35" s="2">
        <v>0.63055555555555554</v>
      </c>
      <c r="D35" s="2">
        <f t="shared" si="2"/>
        <v>4.8611111111110938E-3</v>
      </c>
      <c r="E35" s="3">
        <f t="shared" si="1"/>
        <v>6.9999999999999751</v>
      </c>
    </row>
    <row r="36" spans="2:5" x14ac:dyDescent="0.25">
      <c r="B36" s="2">
        <v>0.62638888888888888</v>
      </c>
      <c r="C36" s="2">
        <v>0.62708333333333333</v>
      </c>
      <c r="D36" s="2">
        <f t="shared" si="2"/>
        <v>6.9444444444444198E-4</v>
      </c>
      <c r="E36" s="3">
        <f t="shared" si="1"/>
        <v>0.99999999999999645</v>
      </c>
    </row>
    <row r="37" spans="2:5" x14ac:dyDescent="0.25">
      <c r="B37" s="2">
        <v>0.62777777777777777</v>
      </c>
      <c r="C37" s="2">
        <v>0.63124999999999998</v>
      </c>
      <c r="D37" s="2">
        <f t="shared" si="2"/>
        <v>3.4722222222222099E-3</v>
      </c>
      <c r="E37" s="3">
        <f t="shared" si="1"/>
        <v>4.9999999999999822</v>
      </c>
    </row>
    <row r="38" spans="2:5" x14ac:dyDescent="0.25">
      <c r="B38" s="2">
        <v>0.63194444444444442</v>
      </c>
      <c r="C38" s="2">
        <v>0.63611111111111118</v>
      </c>
      <c r="D38" s="2">
        <f t="shared" si="2"/>
        <v>4.1666666666667629E-3</v>
      </c>
      <c r="E38" s="3">
        <f t="shared" si="1"/>
        <v>6.0000000000001386</v>
      </c>
    </row>
    <row r="39" spans="2:5" x14ac:dyDescent="0.25">
      <c r="B39" s="2">
        <v>0.6333333333333333</v>
      </c>
      <c r="C39" s="2">
        <v>0.63472222222222219</v>
      </c>
      <c r="D39" s="2">
        <f t="shared" si="2"/>
        <v>1.388888888888884E-3</v>
      </c>
      <c r="E39" s="3">
        <f t="shared" si="1"/>
        <v>1.9999999999999929</v>
      </c>
    </row>
    <row r="40" spans="2:5" x14ac:dyDescent="0.25">
      <c r="B40" s="2">
        <v>0.63541666666666663</v>
      </c>
      <c r="C40" s="2">
        <v>0.64097222222222217</v>
      </c>
      <c r="D40" s="2">
        <f t="shared" si="2"/>
        <v>5.5555555555555358E-3</v>
      </c>
      <c r="E40" s="3">
        <f t="shared" si="1"/>
        <v>7.9999999999999716</v>
      </c>
    </row>
    <row r="41" spans="2:5" x14ac:dyDescent="0.25">
      <c r="B41" s="2">
        <v>0.63888888888888895</v>
      </c>
      <c r="C41" s="2">
        <v>0.64236111111111105</v>
      </c>
      <c r="D41" s="2">
        <f t="shared" si="2"/>
        <v>3.4722222222220989E-3</v>
      </c>
      <c r="E41" s="3">
        <f t="shared" si="1"/>
        <v>4.9999999999998224</v>
      </c>
    </row>
    <row r="42" spans="2:5" x14ac:dyDescent="0.25">
      <c r="B42" s="2">
        <v>0.64027777777777783</v>
      </c>
      <c r="C42" s="2">
        <v>0.64513888888888882</v>
      </c>
      <c r="D42" s="2">
        <f t="shared" si="2"/>
        <v>4.8611111111109828E-3</v>
      </c>
      <c r="E42" s="3">
        <f t="shared" si="1"/>
        <v>6.9999999999998153</v>
      </c>
    </row>
    <row r="43" spans="2:5" x14ac:dyDescent="0.25">
      <c r="B43" s="2">
        <v>0.6430555555555556</v>
      </c>
      <c r="C43" s="2">
        <v>0.65694444444444444</v>
      </c>
      <c r="D43" s="2">
        <f t="shared" si="2"/>
        <v>1.388888888888884E-2</v>
      </c>
      <c r="E43" s="3">
        <f t="shared" si="1"/>
        <v>19.999999999999929</v>
      </c>
    </row>
    <row r="44" spans="2:5" x14ac:dyDescent="0.25">
      <c r="B44" s="2">
        <v>0.64722222222222225</v>
      </c>
      <c r="C44" s="2">
        <v>0.66111111111111109</v>
      </c>
      <c r="D44" s="2">
        <f t="shared" si="2"/>
        <v>1.388888888888884E-2</v>
      </c>
      <c r="E44" s="3">
        <f t="shared" si="1"/>
        <v>19.999999999999929</v>
      </c>
    </row>
    <row r="45" spans="2:5" x14ac:dyDescent="0.25">
      <c r="B45" s="2">
        <v>0.65277777777777779</v>
      </c>
      <c r="C45" s="2">
        <v>0.66805555555555562</v>
      </c>
      <c r="D45" s="2">
        <f t="shared" si="2"/>
        <v>1.5277777777777835E-2</v>
      </c>
      <c r="E45" s="3">
        <f t="shared" si="1"/>
        <v>22.000000000000082</v>
      </c>
    </row>
    <row r="46" spans="2:5" x14ac:dyDescent="0.25">
      <c r="B46" s="2">
        <v>0.65555555555555556</v>
      </c>
      <c r="C46" s="2">
        <v>0.67013888888888884</v>
      </c>
      <c r="D46" s="2">
        <f t="shared" si="2"/>
        <v>1.4583333333333282E-2</v>
      </c>
      <c r="E46" s="3">
        <f t="shared" si="1"/>
        <v>20.999999999999925</v>
      </c>
    </row>
    <row r="47" spans="2:5" x14ac:dyDescent="0.25">
      <c r="B47" s="2">
        <v>0.67083333333333339</v>
      </c>
      <c r="C47" s="2">
        <v>0.67361111111111116</v>
      </c>
      <c r="D47" s="2">
        <f t="shared" si="2"/>
        <v>2.7777777777777679E-3</v>
      </c>
      <c r="E47" s="3">
        <f t="shared" si="1"/>
        <v>3.9999999999999858</v>
      </c>
    </row>
    <row r="48" spans="2:5" x14ac:dyDescent="0.25">
      <c r="B48" s="19">
        <v>0.67638888888888893</v>
      </c>
      <c r="C48" s="19">
        <v>0.67986111111111114</v>
      </c>
      <c r="D48" s="19">
        <f t="shared" si="2"/>
        <v>3.4722222222222099E-3</v>
      </c>
      <c r="E48" s="3">
        <f t="shared" si="1"/>
        <v>4.9999999999999822</v>
      </c>
    </row>
    <row r="49" spans="2:5" x14ac:dyDescent="0.25">
      <c r="B49" s="2">
        <v>0.68888888888888899</v>
      </c>
      <c r="C49" s="2">
        <v>0.69166666666666676</v>
      </c>
      <c r="D49" s="2">
        <f t="shared" si="2"/>
        <v>2.7777777777777679E-3</v>
      </c>
      <c r="E49" s="3">
        <f t="shared" si="1"/>
        <v>3.9999999999999858</v>
      </c>
    </row>
    <row r="50" spans="2:5" x14ac:dyDescent="0.25">
      <c r="B50" s="2">
        <v>0.69166666666666676</v>
      </c>
      <c r="C50" s="2">
        <v>0.69444444444444453</v>
      </c>
      <c r="D50" s="2">
        <f t="shared" ref="D50:D113" si="3">C50-B50</f>
        <v>2.7777777777777679E-3</v>
      </c>
      <c r="E50" s="3">
        <f t="shared" si="1"/>
        <v>3.9999999999999858</v>
      </c>
    </row>
    <row r="51" spans="2:5" x14ac:dyDescent="0.25">
      <c r="B51" s="2">
        <v>0.69444444444444453</v>
      </c>
      <c r="C51" s="2">
        <v>0.69652777777777775</v>
      </c>
      <c r="D51" s="2">
        <f t="shared" si="3"/>
        <v>2.0833333333332149E-3</v>
      </c>
      <c r="E51" s="3">
        <f t="shared" si="1"/>
        <v>2.9999999999998295</v>
      </c>
    </row>
    <row r="52" spans="2:5" x14ac:dyDescent="0.25">
      <c r="B52" s="2">
        <v>0.69791666666666663</v>
      </c>
      <c r="C52" s="2">
        <v>0.70000000000000007</v>
      </c>
      <c r="D52" s="2">
        <f t="shared" si="3"/>
        <v>2.083333333333437E-3</v>
      </c>
      <c r="E52" s="3">
        <f t="shared" si="1"/>
        <v>3.0000000000001492</v>
      </c>
    </row>
    <row r="53" spans="2:5" x14ac:dyDescent="0.25">
      <c r="B53" s="18">
        <v>0.69930555555555562</v>
      </c>
      <c r="C53" s="18">
        <v>0.70138888888888884</v>
      </c>
      <c r="D53" s="2">
        <f t="shared" si="3"/>
        <v>2.0833333333332149E-3</v>
      </c>
      <c r="E53" s="3">
        <f t="shared" si="1"/>
        <v>2.9999999999998295</v>
      </c>
    </row>
    <row r="54" spans="2:5" x14ac:dyDescent="0.25">
      <c r="B54" s="2">
        <v>0.70000000000000007</v>
      </c>
      <c r="C54" s="2">
        <v>0.70416666666666661</v>
      </c>
      <c r="D54" s="2">
        <f t="shared" si="3"/>
        <v>4.1666666666665408E-3</v>
      </c>
      <c r="E54" s="3">
        <f t="shared" si="1"/>
        <v>5.9999999999998188</v>
      </c>
    </row>
    <row r="55" spans="2:5" x14ac:dyDescent="0.25">
      <c r="B55" s="2">
        <v>0.70486111111111116</v>
      </c>
      <c r="C55" s="2">
        <v>0.70763888888888893</v>
      </c>
      <c r="D55" s="2">
        <f t="shared" si="3"/>
        <v>2.7777777777777679E-3</v>
      </c>
      <c r="E55" s="3">
        <f t="shared" si="1"/>
        <v>3.9999999999999858</v>
      </c>
    </row>
    <row r="56" spans="2:5" x14ac:dyDescent="0.25">
      <c r="B56" s="2">
        <v>0.70833333333333337</v>
      </c>
      <c r="C56" s="2">
        <v>0.7104166666666667</v>
      </c>
      <c r="D56" s="2">
        <f t="shared" si="3"/>
        <v>2.0833333333333259E-3</v>
      </c>
      <c r="E56" s="3">
        <f t="shared" si="1"/>
        <v>2.9999999999999893</v>
      </c>
    </row>
    <row r="57" spans="2:5" x14ac:dyDescent="0.25">
      <c r="B57" s="2">
        <v>0.71180555555555547</v>
      </c>
      <c r="C57" s="2">
        <v>0.72013888888888899</v>
      </c>
      <c r="D57" s="2">
        <f t="shared" si="3"/>
        <v>8.3333333333335258E-3</v>
      </c>
      <c r="E57" s="3">
        <f t="shared" si="1"/>
        <v>12.000000000000277</v>
      </c>
    </row>
    <row r="58" spans="2:5" x14ac:dyDescent="0.25">
      <c r="B58" s="2">
        <v>0.71388888888888891</v>
      </c>
      <c r="C58" s="2">
        <v>0.71597222222222223</v>
      </c>
      <c r="D58" s="2">
        <f t="shared" si="3"/>
        <v>2.0833333333333259E-3</v>
      </c>
      <c r="E58" s="3">
        <f t="shared" si="1"/>
        <v>2.9999999999999893</v>
      </c>
    </row>
    <row r="59" spans="2:5" x14ac:dyDescent="0.25">
      <c r="B59" s="2">
        <v>0.71944444444444444</v>
      </c>
      <c r="C59" s="2">
        <v>0.75277777777777777</v>
      </c>
      <c r="D59" s="2">
        <f t="shared" si="3"/>
        <v>3.3333333333333326E-2</v>
      </c>
      <c r="E59" s="3">
        <f t="shared" si="1"/>
        <v>47.999999999999986</v>
      </c>
    </row>
    <row r="60" spans="2:5" x14ac:dyDescent="0.25">
      <c r="B60" s="2">
        <v>0.72361111111111109</v>
      </c>
      <c r="C60" s="2">
        <v>0.72430555555555554</v>
      </c>
      <c r="D60" s="2">
        <f t="shared" si="3"/>
        <v>6.9444444444444198E-4</v>
      </c>
      <c r="E60" s="3">
        <f t="shared" si="1"/>
        <v>0.99999999999999645</v>
      </c>
    </row>
    <row r="61" spans="2:5" x14ac:dyDescent="0.25">
      <c r="B61" s="2">
        <v>0.73055555555555562</v>
      </c>
      <c r="C61" s="2">
        <v>0.73263888888888884</v>
      </c>
      <c r="D61" s="2">
        <f t="shared" si="3"/>
        <v>2.0833333333332149E-3</v>
      </c>
      <c r="E61" s="3">
        <f t="shared" si="1"/>
        <v>2.9999999999998295</v>
      </c>
    </row>
    <row r="62" spans="2:5" x14ac:dyDescent="0.25">
      <c r="B62" s="2">
        <v>0.7319444444444444</v>
      </c>
      <c r="C62" s="2">
        <v>0.73333333333333339</v>
      </c>
      <c r="D62" s="2">
        <f t="shared" si="3"/>
        <v>1.388888888888995E-3</v>
      </c>
      <c r="E62" s="3">
        <f t="shared" si="1"/>
        <v>2.0000000000001528</v>
      </c>
    </row>
    <row r="63" spans="2:5" x14ac:dyDescent="0.25">
      <c r="B63" s="2">
        <v>0.7319444444444444</v>
      </c>
      <c r="C63" s="2">
        <v>0.73333333333333339</v>
      </c>
      <c r="D63" s="2">
        <f t="shared" si="3"/>
        <v>1.388888888888995E-3</v>
      </c>
      <c r="E63" s="3">
        <f t="shared" si="1"/>
        <v>2.0000000000001528</v>
      </c>
    </row>
    <row r="64" spans="2:5" x14ac:dyDescent="0.25">
      <c r="B64" s="2">
        <v>0.74375000000000002</v>
      </c>
      <c r="C64" s="2">
        <v>0.76597222222222217</v>
      </c>
      <c r="D64" s="2">
        <f t="shared" si="3"/>
        <v>2.2222222222222143E-2</v>
      </c>
      <c r="E64" s="3">
        <f t="shared" si="1"/>
        <v>31.999999999999886</v>
      </c>
    </row>
    <row r="65" spans="2:5" x14ac:dyDescent="0.25">
      <c r="B65" s="2">
        <v>0.75486111111111109</v>
      </c>
      <c r="C65" s="2">
        <v>0.75763888888888886</v>
      </c>
      <c r="D65" s="2">
        <f t="shared" si="3"/>
        <v>2.7777777777777679E-3</v>
      </c>
      <c r="E65" s="3">
        <f t="shared" si="1"/>
        <v>3.9999999999999858</v>
      </c>
    </row>
    <row r="66" spans="2:5" x14ac:dyDescent="0.25">
      <c r="B66" s="2">
        <v>0.7583333333333333</v>
      </c>
      <c r="C66" s="2">
        <v>0.76111111111111107</v>
      </c>
      <c r="D66" s="2">
        <f t="shared" si="3"/>
        <v>2.7777777777777679E-3</v>
      </c>
      <c r="E66" s="3">
        <f t="shared" si="1"/>
        <v>3.9999999999999858</v>
      </c>
    </row>
    <row r="67" spans="2:5" x14ac:dyDescent="0.25">
      <c r="B67" s="2">
        <v>0.76944444444444438</v>
      </c>
      <c r="C67" s="2">
        <v>0.77361111111111114</v>
      </c>
      <c r="D67" s="2">
        <f t="shared" si="3"/>
        <v>4.1666666666667629E-3</v>
      </c>
      <c r="E67" s="3">
        <f t="shared" si="1"/>
        <v>6.0000000000001386</v>
      </c>
    </row>
    <row r="68" spans="2:5" x14ac:dyDescent="0.25">
      <c r="B68" s="2">
        <v>0.77430555555555547</v>
      </c>
      <c r="C68" s="2">
        <v>0.77638888888888891</v>
      </c>
      <c r="D68" s="2">
        <f t="shared" si="3"/>
        <v>2.083333333333437E-3</v>
      </c>
      <c r="E68" s="3">
        <f t="shared" si="1"/>
        <v>3.0000000000001492</v>
      </c>
    </row>
    <row r="69" spans="2:5" x14ac:dyDescent="0.25">
      <c r="B69" s="2">
        <v>0.77708333333333324</v>
      </c>
      <c r="C69" s="2">
        <v>0.77986111111111101</v>
      </c>
      <c r="D69" s="2">
        <f t="shared" si="3"/>
        <v>2.7777777777777679E-3</v>
      </c>
      <c r="E69" s="3">
        <f t="shared" ref="E69:E125" si="4">D69*1440</f>
        <v>3.9999999999999858</v>
      </c>
    </row>
    <row r="70" spans="2:5" x14ac:dyDescent="0.25">
      <c r="B70" s="2">
        <v>0.78055555555555556</v>
      </c>
      <c r="C70" s="2">
        <v>0.78194444444444444</v>
      </c>
      <c r="D70" s="2">
        <f t="shared" si="3"/>
        <v>1.388888888888884E-3</v>
      </c>
      <c r="E70" s="3">
        <f t="shared" si="4"/>
        <v>1.9999999999999929</v>
      </c>
    </row>
    <row r="71" spans="2:5" x14ac:dyDescent="0.25">
      <c r="B71" s="2">
        <v>0.78125</v>
      </c>
      <c r="C71" s="2">
        <v>0.79027777777777775</v>
      </c>
      <c r="D71" s="2">
        <f t="shared" si="3"/>
        <v>9.0277777777777457E-3</v>
      </c>
      <c r="E71" s="3">
        <f t="shared" si="4"/>
        <v>12.999999999999954</v>
      </c>
    </row>
    <row r="72" spans="2:5" x14ac:dyDescent="0.25">
      <c r="B72" s="2">
        <v>0.78541666666666676</v>
      </c>
      <c r="C72" s="2">
        <v>0.7895833333333333</v>
      </c>
      <c r="D72" s="2">
        <f t="shared" si="3"/>
        <v>4.1666666666665408E-3</v>
      </c>
      <c r="E72" s="3">
        <f t="shared" si="4"/>
        <v>5.9999999999998188</v>
      </c>
    </row>
    <row r="73" spans="2:5" x14ac:dyDescent="0.25">
      <c r="B73" s="2">
        <v>0.80833333333333324</v>
      </c>
      <c r="C73" s="2">
        <v>0.81527777777777777</v>
      </c>
      <c r="D73" s="2">
        <f t="shared" si="3"/>
        <v>6.9444444444445308E-3</v>
      </c>
      <c r="E73" s="3">
        <f t="shared" si="4"/>
        <v>10.000000000000124</v>
      </c>
    </row>
    <row r="74" spans="2:5" x14ac:dyDescent="0.25">
      <c r="B74" s="19">
        <v>0.81527777777777777</v>
      </c>
      <c r="C74" s="19">
        <v>0.81944444444444453</v>
      </c>
      <c r="D74" s="19">
        <f t="shared" si="3"/>
        <v>4.1666666666667629E-3</v>
      </c>
      <c r="E74" s="3">
        <f t="shared" si="4"/>
        <v>6.0000000000001386</v>
      </c>
    </row>
    <row r="75" spans="2:5" x14ac:dyDescent="0.25">
      <c r="B75" s="18">
        <v>0.58888888888888891</v>
      </c>
      <c r="C75" s="18">
        <v>0.59027777777777779</v>
      </c>
      <c r="D75" s="2">
        <f t="shared" si="3"/>
        <v>1.388888888888884E-3</v>
      </c>
      <c r="E75" s="3">
        <f t="shared" si="4"/>
        <v>1.9999999999999929</v>
      </c>
    </row>
    <row r="76" spans="2:5" x14ac:dyDescent="0.25">
      <c r="B76" s="2">
        <v>0.59305555555555556</v>
      </c>
      <c r="C76" s="2">
        <v>0.59513888888888888</v>
      </c>
      <c r="D76" s="2">
        <f t="shared" si="3"/>
        <v>2.0833333333333259E-3</v>
      </c>
      <c r="E76" s="3">
        <f t="shared" si="4"/>
        <v>2.9999999999999893</v>
      </c>
    </row>
    <row r="77" spans="2:5" x14ac:dyDescent="0.25">
      <c r="B77" s="2">
        <v>0.6</v>
      </c>
      <c r="C77" s="2">
        <v>0.60069444444444442</v>
      </c>
      <c r="D77" s="2">
        <f t="shared" si="3"/>
        <v>6.9444444444444198E-4</v>
      </c>
      <c r="E77" s="3">
        <f t="shared" si="4"/>
        <v>0.99999999999999645</v>
      </c>
    </row>
    <row r="78" spans="2:5" x14ac:dyDescent="0.25">
      <c r="B78" s="2">
        <v>0.60138888888888886</v>
      </c>
      <c r="C78" s="2">
        <v>0.6020833333333333</v>
      </c>
      <c r="D78" s="2">
        <f t="shared" si="3"/>
        <v>6.9444444444444198E-4</v>
      </c>
      <c r="E78" s="3">
        <f t="shared" si="4"/>
        <v>0.99999999999999645</v>
      </c>
    </row>
    <row r="79" spans="2:5" x14ac:dyDescent="0.25">
      <c r="B79" s="2">
        <v>0.60277777777777775</v>
      </c>
      <c r="C79" s="2">
        <v>0.60347222222222219</v>
      </c>
      <c r="D79" s="2">
        <f t="shared" si="3"/>
        <v>6.9444444444444198E-4</v>
      </c>
      <c r="E79" s="3">
        <f t="shared" si="4"/>
        <v>0.99999999999999645</v>
      </c>
    </row>
    <row r="80" spans="2:5" x14ac:dyDescent="0.25">
      <c r="B80" s="2">
        <v>0.60763888888888895</v>
      </c>
      <c r="C80" s="2">
        <v>0.61944444444444446</v>
      </c>
      <c r="D80" s="2">
        <f t="shared" si="3"/>
        <v>1.1805555555555514E-2</v>
      </c>
      <c r="E80" s="3">
        <f t="shared" si="4"/>
        <v>16.99999999999994</v>
      </c>
    </row>
    <row r="81" spans="2:5" x14ac:dyDescent="0.25">
      <c r="B81" s="2">
        <v>0.61458333333333337</v>
      </c>
      <c r="C81" s="2">
        <v>0.61597222222222225</v>
      </c>
      <c r="D81" s="2">
        <f t="shared" si="3"/>
        <v>1.388888888888884E-3</v>
      </c>
      <c r="E81" s="3">
        <f t="shared" si="4"/>
        <v>1.9999999999999929</v>
      </c>
    </row>
    <row r="82" spans="2:5" x14ac:dyDescent="0.25">
      <c r="B82" s="2">
        <v>0.61597222222222225</v>
      </c>
      <c r="C82" s="2">
        <v>0.62222222222222223</v>
      </c>
      <c r="D82" s="2">
        <f t="shared" si="3"/>
        <v>6.2499999999999778E-3</v>
      </c>
      <c r="E82" s="3">
        <f t="shared" si="4"/>
        <v>8.999999999999968</v>
      </c>
    </row>
    <row r="83" spans="2:5" x14ac:dyDescent="0.25">
      <c r="B83" s="2">
        <v>0.61736111111111114</v>
      </c>
      <c r="C83" s="2">
        <v>0.62638888888888888</v>
      </c>
      <c r="D83" s="2">
        <f t="shared" si="3"/>
        <v>9.0277777777777457E-3</v>
      </c>
      <c r="E83" s="3">
        <f t="shared" si="4"/>
        <v>12.999999999999954</v>
      </c>
    </row>
    <row r="84" spans="2:5" x14ac:dyDescent="0.25">
      <c r="B84" s="19">
        <v>0.62152777777777779</v>
      </c>
      <c r="C84" s="19">
        <v>0.62847222222222221</v>
      </c>
      <c r="D84" s="19">
        <f t="shared" si="3"/>
        <v>6.9444444444444198E-3</v>
      </c>
      <c r="E84" s="3">
        <f t="shared" si="4"/>
        <v>9.9999999999999645</v>
      </c>
    </row>
    <row r="85" spans="2:5" x14ac:dyDescent="0.25">
      <c r="B85" s="2">
        <v>0.64236111111111105</v>
      </c>
      <c r="C85" s="2">
        <v>0.64583333333333337</v>
      </c>
      <c r="D85" s="2">
        <f t="shared" si="3"/>
        <v>3.4722222222223209E-3</v>
      </c>
      <c r="E85" s="3">
        <f t="shared" si="4"/>
        <v>5.0000000000001421</v>
      </c>
    </row>
    <row r="86" spans="2:5" x14ac:dyDescent="0.25">
      <c r="B86" s="2">
        <v>0.64513888888888882</v>
      </c>
      <c r="C86" s="2">
        <v>0.70624999999999993</v>
      </c>
      <c r="D86" s="2">
        <f t="shared" si="3"/>
        <v>6.1111111111111116E-2</v>
      </c>
      <c r="E86" s="3">
        <f t="shared" si="4"/>
        <v>88</v>
      </c>
    </row>
    <row r="87" spans="2:5" x14ac:dyDescent="0.25">
      <c r="B87" s="2">
        <v>0.65208333333333335</v>
      </c>
      <c r="C87" s="2">
        <v>0.65416666666666667</v>
      </c>
      <c r="D87" s="2">
        <f t="shared" si="3"/>
        <v>2.0833333333333259E-3</v>
      </c>
      <c r="E87" s="3">
        <f t="shared" si="4"/>
        <v>2.9999999999999893</v>
      </c>
    </row>
    <row r="88" spans="2:5" x14ac:dyDescent="0.25">
      <c r="B88" s="2">
        <v>0.66319444444444442</v>
      </c>
      <c r="C88" s="2">
        <v>0.6743055555555556</v>
      </c>
      <c r="D88" s="2">
        <f t="shared" si="3"/>
        <v>1.1111111111111183E-2</v>
      </c>
      <c r="E88" s="3">
        <f t="shared" si="4"/>
        <v>16.000000000000103</v>
      </c>
    </row>
    <row r="89" spans="2:5" x14ac:dyDescent="0.25">
      <c r="B89" s="2">
        <v>0.66527777777777775</v>
      </c>
      <c r="C89" s="2">
        <v>0.67708333333333337</v>
      </c>
      <c r="D89" s="2">
        <f t="shared" si="3"/>
        <v>1.1805555555555625E-2</v>
      </c>
      <c r="E89" s="3">
        <f t="shared" si="4"/>
        <v>17.000000000000099</v>
      </c>
    </row>
    <row r="90" spans="2:5" x14ac:dyDescent="0.25">
      <c r="B90" s="2">
        <v>0.66875000000000007</v>
      </c>
      <c r="C90" s="2">
        <v>0.68055555555555547</v>
      </c>
      <c r="D90" s="2">
        <f t="shared" si="3"/>
        <v>1.1805555555555403E-2</v>
      </c>
      <c r="E90" s="3">
        <f t="shared" si="4"/>
        <v>16.99999999999978</v>
      </c>
    </row>
    <row r="91" spans="2:5" x14ac:dyDescent="0.25">
      <c r="B91" s="2">
        <v>0.67708333333333337</v>
      </c>
      <c r="C91" s="2">
        <v>0.7055555555555556</v>
      </c>
      <c r="D91" s="2">
        <f t="shared" si="3"/>
        <v>2.8472222222222232E-2</v>
      </c>
      <c r="E91" s="3">
        <f t="shared" si="4"/>
        <v>41.000000000000014</v>
      </c>
    </row>
    <row r="92" spans="2:5" x14ac:dyDescent="0.25">
      <c r="B92" s="2">
        <v>0.67708333333333337</v>
      </c>
      <c r="C92" s="2">
        <v>0.68680555555555556</v>
      </c>
      <c r="D92" s="2">
        <f t="shared" si="3"/>
        <v>9.7222222222221877E-3</v>
      </c>
      <c r="E92" s="3">
        <f t="shared" si="4"/>
        <v>13.99999999999995</v>
      </c>
    </row>
    <row r="93" spans="2:5" x14ac:dyDescent="0.25">
      <c r="B93" s="2">
        <v>0.69305555555555554</v>
      </c>
      <c r="C93" s="2">
        <v>0.69513888888888886</v>
      </c>
      <c r="D93" s="2">
        <f t="shared" si="3"/>
        <v>2.0833333333333259E-3</v>
      </c>
      <c r="E93" s="3">
        <f t="shared" si="4"/>
        <v>2.9999999999999893</v>
      </c>
    </row>
    <row r="94" spans="2:5" x14ac:dyDescent="0.25">
      <c r="B94" s="2">
        <v>0.69374999999999998</v>
      </c>
      <c r="C94" s="2">
        <v>0.69652777777777775</v>
      </c>
      <c r="D94" s="2">
        <f t="shared" si="3"/>
        <v>2.7777777777777679E-3</v>
      </c>
      <c r="E94" s="3">
        <f t="shared" si="4"/>
        <v>3.9999999999999858</v>
      </c>
    </row>
    <row r="95" spans="2:5" x14ac:dyDescent="0.25">
      <c r="B95" s="2">
        <v>0.69374999999999998</v>
      </c>
      <c r="C95" s="2">
        <v>0.69791666666666663</v>
      </c>
      <c r="D95" s="2">
        <f t="shared" si="3"/>
        <v>4.1666666666666519E-3</v>
      </c>
      <c r="E95" s="3">
        <f t="shared" si="4"/>
        <v>5.9999999999999787</v>
      </c>
    </row>
    <row r="96" spans="2:5" x14ac:dyDescent="0.25">
      <c r="B96" s="2">
        <v>0.69444444444444453</v>
      </c>
      <c r="C96" s="2">
        <v>0.69652777777777775</v>
      </c>
      <c r="D96" s="2">
        <f t="shared" si="3"/>
        <v>2.0833333333332149E-3</v>
      </c>
      <c r="E96" s="3">
        <f t="shared" si="4"/>
        <v>2.9999999999998295</v>
      </c>
    </row>
    <row r="97" spans="2:5" x14ac:dyDescent="0.25">
      <c r="B97" s="2">
        <v>0.7006944444444444</v>
      </c>
      <c r="C97" s="2">
        <v>0.70833333333333337</v>
      </c>
      <c r="D97" s="2">
        <f t="shared" si="3"/>
        <v>7.6388888888889728E-3</v>
      </c>
      <c r="E97" s="3">
        <f t="shared" si="4"/>
        <v>11.000000000000121</v>
      </c>
    </row>
    <row r="98" spans="2:5" x14ac:dyDescent="0.25">
      <c r="B98" s="2">
        <v>0.70347222222222217</v>
      </c>
      <c r="C98" s="2">
        <v>0.71666666666666667</v>
      </c>
      <c r="D98" s="2">
        <f t="shared" si="3"/>
        <v>1.3194444444444509E-2</v>
      </c>
      <c r="E98" s="3">
        <f t="shared" si="4"/>
        <v>19.000000000000092</v>
      </c>
    </row>
    <row r="99" spans="2:5" x14ac:dyDescent="0.25">
      <c r="B99" s="2">
        <v>0.70486111111111116</v>
      </c>
      <c r="C99" s="2">
        <v>0.70972222222222225</v>
      </c>
      <c r="D99" s="2">
        <f t="shared" si="3"/>
        <v>4.8611111111110938E-3</v>
      </c>
      <c r="E99" s="3">
        <f t="shared" si="4"/>
        <v>6.9999999999999751</v>
      </c>
    </row>
    <row r="100" spans="2:5" x14ac:dyDescent="0.25">
      <c r="B100" s="2">
        <v>0.7055555555555556</v>
      </c>
      <c r="C100" s="2">
        <v>0.70624999999999993</v>
      </c>
      <c r="D100" s="2">
        <f t="shared" si="3"/>
        <v>6.9444444444433095E-4</v>
      </c>
      <c r="E100" s="3">
        <f t="shared" si="4"/>
        <v>0.99999999999983658</v>
      </c>
    </row>
    <row r="101" spans="2:5" x14ac:dyDescent="0.25">
      <c r="B101" s="2">
        <v>0.7090277777777777</v>
      </c>
      <c r="C101" s="2">
        <v>0.70972222222222225</v>
      </c>
      <c r="D101" s="2">
        <f t="shared" si="3"/>
        <v>6.94444444444553E-4</v>
      </c>
      <c r="E101" s="3">
        <f t="shared" si="4"/>
        <v>1.0000000000001563</v>
      </c>
    </row>
    <row r="102" spans="2:5" x14ac:dyDescent="0.25">
      <c r="B102" s="2">
        <v>0.71180555555555547</v>
      </c>
      <c r="C102" s="2">
        <v>0.72013888888888899</v>
      </c>
      <c r="D102" s="2">
        <f t="shared" si="3"/>
        <v>8.3333333333335258E-3</v>
      </c>
      <c r="E102" s="3">
        <f t="shared" si="4"/>
        <v>12.000000000000277</v>
      </c>
    </row>
    <row r="103" spans="2:5" x14ac:dyDescent="0.25">
      <c r="B103" s="2">
        <v>0.72013888888888899</v>
      </c>
      <c r="C103" s="2">
        <v>0.72638888888888886</v>
      </c>
      <c r="D103" s="2">
        <f t="shared" si="3"/>
        <v>6.2499999999998668E-3</v>
      </c>
      <c r="E103" s="3">
        <f t="shared" si="4"/>
        <v>8.9999999999998082</v>
      </c>
    </row>
    <row r="104" spans="2:5" x14ac:dyDescent="0.25">
      <c r="B104" s="2">
        <v>0.72222222222222221</v>
      </c>
      <c r="C104" s="2">
        <v>0.7284722222222223</v>
      </c>
      <c r="D104" s="2">
        <f t="shared" si="3"/>
        <v>6.2500000000000888E-3</v>
      </c>
      <c r="E104" s="3">
        <f t="shared" si="4"/>
        <v>9.0000000000001279</v>
      </c>
    </row>
    <row r="105" spans="2:5" x14ac:dyDescent="0.25">
      <c r="B105" s="2">
        <v>0.72291666666666676</v>
      </c>
      <c r="C105" s="2">
        <v>0.72916666666666663</v>
      </c>
      <c r="D105" s="2">
        <f t="shared" si="3"/>
        <v>6.2499999999998668E-3</v>
      </c>
      <c r="E105" s="3">
        <f t="shared" si="4"/>
        <v>8.9999999999998082</v>
      </c>
    </row>
    <row r="106" spans="2:5" x14ac:dyDescent="0.25">
      <c r="B106" s="2">
        <v>0.72430555555555554</v>
      </c>
      <c r="C106" s="18">
        <v>0.74722222222222223</v>
      </c>
      <c r="D106" s="2">
        <f t="shared" si="3"/>
        <v>2.2916666666666696E-2</v>
      </c>
      <c r="E106" s="3">
        <f t="shared" si="4"/>
        <v>33.000000000000043</v>
      </c>
    </row>
    <row r="107" spans="2:5" x14ac:dyDescent="0.25">
      <c r="B107" s="18">
        <v>0.73541666666666661</v>
      </c>
      <c r="C107" s="2">
        <v>0.73611111111111116</v>
      </c>
      <c r="D107" s="2">
        <f t="shared" si="3"/>
        <v>6.94444444444553E-4</v>
      </c>
      <c r="E107" s="3">
        <f t="shared" si="4"/>
        <v>1.0000000000001563</v>
      </c>
    </row>
    <row r="108" spans="2:5" x14ac:dyDescent="0.25">
      <c r="B108" s="2">
        <v>0.73611111111111116</v>
      </c>
      <c r="C108" s="2">
        <v>0.73749999999999993</v>
      </c>
      <c r="D108" s="2">
        <f t="shared" si="3"/>
        <v>1.3888888888887729E-3</v>
      </c>
      <c r="E108" s="3">
        <f t="shared" si="4"/>
        <v>1.999999999999833</v>
      </c>
    </row>
    <row r="109" spans="2:5" x14ac:dyDescent="0.25">
      <c r="B109" s="2">
        <v>0.7402777777777777</v>
      </c>
      <c r="C109" s="2">
        <v>0.7402777777777777</v>
      </c>
      <c r="D109" s="2">
        <f t="shared" si="3"/>
        <v>0</v>
      </c>
      <c r="E109" s="3">
        <f t="shared" si="4"/>
        <v>0</v>
      </c>
    </row>
    <row r="110" spans="2:5" x14ac:dyDescent="0.25">
      <c r="B110" s="2">
        <v>0.74236111111111114</v>
      </c>
      <c r="C110" s="2">
        <v>0.74236111111111114</v>
      </c>
      <c r="D110" s="2">
        <f t="shared" si="3"/>
        <v>0</v>
      </c>
      <c r="E110" s="3">
        <f t="shared" si="4"/>
        <v>0</v>
      </c>
    </row>
    <row r="111" spans="2:5" x14ac:dyDescent="0.25">
      <c r="B111" s="2">
        <v>0.74722222222222223</v>
      </c>
      <c r="C111" s="2">
        <v>0.75</v>
      </c>
      <c r="D111" s="2">
        <f t="shared" si="3"/>
        <v>2.7777777777777679E-3</v>
      </c>
      <c r="E111" s="3">
        <f t="shared" si="4"/>
        <v>3.9999999999999858</v>
      </c>
    </row>
    <row r="112" spans="2:5" x14ac:dyDescent="0.25">
      <c r="B112" s="2">
        <v>0.75208333333333333</v>
      </c>
      <c r="C112" s="2">
        <v>0.76041666666666663</v>
      </c>
      <c r="D112" s="2">
        <f t="shared" si="3"/>
        <v>8.3333333333333037E-3</v>
      </c>
      <c r="E112" s="3">
        <f t="shared" si="4"/>
        <v>11.999999999999957</v>
      </c>
    </row>
    <row r="113" spans="2:5" x14ac:dyDescent="0.25">
      <c r="B113" s="2">
        <v>0.7583333333333333</v>
      </c>
      <c r="C113" s="2">
        <v>0.75902777777777775</v>
      </c>
      <c r="D113" s="2">
        <f t="shared" si="3"/>
        <v>6.9444444444444198E-4</v>
      </c>
      <c r="E113" s="3">
        <f t="shared" si="4"/>
        <v>0.99999999999999645</v>
      </c>
    </row>
    <row r="114" spans="2:5" x14ac:dyDescent="0.25">
      <c r="B114" s="2">
        <v>0.76041666666666663</v>
      </c>
      <c r="C114" s="2">
        <v>0.7631944444444444</v>
      </c>
      <c r="D114" s="2">
        <f t="shared" ref="D114:D125" si="5">C114-B114</f>
        <v>2.7777777777777679E-3</v>
      </c>
      <c r="E114" s="3">
        <f t="shared" si="4"/>
        <v>3.9999999999999858</v>
      </c>
    </row>
    <row r="115" spans="2:5" x14ac:dyDescent="0.25">
      <c r="B115" s="2">
        <v>0.7631944444444444</v>
      </c>
      <c r="C115" s="2">
        <v>0.76458333333333339</v>
      </c>
      <c r="D115" s="2">
        <f t="shared" si="5"/>
        <v>1.388888888888995E-3</v>
      </c>
      <c r="E115" s="3">
        <f t="shared" si="4"/>
        <v>2.0000000000001528</v>
      </c>
    </row>
    <row r="116" spans="2:5" x14ac:dyDescent="0.25">
      <c r="B116" s="2">
        <v>0.76458333333333339</v>
      </c>
      <c r="C116" s="2">
        <v>0.76458333333333339</v>
      </c>
      <c r="D116" s="2">
        <f t="shared" si="5"/>
        <v>0</v>
      </c>
      <c r="E116" s="3">
        <f t="shared" si="4"/>
        <v>0</v>
      </c>
    </row>
    <row r="117" spans="2:5" x14ac:dyDescent="0.25">
      <c r="B117" s="2">
        <v>0.76527777777777783</v>
      </c>
      <c r="C117" s="2">
        <v>0.77222222222222225</v>
      </c>
      <c r="D117" s="2">
        <f t="shared" si="5"/>
        <v>6.9444444444444198E-3</v>
      </c>
      <c r="E117" s="3">
        <f t="shared" si="4"/>
        <v>9.9999999999999645</v>
      </c>
    </row>
    <row r="118" spans="2:5" x14ac:dyDescent="0.25">
      <c r="B118" s="2">
        <v>0.77361111111111114</v>
      </c>
      <c r="C118" s="2">
        <v>0.77569444444444446</v>
      </c>
      <c r="D118" s="2">
        <f t="shared" si="5"/>
        <v>2.0833333333333259E-3</v>
      </c>
      <c r="E118" s="3">
        <f t="shared" si="4"/>
        <v>2.9999999999999893</v>
      </c>
    </row>
    <row r="119" spans="2:5" x14ac:dyDescent="0.25">
      <c r="B119" s="2">
        <v>0.78472222222222221</v>
      </c>
      <c r="C119" s="2">
        <v>0.78749999999999998</v>
      </c>
      <c r="D119" s="2">
        <f t="shared" si="5"/>
        <v>2.7777777777777679E-3</v>
      </c>
      <c r="E119" s="3">
        <f t="shared" si="4"/>
        <v>3.9999999999999858</v>
      </c>
    </row>
    <row r="120" spans="2:5" x14ac:dyDescent="0.25">
      <c r="B120" s="2">
        <v>0.78541666666666676</v>
      </c>
      <c r="C120" s="2">
        <v>0.8208333333333333</v>
      </c>
      <c r="D120" s="2">
        <f t="shared" si="5"/>
        <v>3.5416666666666541E-2</v>
      </c>
      <c r="E120" s="3">
        <f t="shared" si="4"/>
        <v>50.999999999999815</v>
      </c>
    </row>
    <row r="121" spans="2:5" x14ac:dyDescent="0.25">
      <c r="B121" s="2">
        <v>0.78819444444444453</v>
      </c>
      <c r="C121" s="2">
        <v>0.79513888888888884</v>
      </c>
      <c r="D121" s="2">
        <f t="shared" si="5"/>
        <v>6.9444444444443088E-3</v>
      </c>
      <c r="E121" s="3">
        <f t="shared" si="4"/>
        <v>9.9999999999998046</v>
      </c>
    </row>
    <row r="122" spans="2:5" x14ac:dyDescent="0.25">
      <c r="B122" s="18">
        <v>0.79236111111111107</v>
      </c>
      <c r="C122" s="18">
        <v>0.81388888888888899</v>
      </c>
      <c r="D122" s="2">
        <f t="shared" si="5"/>
        <v>2.1527777777777923E-2</v>
      </c>
      <c r="E122" s="3">
        <f t="shared" si="4"/>
        <v>31.00000000000021</v>
      </c>
    </row>
    <row r="123" spans="2:5" x14ac:dyDescent="0.25">
      <c r="B123" s="2">
        <v>0.79305555555555562</v>
      </c>
      <c r="C123" s="2">
        <v>0.83750000000000002</v>
      </c>
      <c r="D123" s="2">
        <f t="shared" si="5"/>
        <v>4.4444444444444398E-2</v>
      </c>
      <c r="E123" s="3">
        <f t="shared" si="4"/>
        <v>63.999999999999929</v>
      </c>
    </row>
    <row r="124" spans="2:5" x14ac:dyDescent="0.25">
      <c r="B124" s="2">
        <v>0.80486111111111114</v>
      </c>
      <c r="C124" s="2">
        <v>0.80486111111111114</v>
      </c>
      <c r="D124" s="2">
        <f t="shared" si="5"/>
        <v>0</v>
      </c>
      <c r="E124" s="3">
        <f t="shared" si="4"/>
        <v>0</v>
      </c>
    </row>
    <row r="125" spans="2:5" x14ac:dyDescent="0.25">
      <c r="B125" s="2">
        <v>0.82708333333333339</v>
      </c>
      <c r="C125" s="2">
        <v>0.85138888888888886</v>
      </c>
      <c r="D125" s="2">
        <f t="shared" si="5"/>
        <v>2.4305555555555469E-2</v>
      </c>
      <c r="E125" s="3">
        <f t="shared" si="4"/>
        <v>34.999999999999872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9</vt:i4>
      </vt:variant>
    </vt:vector>
  </HeadingPairs>
  <TitlesOfParts>
    <vt:vector size="9" baseType="lpstr">
      <vt:lpstr>Vstupne dáta</vt:lpstr>
      <vt:lpstr>Časy medzi príchodmi</vt:lpstr>
      <vt:lpstr>Trvanie obsluhy "info"</vt:lpstr>
      <vt:lpstr>Trvanie  "pozrietTelefon"</vt:lpstr>
      <vt:lpstr>Trvanie obsluhy "faktura"</vt:lpstr>
      <vt:lpstr>Trvanie obsluhy "telefon"</vt:lpstr>
      <vt:lpstr>Trvanie obsluhy "kredit"</vt:lpstr>
      <vt:lpstr>Doba čakania v rade</vt:lpstr>
      <vt:lpstr>Celkový čas v predajni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2015-11-23T16:04:57Z</dcterms:modified>
</cp:coreProperties>
</file>