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a119281e5b2334/Documentos/LENOVO 2025/Documentos/EMPRESA/MOSSO/MOSSO GRAL/A-COMERCIAL/A- LICITACIONES/43- JARDIN ALTO VERDE/COSTO/"/>
    </mc:Choice>
  </mc:AlternateContent>
  <xr:revisionPtr revIDLastSave="44" documentId="8_{DD559355-5AF0-4565-82F1-72E5D393CB59}" xr6:coauthVersionLast="47" xr6:coauthVersionMax="47" xr10:uidLastSave="{766A9E4D-5D49-47F0-ACEF-F986A5BD366C}"/>
  <bookViews>
    <workbookView xWindow="-108" yWindow="-108" windowWidth="23256" windowHeight="12456" xr2:uid="{A6300652-DEA0-450C-AD9D-0B3843F153C0}"/>
  </bookViews>
  <sheets>
    <sheet name="JUNIO 25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5" i="1" l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4" i="1"/>
  <c r="G288" i="1" l="1"/>
  <c r="H288" i="1"/>
  <c r="I288" i="1"/>
  <c r="K288" i="1"/>
  <c r="L288" i="1"/>
  <c r="Q288" i="1"/>
  <c r="R288" i="1"/>
  <c r="T288" i="1"/>
  <c r="U288" i="1"/>
  <c r="W288" i="1"/>
  <c r="X288" i="1"/>
  <c r="Y288" i="1"/>
  <c r="Z288" i="1"/>
  <c r="AA288" i="1"/>
  <c r="AB288" i="1"/>
  <c r="AC288" i="1"/>
  <c r="AD288" i="1"/>
  <c r="AE288" i="1"/>
  <c r="AH288" i="1"/>
  <c r="AI288" i="1"/>
  <c r="AJ288" i="1"/>
  <c r="AK288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4" i="1"/>
  <c r="AC287" i="1"/>
  <c r="AB287" i="1"/>
  <c r="V284" i="1"/>
  <c r="J284" i="1"/>
  <c r="V283" i="1"/>
  <c r="J283" i="1"/>
  <c r="V282" i="1"/>
  <c r="J282" i="1"/>
  <c r="V281" i="1"/>
  <c r="J281" i="1"/>
  <c r="V278" i="1"/>
  <c r="J278" i="1"/>
  <c r="V277" i="1"/>
  <c r="J277" i="1"/>
  <c r="V275" i="1"/>
  <c r="J275" i="1"/>
  <c r="V274" i="1"/>
  <c r="J274" i="1"/>
  <c r="V272" i="1"/>
  <c r="J272" i="1"/>
  <c r="V269" i="1"/>
  <c r="J269" i="1"/>
  <c r="V268" i="1"/>
  <c r="J268" i="1"/>
  <c r="V267" i="1"/>
  <c r="J267" i="1"/>
  <c r="V265" i="1"/>
  <c r="J265" i="1"/>
  <c r="V264" i="1"/>
  <c r="J264" i="1"/>
  <c r="V263" i="1"/>
  <c r="J263" i="1"/>
  <c r="V261" i="1"/>
  <c r="J261" i="1"/>
  <c r="V260" i="1"/>
  <c r="J260" i="1"/>
  <c r="V259" i="1"/>
  <c r="J259" i="1"/>
  <c r="V258" i="1"/>
  <c r="J258" i="1"/>
  <c r="V255" i="1"/>
  <c r="J255" i="1"/>
  <c r="V254" i="1"/>
  <c r="J254" i="1"/>
  <c r="V253" i="1"/>
  <c r="J253" i="1"/>
  <c r="V252" i="1"/>
  <c r="J252" i="1"/>
  <c r="V251" i="1"/>
  <c r="J251" i="1"/>
  <c r="V250" i="1"/>
  <c r="J250" i="1"/>
  <c r="V249" i="1"/>
  <c r="J249" i="1"/>
  <c r="V248" i="1"/>
  <c r="J248" i="1"/>
  <c r="V247" i="1"/>
  <c r="J247" i="1"/>
  <c r="V246" i="1"/>
  <c r="J246" i="1"/>
  <c r="V245" i="1"/>
  <c r="J245" i="1"/>
  <c r="V244" i="1"/>
  <c r="J244" i="1"/>
  <c r="V243" i="1"/>
  <c r="J243" i="1"/>
  <c r="V242" i="1"/>
  <c r="J242" i="1"/>
  <c r="V241" i="1"/>
  <c r="J241" i="1"/>
  <c r="V239" i="1"/>
  <c r="J239" i="1"/>
  <c r="V238" i="1"/>
  <c r="J238" i="1"/>
  <c r="V237" i="1"/>
  <c r="J237" i="1"/>
  <c r="V235" i="1"/>
  <c r="J235" i="1"/>
  <c r="V234" i="1"/>
  <c r="J234" i="1"/>
  <c r="V233" i="1"/>
  <c r="J233" i="1"/>
  <c r="V232" i="1"/>
  <c r="J232" i="1"/>
  <c r="V231" i="1"/>
  <c r="J231" i="1"/>
  <c r="V230" i="1"/>
  <c r="J230" i="1"/>
  <c r="V229" i="1"/>
  <c r="J229" i="1"/>
  <c r="V228" i="1"/>
  <c r="J228" i="1"/>
  <c r="V227" i="1"/>
  <c r="J227" i="1"/>
  <c r="V224" i="1"/>
  <c r="J224" i="1"/>
  <c r="V223" i="1"/>
  <c r="J223" i="1"/>
  <c r="V222" i="1"/>
  <c r="J222" i="1"/>
  <c r="V221" i="1"/>
  <c r="J221" i="1"/>
  <c r="V220" i="1"/>
  <c r="J220" i="1"/>
  <c r="V219" i="1"/>
  <c r="J219" i="1"/>
  <c r="V218" i="1"/>
  <c r="J218" i="1"/>
  <c r="V217" i="1"/>
  <c r="J217" i="1"/>
  <c r="V216" i="1"/>
  <c r="J216" i="1"/>
  <c r="V215" i="1"/>
  <c r="J215" i="1"/>
  <c r="V213" i="1"/>
  <c r="J213" i="1"/>
  <c r="V212" i="1"/>
  <c r="J212" i="1"/>
  <c r="V211" i="1"/>
  <c r="J211" i="1"/>
  <c r="V210" i="1"/>
  <c r="J210" i="1"/>
  <c r="V208" i="1"/>
  <c r="J208" i="1"/>
  <c r="V207" i="1"/>
  <c r="J207" i="1"/>
  <c r="V204" i="1"/>
  <c r="J204" i="1"/>
  <c r="V203" i="1"/>
  <c r="J203" i="1"/>
  <c r="V202" i="1"/>
  <c r="J202" i="1"/>
  <c r="V201" i="1"/>
  <c r="J201" i="1"/>
  <c r="V200" i="1"/>
  <c r="J200" i="1"/>
  <c r="V199" i="1"/>
  <c r="J199" i="1"/>
  <c r="V198" i="1"/>
  <c r="J198" i="1"/>
  <c r="V196" i="1"/>
  <c r="J196" i="1"/>
  <c r="V195" i="1"/>
  <c r="J195" i="1"/>
  <c r="V193" i="1"/>
  <c r="J193" i="1"/>
  <c r="V192" i="1"/>
  <c r="J192" i="1"/>
  <c r="V191" i="1"/>
  <c r="J191" i="1"/>
  <c r="V190" i="1"/>
  <c r="J190" i="1"/>
  <c r="V189" i="1"/>
  <c r="J189" i="1"/>
  <c r="V188" i="1"/>
  <c r="J188" i="1"/>
  <c r="V187" i="1"/>
  <c r="J187" i="1"/>
  <c r="V186" i="1"/>
  <c r="J186" i="1"/>
  <c r="V185" i="1"/>
  <c r="J185" i="1"/>
  <c r="V184" i="1"/>
  <c r="J184" i="1"/>
  <c r="V183" i="1"/>
  <c r="J183" i="1"/>
  <c r="V181" i="1"/>
  <c r="J181" i="1"/>
  <c r="V180" i="1"/>
  <c r="J180" i="1"/>
  <c r="V179" i="1"/>
  <c r="J179" i="1"/>
  <c r="V177" i="1"/>
  <c r="J177" i="1"/>
  <c r="V176" i="1"/>
  <c r="J176" i="1"/>
  <c r="V174" i="1"/>
  <c r="J174" i="1"/>
  <c r="V173" i="1"/>
  <c r="J173" i="1"/>
  <c r="V172" i="1"/>
  <c r="J172" i="1"/>
  <c r="V171" i="1"/>
  <c r="J171" i="1"/>
  <c r="AG170" i="1"/>
  <c r="AF170" i="1"/>
  <c r="V169" i="1"/>
  <c r="J169" i="1"/>
  <c r="AG168" i="1"/>
  <c r="AF168" i="1"/>
  <c r="V168" i="1"/>
  <c r="J168" i="1"/>
  <c r="AG167" i="1"/>
  <c r="AF167" i="1"/>
  <c r="V167" i="1"/>
  <c r="J167" i="1"/>
  <c r="V166" i="1"/>
  <c r="J166" i="1"/>
  <c r="AG165" i="1"/>
  <c r="AF165" i="1"/>
  <c r="V165" i="1"/>
  <c r="J165" i="1"/>
  <c r="AG164" i="1"/>
  <c r="AF164" i="1"/>
  <c r="AG163" i="1"/>
  <c r="AF163" i="1"/>
  <c r="AG162" i="1"/>
  <c r="AF162" i="1"/>
  <c r="V162" i="1"/>
  <c r="J162" i="1"/>
  <c r="V161" i="1"/>
  <c r="J161" i="1"/>
  <c r="AG160" i="1"/>
  <c r="AF160" i="1"/>
  <c r="V160" i="1"/>
  <c r="J160" i="1"/>
  <c r="AG159" i="1"/>
  <c r="AF159" i="1"/>
  <c r="V158" i="1"/>
  <c r="J158" i="1"/>
  <c r="AG157" i="1"/>
  <c r="AF157" i="1"/>
  <c r="AG156" i="1"/>
  <c r="AF156" i="1"/>
  <c r="V156" i="1"/>
  <c r="J156" i="1"/>
  <c r="V154" i="1"/>
  <c r="J154" i="1"/>
  <c r="AG153" i="1"/>
  <c r="AF153" i="1"/>
  <c r="V153" i="1"/>
  <c r="J153" i="1"/>
  <c r="V152" i="1"/>
  <c r="J152" i="1"/>
  <c r="AG151" i="1"/>
  <c r="AF151" i="1"/>
  <c r="V151" i="1"/>
  <c r="J151" i="1"/>
  <c r="AG150" i="1"/>
  <c r="AF150" i="1"/>
  <c r="V150" i="1"/>
  <c r="J150" i="1"/>
  <c r="V149" i="1"/>
  <c r="J149" i="1"/>
  <c r="AG148" i="1"/>
  <c r="AF148" i="1"/>
  <c r="V147" i="1"/>
  <c r="J147" i="1"/>
  <c r="AG146" i="1"/>
  <c r="AF146" i="1"/>
  <c r="V146" i="1"/>
  <c r="J146" i="1"/>
  <c r="AG145" i="1"/>
  <c r="AF145" i="1"/>
  <c r="V145" i="1"/>
  <c r="J145" i="1"/>
  <c r="AG144" i="1"/>
  <c r="AF144" i="1"/>
  <c r="V144" i="1"/>
  <c r="J144" i="1"/>
  <c r="AG143" i="1"/>
  <c r="AF143" i="1"/>
  <c r="V143" i="1"/>
  <c r="J143" i="1"/>
  <c r="V142" i="1"/>
  <c r="J142" i="1"/>
  <c r="V141" i="1"/>
  <c r="J141" i="1"/>
  <c r="AG140" i="1"/>
  <c r="AF140" i="1"/>
  <c r="V140" i="1"/>
  <c r="J140" i="1"/>
  <c r="V139" i="1"/>
  <c r="J139" i="1"/>
  <c r="AG138" i="1"/>
  <c r="AF138" i="1"/>
  <c r="V138" i="1"/>
  <c r="J138" i="1"/>
  <c r="V137" i="1"/>
  <c r="J137" i="1"/>
  <c r="AG136" i="1"/>
  <c r="AF136" i="1"/>
  <c r="V136" i="1"/>
  <c r="J136" i="1"/>
  <c r="V135" i="1"/>
  <c r="J135" i="1"/>
  <c r="AG134" i="1"/>
  <c r="AF134" i="1"/>
  <c r="V134" i="1"/>
  <c r="J134" i="1"/>
  <c r="V133" i="1"/>
  <c r="J133" i="1"/>
  <c r="AG132" i="1"/>
  <c r="AF132" i="1"/>
  <c r="V132" i="1"/>
  <c r="J132" i="1"/>
  <c r="AG131" i="1"/>
  <c r="AF131" i="1"/>
  <c r="V131" i="1"/>
  <c r="J131" i="1"/>
  <c r="AG130" i="1"/>
  <c r="AF130" i="1"/>
  <c r="V130" i="1"/>
  <c r="J130" i="1"/>
  <c r="AG129" i="1"/>
  <c r="AF129" i="1"/>
  <c r="V129" i="1"/>
  <c r="J129" i="1"/>
  <c r="AG128" i="1"/>
  <c r="AF128" i="1"/>
  <c r="AG127" i="1"/>
  <c r="AF127" i="1"/>
  <c r="AG126" i="1"/>
  <c r="AF126" i="1"/>
  <c r="V126" i="1"/>
  <c r="J126" i="1"/>
  <c r="V125" i="1"/>
  <c r="J125" i="1"/>
  <c r="AG124" i="1"/>
  <c r="AF124" i="1"/>
  <c r="V124" i="1"/>
  <c r="J124" i="1"/>
  <c r="AG123" i="1"/>
  <c r="AF123" i="1"/>
  <c r="AG122" i="1"/>
  <c r="AF122" i="1"/>
  <c r="V122" i="1"/>
  <c r="J122" i="1"/>
  <c r="AG121" i="1"/>
  <c r="AF121" i="1"/>
  <c r="V121" i="1"/>
  <c r="J121" i="1"/>
  <c r="AG120" i="1"/>
  <c r="AF120" i="1"/>
  <c r="V120" i="1"/>
  <c r="J120" i="1"/>
  <c r="AG119" i="1"/>
  <c r="AF119" i="1"/>
  <c r="V119" i="1"/>
  <c r="J119" i="1"/>
  <c r="AG118" i="1"/>
  <c r="AF118" i="1"/>
  <c r="V118" i="1"/>
  <c r="J118" i="1"/>
  <c r="AG117" i="1"/>
  <c r="AF117" i="1"/>
  <c r="V117" i="1"/>
  <c r="J117" i="1"/>
  <c r="AG116" i="1"/>
  <c r="AF116" i="1"/>
  <c r="AG115" i="1"/>
  <c r="AF115" i="1"/>
  <c r="AG114" i="1"/>
  <c r="AF114" i="1"/>
  <c r="V114" i="1"/>
  <c r="J114" i="1"/>
  <c r="V112" i="1"/>
  <c r="J112" i="1"/>
  <c r="AG111" i="1"/>
  <c r="AF111" i="1"/>
  <c r="V111" i="1"/>
  <c r="J111" i="1"/>
  <c r="V110" i="1"/>
  <c r="J110" i="1"/>
  <c r="AG108" i="1"/>
  <c r="AF108" i="1"/>
  <c r="AG107" i="1"/>
  <c r="AF107" i="1"/>
  <c r="V107" i="1"/>
  <c r="J107" i="1"/>
  <c r="AG105" i="1"/>
  <c r="AF105" i="1"/>
  <c r="AG104" i="1"/>
  <c r="AF104" i="1"/>
  <c r="V104" i="1"/>
  <c r="J104" i="1"/>
  <c r="V103" i="1"/>
  <c r="J103" i="1"/>
  <c r="AG101" i="1"/>
  <c r="AF101" i="1"/>
  <c r="V101" i="1"/>
  <c r="J101" i="1"/>
  <c r="AG100" i="1"/>
  <c r="AF100" i="1"/>
  <c r="V100" i="1"/>
  <c r="J100" i="1"/>
  <c r="AG99" i="1"/>
  <c r="AF99" i="1"/>
  <c r="V99" i="1"/>
  <c r="J99" i="1"/>
  <c r="V98" i="1"/>
  <c r="J98" i="1"/>
  <c r="AG97" i="1"/>
  <c r="AF97" i="1"/>
  <c r="V97" i="1"/>
  <c r="J97" i="1"/>
  <c r="V96" i="1"/>
  <c r="J96" i="1"/>
  <c r="AG94" i="1"/>
  <c r="AF94" i="1"/>
  <c r="V94" i="1"/>
  <c r="J94" i="1"/>
  <c r="AG93" i="1"/>
  <c r="AF93" i="1"/>
  <c r="AG92" i="1"/>
  <c r="AF92" i="1"/>
  <c r="V92" i="1"/>
  <c r="J92" i="1"/>
  <c r="V91" i="1"/>
  <c r="J91" i="1"/>
  <c r="AG90" i="1"/>
  <c r="AF90" i="1"/>
  <c r="V90" i="1"/>
  <c r="J90" i="1"/>
  <c r="AG88" i="1"/>
  <c r="AF88" i="1"/>
  <c r="AG87" i="1"/>
  <c r="AF87" i="1"/>
  <c r="V87" i="1"/>
  <c r="J87" i="1"/>
  <c r="AG86" i="1"/>
  <c r="AF86" i="1"/>
  <c r="AG85" i="1"/>
  <c r="AF85" i="1"/>
  <c r="V85" i="1"/>
  <c r="J85" i="1"/>
  <c r="AG84" i="1"/>
  <c r="AF84" i="1"/>
  <c r="AG83" i="1"/>
  <c r="AF83" i="1"/>
  <c r="V82" i="1"/>
  <c r="J82" i="1"/>
  <c r="AG81" i="1"/>
  <c r="AF81" i="1"/>
  <c r="V81" i="1"/>
  <c r="J81" i="1"/>
  <c r="AG80" i="1"/>
  <c r="AF80" i="1"/>
  <c r="V80" i="1"/>
  <c r="J80" i="1"/>
  <c r="AG78" i="1"/>
  <c r="AF78" i="1"/>
  <c r="V78" i="1"/>
  <c r="J78" i="1"/>
  <c r="AG77" i="1"/>
  <c r="AF77" i="1"/>
  <c r="V77" i="1"/>
  <c r="J77" i="1"/>
  <c r="AG76" i="1"/>
  <c r="AF76" i="1"/>
  <c r="AG75" i="1"/>
  <c r="AF75" i="1"/>
  <c r="V75" i="1"/>
  <c r="J75" i="1"/>
  <c r="AG74" i="1"/>
  <c r="AF74" i="1"/>
  <c r="V74" i="1"/>
  <c r="J74" i="1"/>
  <c r="AG73" i="1"/>
  <c r="AF73" i="1"/>
  <c r="AG72" i="1"/>
  <c r="AF72" i="1"/>
  <c r="AG71" i="1"/>
  <c r="AF71" i="1"/>
  <c r="V71" i="1"/>
  <c r="J71" i="1"/>
  <c r="AG70" i="1"/>
  <c r="AF70" i="1"/>
  <c r="AG68" i="1"/>
  <c r="AF68" i="1"/>
  <c r="V68" i="1"/>
  <c r="J68" i="1"/>
  <c r="AG67" i="1"/>
  <c r="AF67" i="1"/>
  <c r="AG66" i="1"/>
  <c r="AF66" i="1"/>
  <c r="V66" i="1"/>
  <c r="J66" i="1"/>
  <c r="AG65" i="1"/>
  <c r="AF65" i="1"/>
  <c r="V65" i="1"/>
  <c r="J65" i="1"/>
  <c r="AG64" i="1"/>
  <c r="AF64" i="1"/>
  <c r="AG63" i="1"/>
  <c r="AF63" i="1"/>
  <c r="AG62" i="1"/>
  <c r="AF62" i="1"/>
  <c r="V62" i="1"/>
  <c r="J62" i="1"/>
  <c r="V61" i="1"/>
  <c r="J61" i="1"/>
  <c r="AG60" i="1"/>
  <c r="AF60" i="1"/>
  <c r="V60" i="1"/>
  <c r="J60" i="1"/>
  <c r="AG59" i="1"/>
  <c r="AF59" i="1"/>
  <c r="V58" i="1"/>
  <c r="J58" i="1"/>
  <c r="AG57" i="1"/>
  <c r="AF57" i="1"/>
  <c r="V57" i="1"/>
  <c r="J57" i="1"/>
  <c r="AG56" i="1"/>
  <c r="AF56" i="1"/>
  <c r="AG54" i="1"/>
  <c r="AF54" i="1"/>
  <c r="V54" i="1"/>
  <c r="J54" i="1"/>
  <c r="AG53" i="1"/>
  <c r="AF53" i="1"/>
  <c r="V53" i="1"/>
  <c r="J53" i="1"/>
  <c r="AG52" i="1"/>
  <c r="AF52" i="1"/>
  <c r="AG51" i="1"/>
  <c r="AF51" i="1"/>
  <c r="V51" i="1"/>
  <c r="J51" i="1"/>
  <c r="AG50" i="1"/>
  <c r="AF50" i="1"/>
  <c r="V50" i="1"/>
  <c r="J50" i="1"/>
  <c r="AG49" i="1"/>
  <c r="AF49" i="1"/>
  <c r="V49" i="1"/>
  <c r="J49" i="1"/>
  <c r="V47" i="1"/>
  <c r="J47" i="1"/>
  <c r="AG46" i="1"/>
  <c r="AF46" i="1"/>
  <c r="V46" i="1"/>
  <c r="J46" i="1"/>
  <c r="AG45" i="1"/>
  <c r="AF45" i="1"/>
  <c r="V45" i="1"/>
  <c r="J45" i="1"/>
  <c r="V43" i="1"/>
  <c r="J43" i="1"/>
  <c r="AG42" i="1"/>
  <c r="AF42" i="1"/>
  <c r="V42" i="1"/>
  <c r="J42" i="1"/>
  <c r="V41" i="1"/>
  <c r="J41" i="1"/>
  <c r="V40" i="1"/>
  <c r="J40" i="1"/>
  <c r="V39" i="1"/>
  <c r="J39" i="1"/>
  <c r="AG38" i="1"/>
  <c r="AF38" i="1"/>
  <c r="AG37" i="1"/>
  <c r="AF37" i="1"/>
  <c r="V37" i="1"/>
  <c r="J37" i="1"/>
  <c r="V36" i="1"/>
  <c r="J36" i="1"/>
  <c r="V35" i="1"/>
  <c r="J35" i="1"/>
  <c r="AG34" i="1"/>
  <c r="AF34" i="1"/>
  <c r="V33" i="1"/>
  <c r="J33" i="1"/>
  <c r="V32" i="1"/>
  <c r="J32" i="1"/>
  <c r="AG31" i="1"/>
  <c r="AF31" i="1"/>
  <c r="V31" i="1"/>
  <c r="J31" i="1"/>
  <c r="AG30" i="1"/>
  <c r="AF30" i="1"/>
  <c r="AG29" i="1"/>
  <c r="AF29" i="1"/>
  <c r="V29" i="1"/>
  <c r="J29" i="1"/>
  <c r="V28" i="1"/>
  <c r="J28" i="1"/>
  <c r="AG27" i="1"/>
  <c r="AF27" i="1"/>
  <c r="AG26" i="1"/>
  <c r="AF26" i="1"/>
  <c r="V26" i="1"/>
  <c r="J26" i="1"/>
  <c r="V25" i="1"/>
  <c r="J25" i="1"/>
  <c r="AG24" i="1"/>
  <c r="AG288" i="1" s="1"/>
  <c r="AF24" i="1"/>
  <c r="AF288" i="1" s="1"/>
  <c r="V24" i="1"/>
  <c r="V288" i="1" s="1"/>
  <c r="J24" i="1"/>
  <c r="J288" i="1" s="1"/>
  <c r="AA14" i="1"/>
  <c r="V10" i="1"/>
  <c r="V11" i="1" s="1"/>
  <c r="S7" i="1" s="1"/>
  <c r="V9" i="1" l="1"/>
  <c r="G19" i="1"/>
  <c r="E160" i="1" s="1"/>
  <c r="AN288" i="1"/>
  <c r="AL288" i="1"/>
  <c r="O160" i="1"/>
  <c r="M160" i="1"/>
  <c r="N160" i="1" s="1"/>
  <c r="P160" i="1" s="1"/>
  <c r="E50" i="1"/>
  <c r="E53" i="1"/>
  <c r="E91" i="1"/>
  <c r="E140" i="1"/>
  <c r="E247" i="1"/>
  <c r="E36" i="1"/>
  <c r="E103" i="1"/>
  <c r="E168" i="1"/>
  <c r="E223" i="1"/>
  <c r="E68" i="1"/>
  <c r="E78" i="1"/>
  <c r="E92" i="1"/>
  <c r="E75" i="1"/>
  <c r="E98" i="1"/>
  <c r="E283" i="1"/>
  <c r="E269" i="1"/>
  <c r="E259" i="1"/>
  <c r="E249" i="1"/>
  <c r="E241" i="1"/>
  <c r="E231" i="1"/>
  <c r="E221" i="1"/>
  <c r="E212" i="1"/>
  <c r="E201" i="1"/>
  <c r="E191" i="1"/>
  <c r="E183" i="1"/>
  <c r="E172" i="1"/>
  <c r="E282" i="1"/>
  <c r="E268" i="1"/>
  <c r="E258" i="1"/>
  <c r="E248" i="1"/>
  <c r="E239" i="1"/>
  <c r="E230" i="1"/>
  <c r="E220" i="1"/>
  <c r="E211" i="1"/>
  <c r="E200" i="1"/>
  <c r="E253" i="1"/>
  <c r="E243" i="1"/>
  <c r="E217" i="1"/>
  <c r="E203" i="1"/>
  <c r="E158" i="1"/>
  <c r="E272" i="1"/>
  <c r="E255" i="1"/>
  <c r="E254" i="1"/>
  <c r="E244" i="1"/>
  <c r="E232" i="1"/>
  <c r="E219" i="1"/>
  <c r="E218" i="1"/>
  <c r="E204" i="1"/>
  <c r="E169" i="1"/>
  <c r="E162" i="1"/>
  <c r="E153" i="1"/>
  <c r="E274" i="1"/>
  <c r="E245" i="1"/>
  <c r="E233" i="1"/>
  <c r="E207" i="1"/>
  <c r="E165" i="1"/>
  <c r="E161" i="1"/>
  <c r="E152" i="1"/>
  <c r="E284" i="1"/>
  <c r="E277" i="1"/>
  <c r="E263" i="1"/>
  <c r="E228" i="1"/>
  <c r="E213" i="1"/>
  <c r="E199" i="1"/>
  <c r="E186" i="1"/>
  <c r="E179" i="1"/>
  <c r="E173" i="1"/>
  <c r="E156" i="1"/>
  <c r="E151" i="1"/>
  <c r="E146" i="1"/>
  <c r="E119" i="1"/>
  <c r="E101" i="1"/>
  <c r="E267" i="1"/>
  <c r="E242" i="1"/>
  <c r="E235" i="1"/>
  <c r="E224" i="1"/>
  <c r="E192" i="1"/>
  <c r="E189" i="1"/>
  <c r="E150" i="1"/>
  <c r="E143" i="1"/>
  <c r="E131" i="1"/>
  <c r="E111" i="1"/>
  <c r="E260" i="1"/>
  <c r="E229" i="1"/>
  <c r="E202" i="1"/>
  <c r="E196" i="1"/>
  <c r="E184" i="1"/>
  <c r="E180" i="1"/>
  <c r="E174" i="1"/>
  <c r="E166" i="1"/>
  <c r="E149" i="1"/>
  <c r="E142" i="1"/>
  <c r="E138" i="1"/>
  <c r="E134" i="1"/>
  <c r="E124" i="1"/>
  <c r="E121" i="1"/>
  <c r="E110" i="1"/>
  <c r="E97" i="1"/>
  <c r="E264" i="1"/>
  <c r="E251" i="1"/>
  <c r="E238" i="1"/>
  <c r="E227" i="1"/>
  <c r="E147" i="1"/>
  <c r="E126" i="1"/>
  <c r="E100" i="1"/>
  <c r="E99" i="1"/>
  <c r="E96" i="1"/>
  <c r="E85" i="1"/>
  <c r="E81" i="1"/>
  <c r="E71" i="1"/>
  <c r="E60" i="1"/>
  <c r="E45" i="1"/>
  <c r="E26" i="1"/>
  <c r="E246" i="1"/>
  <c r="E176" i="1"/>
  <c r="E132" i="1"/>
  <c r="E117" i="1"/>
  <c r="E58" i="1"/>
  <c r="E130" i="1"/>
  <c r="E42" i="1"/>
  <c r="E37" i="1"/>
  <c r="E139" i="1"/>
  <c r="E136" i="1"/>
  <c r="E210" i="1"/>
  <c r="E181" i="1"/>
  <c r="E145" i="1"/>
  <c r="E144" i="1"/>
  <c r="E122" i="1"/>
  <c r="E104" i="1"/>
  <c r="E94" i="1"/>
  <c r="E77" i="1"/>
  <c r="E74" i="1"/>
  <c r="E49" i="1"/>
  <c r="E43" i="1"/>
  <c r="E33" i="1"/>
  <c r="E25" i="1"/>
  <c r="E198" i="1"/>
  <c r="E195" i="1"/>
  <c r="E188" i="1"/>
  <c r="E135" i="1"/>
  <c r="E87" i="1"/>
  <c r="E80" i="1"/>
  <c r="E51" i="1"/>
  <c r="E28" i="1"/>
  <c r="E250" i="1"/>
  <c r="E237" i="1"/>
  <c r="E208" i="1"/>
  <c r="E171" i="1"/>
  <c r="E252" i="1"/>
  <c r="E278" i="1"/>
  <c r="E275" i="1"/>
  <c r="E222" i="1"/>
  <c r="E215" i="1"/>
  <c r="E190" i="1"/>
  <c r="E120" i="1"/>
  <c r="E66" i="1"/>
  <c r="E47" i="1"/>
  <c r="E32" i="1"/>
  <c r="E29" i="1"/>
  <c r="E133" i="1"/>
  <c r="E118" i="1"/>
  <c r="E54" i="1"/>
  <c r="E265" i="1"/>
  <c r="E234" i="1"/>
  <c r="E167" i="1"/>
  <c r="E154" i="1"/>
  <c r="E129" i="1"/>
  <c r="E62" i="1"/>
  <c r="E24" i="1"/>
  <c r="E137" i="1"/>
  <c r="E82" i="1"/>
  <c r="E114" i="1"/>
  <c r="E177" i="1"/>
  <c r="E90" i="1"/>
  <c r="E281" i="1"/>
  <c r="E65" i="1"/>
  <c r="E193" i="1"/>
  <c r="E46" i="1"/>
  <c r="E112" i="1"/>
  <c r="E141" i="1"/>
  <c r="E187" i="1"/>
  <c r="E261" i="1"/>
  <c r="E41" i="1"/>
  <c r="E57" i="1"/>
  <c r="E185" i="1"/>
  <c r="E31" i="1"/>
  <c r="E40" i="1"/>
  <c r="E35" i="1"/>
  <c r="E61" i="1"/>
  <c r="E39" i="1"/>
  <c r="E107" i="1"/>
  <c r="E125" i="1"/>
  <c r="E216" i="1"/>
  <c r="AO288" i="1" l="1"/>
  <c r="O32" i="1"/>
  <c r="M32" i="1"/>
  <c r="N32" i="1" s="1"/>
  <c r="P32" i="1" s="1"/>
  <c r="O43" i="1"/>
  <c r="M43" i="1"/>
  <c r="N43" i="1" s="1"/>
  <c r="P43" i="1" s="1"/>
  <c r="O71" i="1"/>
  <c r="M71" i="1"/>
  <c r="N71" i="1" s="1"/>
  <c r="P71" i="1" s="1"/>
  <c r="O196" i="1"/>
  <c r="M196" i="1"/>
  <c r="N196" i="1" s="1"/>
  <c r="P196" i="1" s="1"/>
  <c r="M228" i="1"/>
  <c r="N228" i="1" s="1"/>
  <c r="P228" i="1" s="1"/>
  <c r="O228" i="1"/>
  <c r="O212" i="1"/>
  <c r="M212" i="1"/>
  <c r="N212" i="1" s="1"/>
  <c r="P212" i="1" s="1"/>
  <c r="O177" i="1"/>
  <c r="M177" i="1"/>
  <c r="N177" i="1" s="1"/>
  <c r="P177" i="1" s="1"/>
  <c r="O252" i="1"/>
  <c r="M252" i="1"/>
  <c r="N252" i="1" s="1"/>
  <c r="P252" i="1" s="1"/>
  <c r="O181" i="1"/>
  <c r="M181" i="1"/>
  <c r="N181" i="1" s="1"/>
  <c r="P181" i="1" s="1"/>
  <c r="O238" i="1"/>
  <c r="M238" i="1"/>
  <c r="N238" i="1" s="1"/>
  <c r="P238" i="1" s="1"/>
  <c r="O192" i="1"/>
  <c r="M192" i="1"/>
  <c r="N192" i="1" s="1"/>
  <c r="P192" i="1" s="1"/>
  <c r="M245" i="1"/>
  <c r="N245" i="1" s="1"/>
  <c r="P245" i="1" s="1"/>
  <c r="O245" i="1"/>
  <c r="M221" i="1"/>
  <c r="N221" i="1" s="1"/>
  <c r="P221" i="1" s="1"/>
  <c r="O221" i="1"/>
  <c r="M141" i="1"/>
  <c r="N141" i="1" s="1"/>
  <c r="P141" i="1" s="1"/>
  <c r="O141" i="1"/>
  <c r="O171" i="1"/>
  <c r="M171" i="1"/>
  <c r="N171" i="1" s="1"/>
  <c r="P171" i="1" s="1"/>
  <c r="M210" i="1"/>
  <c r="N210" i="1" s="1"/>
  <c r="P210" i="1" s="1"/>
  <c r="O210" i="1"/>
  <c r="O251" i="1"/>
  <c r="M251" i="1"/>
  <c r="N251" i="1" s="1"/>
  <c r="P251" i="1" s="1"/>
  <c r="O224" i="1"/>
  <c r="M224" i="1"/>
  <c r="N224" i="1" s="1"/>
  <c r="P224" i="1" s="1"/>
  <c r="O274" i="1"/>
  <c r="M274" i="1"/>
  <c r="N274" i="1" s="1"/>
  <c r="P274" i="1" s="1"/>
  <c r="O268" i="1"/>
  <c r="M268" i="1"/>
  <c r="N268" i="1" s="1"/>
  <c r="P268" i="1" s="1"/>
  <c r="O92" i="1"/>
  <c r="M92" i="1"/>
  <c r="N92" i="1" s="1"/>
  <c r="P92" i="1" s="1"/>
  <c r="O112" i="1"/>
  <c r="M112" i="1"/>
  <c r="N112" i="1" s="1"/>
  <c r="P112" i="1" s="1"/>
  <c r="M265" i="1"/>
  <c r="N265" i="1" s="1"/>
  <c r="P265" i="1" s="1"/>
  <c r="O265" i="1"/>
  <c r="M208" i="1"/>
  <c r="N208" i="1" s="1"/>
  <c r="P208" i="1" s="1"/>
  <c r="O208" i="1"/>
  <c r="M188" i="1"/>
  <c r="N188" i="1" s="1"/>
  <c r="P188" i="1" s="1"/>
  <c r="O188" i="1"/>
  <c r="O136" i="1"/>
  <c r="M136" i="1"/>
  <c r="N136" i="1" s="1"/>
  <c r="P136" i="1" s="1"/>
  <c r="O96" i="1"/>
  <c r="M96" i="1"/>
  <c r="N96" i="1" s="1"/>
  <c r="P96" i="1" s="1"/>
  <c r="M264" i="1"/>
  <c r="N264" i="1" s="1"/>
  <c r="P264" i="1" s="1"/>
  <c r="O264" i="1"/>
  <c r="M260" i="1"/>
  <c r="N260" i="1" s="1"/>
  <c r="P260" i="1" s="1"/>
  <c r="O260" i="1"/>
  <c r="M235" i="1"/>
  <c r="N235" i="1" s="1"/>
  <c r="P235" i="1" s="1"/>
  <c r="O235" i="1"/>
  <c r="O284" i="1"/>
  <c r="M284" i="1"/>
  <c r="N284" i="1" s="1"/>
  <c r="P284" i="1" s="1"/>
  <c r="M254" i="1"/>
  <c r="N254" i="1" s="1"/>
  <c r="P254" i="1" s="1"/>
  <c r="O254" i="1"/>
  <c r="O200" i="1"/>
  <c r="M200" i="1"/>
  <c r="N200" i="1" s="1"/>
  <c r="P200" i="1" s="1"/>
  <c r="O282" i="1"/>
  <c r="M282" i="1"/>
  <c r="N282" i="1" s="1"/>
  <c r="P282" i="1" s="1"/>
  <c r="O241" i="1"/>
  <c r="M241" i="1"/>
  <c r="N241" i="1" s="1"/>
  <c r="P241" i="1" s="1"/>
  <c r="M91" i="1"/>
  <c r="N91" i="1" s="1"/>
  <c r="P91" i="1" s="1"/>
  <c r="O91" i="1"/>
  <c r="M54" i="1"/>
  <c r="N54" i="1" s="1"/>
  <c r="P54" i="1" s="1"/>
  <c r="O54" i="1"/>
  <c r="O249" i="1"/>
  <c r="M249" i="1"/>
  <c r="N249" i="1" s="1"/>
  <c r="P249" i="1" s="1"/>
  <c r="O216" i="1"/>
  <c r="M216" i="1"/>
  <c r="N216" i="1" s="1"/>
  <c r="P216" i="1" s="1"/>
  <c r="O185" i="1"/>
  <c r="M185" i="1"/>
  <c r="N185" i="1" s="1"/>
  <c r="P185" i="1" s="1"/>
  <c r="O193" i="1"/>
  <c r="M193" i="1"/>
  <c r="N193" i="1" s="1"/>
  <c r="P193" i="1" s="1"/>
  <c r="E288" i="1"/>
  <c r="M24" i="1"/>
  <c r="O24" i="1"/>
  <c r="M118" i="1"/>
  <c r="N118" i="1" s="1"/>
  <c r="P118" i="1" s="1"/>
  <c r="O118" i="1"/>
  <c r="O215" i="1"/>
  <c r="M215" i="1"/>
  <c r="N215" i="1" s="1"/>
  <c r="P215" i="1" s="1"/>
  <c r="O250" i="1"/>
  <c r="M250" i="1"/>
  <c r="N250" i="1" s="1"/>
  <c r="P250" i="1" s="1"/>
  <c r="M198" i="1"/>
  <c r="N198" i="1" s="1"/>
  <c r="P198" i="1" s="1"/>
  <c r="O198" i="1"/>
  <c r="M104" i="1"/>
  <c r="N104" i="1" s="1"/>
  <c r="P104" i="1" s="1"/>
  <c r="O104" i="1"/>
  <c r="M37" i="1"/>
  <c r="N37" i="1" s="1"/>
  <c r="P37" i="1" s="1"/>
  <c r="O37" i="1"/>
  <c r="O26" i="1"/>
  <c r="M26" i="1"/>
  <c r="N26" i="1" s="1"/>
  <c r="P26" i="1" s="1"/>
  <c r="M100" i="1"/>
  <c r="N100" i="1" s="1"/>
  <c r="P100" i="1" s="1"/>
  <c r="O100" i="1"/>
  <c r="O110" i="1"/>
  <c r="M110" i="1"/>
  <c r="N110" i="1" s="1"/>
  <c r="P110" i="1" s="1"/>
  <c r="O174" i="1"/>
  <c r="M174" i="1"/>
  <c r="N174" i="1" s="1"/>
  <c r="P174" i="1" s="1"/>
  <c r="O131" i="1"/>
  <c r="M131" i="1"/>
  <c r="N131" i="1" s="1"/>
  <c r="P131" i="1" s="1"/>
  <c r="O267" i="1"/>
  <c r="M267" i="1"/>
  <c r="N267" i="1" s="1"/>
  <c r="P267" i="1" s="1"/>
  <c r="O186" i="1"/>
  <c r="M186" i="1"/>
  <c r="N186" i="1" s="1"/>
  <c r="P186" i="1" s="1"/>
  <c r="O161" i="1"/>
  <c r="M161" i="1"/>
  <c r="N161" i="1" s="1"/>
  <c r="P161" i="1" s="1"/>
  <c r="O169" i="1"/>
  <c r="M169" i="1"/>
  <c r="N169" i="1" s="1"/>
  <c r="P169" i="1" s="1"/>
  <c r="M272" i="1"/>
  <c r="N272" i="1" s="1"/>
  <c r="P272" i="1" s="1"/>
  <c r="O272" i="1"/>
  <c r="M220" i="1"/>
  <c r="N220" i="1" s="1"/>
  <c r="P220" i="1" s="1"/>
  <c r="O220" i="1"/>
  <c r="O183" i="1"/>
  <c r="M183" i="1"/>
  <c r="N183" i="1" s="1"/>
  <c r="P183" i="1" s="1"/>
  <c r="M259" i="1"/>
  <c r="N259" i="1" s="1"/>
  <c r="P259" i="1" s="1"/>
  <c r="O259" i="1"/>
  <c r="O223" i="1"/>
  <c r="M223" i="1"/>
  <c r="N223" i="1" s="1"/>
  <c r="P223" i="1" s="1"/>
  <c r="O50" i="1"/>
  <c r="M50" i="1"/>
  <c r="N50" i="1" s="1"/>
  <c r="P50" i="1" s="1"/>
  <c r="O261" i="1"/>
  <c r="M261" i="1"/>
  <c r="N261" i="1" s="1"/>
  <c r="P261" i="1" s="1"/>
  <c r="O90" i="1"/>
  <c r="M90" i="1"/>
  <c r="N90" i="1" s="1"/>
  <c r="P90" i="1" s="1"/>
  <c r="M278" i="1"/>
  <c r="N278" i="1" s="1"/>
  <c r="P278" i="1" s="1"/>
  <c r="O278" i="1"/>
  <c r="M58" i="1"/>
  <c r="N58" i="1" s="1"/>
  <c r="P58" i="1" s="1"/>
  <c r="O58" i="1"/>
  <c r="O134" i="1"/>
  <c r="M134" i="1"/>
  <c r="N134" i="1" s="1"/>
  <c r="P134" i="1" s="1"/>
  <c r="O146" i="1"/>
  <c r="M146" i="1"/>
  <c r="N146" i="1" s="1"/>
  <c r="P146" i="1" s="1"/>
  <c r="O219" i="1"/>
  <c r="M219" i="1"/>
  <c r="N219" i="1" s="1"/>
  <c r="P219" i="1" s="1"/>
  <c r="O248" i="1"/>
  <c r="M248" i="1"/>
  <c r="N248" i="1" s="1"/>
  <c r="P248" i="1" s="1"/>
  <c r="O98" i="1"/>
  <c r="M98" i="1"/>
  <c r="N98" i="1" s="1"/>
  <c r="P98" i="1" s="1"/>
  <c r="O187" i="1"/>
  <c r="M187" i="1"/>
  <c r="N187" i="1" s="1"/>
  <c r="P187" i="1" s="1"/>
  <c r="O167" i="1"/>
  <c r="M167" i="1"/>
  <c r="N167" i="1" s="1"/>
  <c r="P167" i="1" s="1"/>
  <c r="M87" i="1"/>
  <c r="N87" i="1" s="1"/>
  <c r="P87" i="1" s="1"/>
  <c r="O87" i="1"/>
  <c r="O117" i="1"/>
  <c r="M117" i="1"/>
  <c r="N117" i="1" s="1"/>
  <c r="P117" i="1" s="1"/>
  <c r="O138" i="1"/>
  <c r="M138" i="1"/>
  <c r="N138" i="1" s="1"/>
  <c r="P138" i="1" s="1"/>
  <c r="M151" i="1"/>
  <c r="N151" i="1" s="1"/>
  <c r="P151" i="1" s="1"/>
  <c r="O151" i="1"/>
  <c r="O232" i="1"/>
  <c r="M232" i="1"/>
  <c r="N232" i="1" s="1"/>
  <c r="P232" i="1" s="1"/>
  <c r="M258" i="1"/>
  <c r="N258" i="1" s="1"/>
  <c r="P258" i="1" s="1"/>
  <c r="O258" i="1"/>
  <c r="O75" i="1"/>
  <c r="M75" i="1"/>
  <c r="N75" i="1" s="1"/>
  <c r="P75" i="1" s="1"/>
  <c r="O35" i="1"/>
  <c r="M35" i="1"/>
  <c r="N35" i="1" s="1"/>
  <c r="P35" i="1" s="1"/>
  <c r="O234" i="1"/>
  <c r="M234" i="1"/>
  <c r="N234" i="1" s="1"/>
  <c r="P234" i="1" s="1"/>
  <c r="O74" i="1"/>
  <c r="M74" i="1"/>
  <c r="N74" i="1" s="1"/>
  <c r="P74" i="1" s="1"/>
  <c r="O85" i="1"/>
  <c r="M85" i="1"/>
  <c r="N85" i="1" s="1"/>
  <c r="P85" i="1" s="1"/>
  <c r="M229" i="1"/>
  <c r="N229" i="1" s="1"/>
  <c r="P229" i="1" s="1"/>
  <c r="O229" i="1"/>
  <c r="M277" i="1"/>
  <c r="N277" i="1" s="1"/>
  <c r="P277" i="1" s="1"/>
  <c r="O277" i="1"/>
  <c r="M253" i="1"/>
  <c r="N253" i="1" s="1"/>
  <c r="P253" i="1" s="1"/>
  <c r="O253" i="1"/>
  <c r="O231" i="1"/>
  <c r="M231" i="1"/>
  <c r="N231" i="1" s="1"/>
  <c r="P231" i="1" s="1"/>
  <c r="O46" i="1"/>
  <c r="M46" i="1"/>
  <c r="N46" i="1" s="1"/>
  <c r="P46" i="1" s="1"/>
  <c r="O190" i="1"/>
  <c r="M190" i="1"/>
  <c r="N190" i="1" s="1"/>
  <c r="P190" i="1" s="1"/>
  <c r="O195" i="1"/>
  <c r="M195" i="1"/>
  <c r="N195" i="1" s="1"/>
  <c r="P195" i="1" s="1"/>
  <c r="O139" i="1"/>
  <c r="M139" i="1"/>
  <c r="N139" i="1" s="1"/>
  <c r="P139" i="1" s="1"/>
  <c r="O99" i="1"/>
  <c r="M99" i="1"/>
  <c r="N99" i="1" s="1"/>
  <c r="P99" i="1" s="1"/>
  <c r="O166" i="1"/>
  <c r="M166" i="1"/>
  <c r="N166" i="1" s="1"/>
  <c r="P166" i="1" s="1"/>
  <c r="O242" i="1"/>
  <c r="M242" i="1"/>
  <c r="N242" i="1" s="1"/>
  <c r="P242" i="1" s="1"/>
  <c r="M179" i="1"/>
  <c r="N179" i="1" s="1"/>
  <c r="P179" i="1" s="1"/>
  <c r="O179" i="1"/>
  <c r="M162" i="1"/>
  <c r="N162" i="1" s="1"/>
  <c r="P162" i="1" s="1"/>
  <c r="O162" i="1"/>
  <c r="O211" i="1"/>
  <c r="M211" i="1"/>
  <c r="N211" i="1" s="1"/>
  <c r="P211" i="1" s="1"/>
  <c r="O53" i="1"/>
  <c r="M53" i="1"/>
  <c r="N53" i="1" s="1"/>
  <c r="P53" i="1" s="1"/>
  <c r="O125" i="1"/>
  <c r="M125" i="1"/>
  <c r="N125" i="1" s="1"/>
  <c r="P125" i="1" s="1"/>
  <c r="O57" i="1"/>
  <c r="M57" i="1"/>
  <c r="N57" i="1" s="1"/>
  <c r="P57" i="1" s="1"/>
  <c r="O65" i="1"/>
  <c r="M65" i="1"/>
  <c r="N65" i="1" s="1"/>
  <c r="P65" i="1" s="1"/>
  <c r="M62" i="1"/>
  <c r="N62" i="1" s="1"/>
  <c r="P62" i="1" s="1"/>
  <c r="O62" i="1"/>
  <c r="M133" i="1"/>
  <c r="N133" i="1" s="1"/>
  <c r="P133" i="1" s="1"/>
  <c r="O133" i="1"/>
  <c r="M222" i="1"/>
  <c r="N222" i="1" s="1"/>
  <c r="P222" i="1" s="1"/>
  <c r="O222" i="1"/>
  <c r="M28" i="1"/>
  <c r="N28" i="1" s="1"/>
  <c r="P28" i="1" s="1"/>
  <c r="O28" i="1"/>
  <c r="O25" i="1"/>
  <c r="M25" i="1"/>
  <c r="N25" i="1" s="1"/>
  <c r="P25" i="1" s="1"/>
  <c r="O122" i="1"/>
  <c r="M122" i="1"/>
  <c r="N122" i="1" s="1"/>
  <c r="P122" i="1" s="1"/>
  <c r="M42" i="1"/>
  <c r="N42" i="1" s="1"/>
  <c r="P42" i="1" s="1"/>
  <c r="O42" i="1"/>
  <c r="O45" i="1"/>
  <c r="M45" i="1"/>
  <c r="N45" i="1" s="1"/>
  <c r="P45" i="1" s="1"/>
  <c r="O126" i="1"/>
  <c r="M126" i="1"/>
  <c r="N126" i="1" s="1"/>
  <c r="P126" i="1" s="1"/>
  <c r="M121" i="1"/>
  <c r="N121" i="1" s="1"/>
  <c r="P121" i="1" s="1"/>
  <c r="O121" i="1"/>
  <c r="O180" i="1"/>
  <c r="M180" i="1"/>
  <c r="N180" i="1" s="1"/>
  <c r="P180" i="1" s="1"/>
  <c r="M143" i="1"/>
  <c r="N143" i="1" s="1"/>
  <c r="P143" i="1" s="1"/>
  <c r="O143" i="1"/>
  <c r="O101" i="1"/>
  <c r="M101" i="1"/>
  <c r="N101" i="1" s="1"/>
  <c r="P101" i="1" s="1"/>
  <c r="O199" i="1"/>
  <c r="M199" i="1"/>
  <c r="N199" i="1" s="1"/>
  <c r="P199" i="1" s="1"/>
  <c r="O165" i="1"/>
  <c r="M165" i="1"/>
  <c r="N165" i="1" s="1"/>
  <c r="P165" i="1" s="1"/>
  <c r="O204" i="1"/>
  <c r="M204" i="1"/>
  <c r="N204" i="1" s="1"/>
  <c r="P204" i="1" s="1"/>
  <c r="O158" i="1"/>
  <c r="M158" i="1"/>
  <c r="N158" i="1" s="1"/>
  <c r="P158" i="1" s="1"/>
  <c r="O230" i="1"/>
  <c r="M230" i="1"/>
  <c r="N230" i="1" s="1"/>
  <c r="P230" i="1" s="1"/>
  <c r="O191" i="1"/>
  <c r="M191" i="1"/>
  <c r="N191" i="1" s="1"/>
  <c r="P191" i="1" s="1"/>
  <c r="O269" i="1"/>
  <c r="M269" i="1"/>
  <c r="N269" i="1" s="1"/>
  <c r="P269" i="1" s="1"/>
  <c r="M168" i="1"/>
  <c r="N168" i="1" s="1"/>
  <c r="P168" i="1" s="1"/>
  <c r="O168" i="1"/>
  <c r="S160" i="1"/>
  <c r="M39" i="1"/>
  <c r="N39" i="1" s="1"/>
  <c r="P39" i="1" s="1"/>
  <c r="O39" i="1"/>
  <c r="O154" i="1"/>
  <c r="M154" i="1"/>
  <c r="N154" i="1" s="1"/>
  <c r="P154" i="1" s="1"/>
  <c r="M80" i="1"/>
  <c r="N80" i="1" s="1"/>
  <c r="P80" i="1" s="1"/>
  <c r="O80" i="1"/>
  <c r="M145" i="1"/>
  <c r="N145" i="1" s="1"/>
  <c r="P145" i="1" s="1"/>
  <c r="O145" i="1"/>
  <c r="M227" i="1"/>
  <c r="N227" i="1" s="1"/>
  <c r="P227" i="1" s="1"/>
  <c r="O227" i="1"/>
  <c r="O189" i="1"/>
  <c r="M189" i="1"/>
  <c r="N189" i="1" s="1"/>
  <c r="P189" i="1" s="1"/>
  <c r="O233" i="1"/>
  <c r="M233" i="1"/>
  <c r="N233" i="1" s="1"/>
  <c r="P233" i="1" s="1"/>
  <c r="M217" i="1"/>
  <c r="N217" i="1" s="1"/>
  <c r="P217" i="1" s="1"/>
  <c r="O217" i="1"/>
  <c r="O36" i="1"/>
  <c r="M36" i="1"/>
  <c r="N36" i="1" s="1"/>
  <c r="P36" i="1" s="1"/>
  <c r="O61" i="1"/>
  <c r="M61" i="1"/>
  <c r="N61" i="1" s="1"/>
  <c r="P61" i="1" s="1"/>
  <c r="M47" i="1"/>
  <c r="N47" i="1" s="1"/>
  <c r="P47" i="1" s="1"/>
  <c r="O47" i="1"/>
  <c r="O49" i="1"/>
  <c r="M49" i="1"/>
  <c r="N49" i="1" s="1"/>
  <c r="P49" i="1" s="1"/>
  <c r="O81" i="1"/>
  <c r="M81" i="1"/>
  <c r="N81" i="1" s="1"/>
  <c r="P81" i="1" s="1"/>
  <c r="O202" i="1"/>
  <c r="M202" i="1"/>
  <c r="N202" i="1" s="1"/>
  <c r="P202" i="1" s="1"/>
  <c r="O263" i="1"/>
  <c r="M263" i="1"/>
  <c r="N263" i="1" s="1"/>
  <c r="P263" i="1" s="1"/>
  <c r="O243" i="1"/>
  <c r="M243" i="1"/>
  <c r="N243" i="1" s="1"/>
  <c r="P243" i="1" s="1"/>
  <c r="M247" i="1"/>
  <c r="N247" i="1" s="1"/>
  <c r="P247" i="1" s="1"/>
  <c r="O247" i="1"/>
  <c r="O114" i="1"/>
  <c r="M114" i="1"/>
  <c r="N114" i="1" s="1"/>
  <c r="P114" i="1" s="1"/>
  <c r="M66" i="1"/>
  <c r="N66" i="1" s="1"/>
  <c r="P66" i="1" s="1"/>
  <c r="O66" i="1"/>
  <c r="O135" i="1"/>
  <c r="M135" i="1"/>
  <c r="N135" i="1" s="1"/>
  <c r="P135" i="1" s="1"/>
  <c r="O132" i="1"/>
  <c r="M132" i="1"/>
  <c r="N132" i="1" s="1"/>
  <c r="P132" i="1" s="1"/>
  <c r="O142" i="1"/>
  <c r="M142" i="1"/>
  <c r="N142" i="1" s="1"/>
  <c r="P142" i="1" s="1"/>
  <c r="O156" i="1"/>
  <c r="M156" i="1"/>
  <c r="N156" i="1" s="1"/>
  <c r="P156" i="1" s="1"/>
  <c r="O244" i="1"/>
  <c r="M244" i="1"/>
  <c r="N244" i="1" s="1"/>
  <c r="P244" i="1" s="1"/>
  <c r="O140" i="1"/>
  <c r="M140" i="1"/>
  <c r="N140" i="1" s="1"/>
  <c r="P140" i="1" s="1"/>
  <c r="M40" i="1"/>
  <c r="N40" i="1" s="1"/>
  <c r="P40" i="1" s="1"/>
  <c r="O40" i="1"/>
  <c r="O82" i="1"/>
  <c r="M82" i="1"/>
  <c r="N82" i="1" s="1"/>
  <c r="P82" i="1" s="1"/>
  <c r="O120" i="1"/>
  <c r="M120" i="1"/>
  <c r="N120" i="1" s="1"/>
  <c r="P120" i="1" s="1"/>
  <c r="O77" i="1"/>
  <c r="M77" i="1"/>
  <c r="N77" i="1" s="1"/>
  <c r="P77" i="1" s="1"/>
  <c r="O176" i="1"/>
  <c r="M176" i="1"/>
  <c r="N176" i="1" s="1"/>
  <c r="P176" i="1" s="1"/>
  <c r="O149" i="1"/>
  <c r="M149" i="1"/>
  <c r="N149" i="1" s="1"/>
  <c r="P149" i="1" s="1"/>
  <c r="O173" i="1"/>
  <c r="M173" i="1"/>
  <c r="N173" i="1" s="1"/>
  <c r="P173" i="1" s="1"/>
  <c r="M153" i="1"/>
  <c r="N153" i="1" s="1"/>
  <c r="P153" i="1" s="1"/>
  <c r="O153" i="1"/>
  <c r="O78" i="1"/>
  <c r="M78" i="1"/>
  <c r="N78" i="1" s="1"/>
  <c r="P78" i="1" s="1"/>
  <c r="O31" i="1"/>
  <c r="M31" i="1"/>
  <c r="N31" i="1" s="1"/>
  <c r="P31" i="1" s="1"/>
  <c r="M137" i="1"/>
  <c r="N137" i="1" s="1"/>
  <c r="P137" i="1" s="1"/>
  <c r="O137" i="1"/>
  <c r="M237" i="1"/>
  <c r="N237" i="1" s="1"/>
  <c r="P237" i="1" s="1"/>
  <c r="O237" i="1"/>
  <c r="O94" i="1"/>
  <c r="M94" i="1"/>
  <c r="N94" i="1" s="1"/>
  <c r="P94" i="1" s="1"/>
  <c r="M246" i="1"/>
  <c r="N246" i="1" s="1"/>
  <c r="P246" i="1" s="1"/>
  <c r="O246" i="1"/>
  <c r="M97" i="1"/>
  <c r="N97" i="1" s="1"/>
  <c r="P97" i="1" s="1"/>
  <c r="O97" i="1"/>
  <c r="M111" i="1"/>
  <c r="N111" i="1" s="1"/>
  <c r="P111" i="1" s="1"/>
  <c r="O111" i="1"/>
  <c r="M152" i="1"/>
  <c r="N152" i="1" s="1"/>
  <c r="P152" i="1" s="1"/>
  <c r="O152" i="1"/>
  <c r="O255" i="1"/>
  <c r="M255" i="1"/>
  <c r="N255" i="1" s="1"/>
  <c r="P255" i="1" s="1"/>
  <c r="O172" i="1"/>
  <c r="M172" i="1"/>
  <c r="N172" i="1" s="1"/>
  <c r="P172" i="1" s="1"/>
  <c r="O68" i="1"/>
  <c r="M68" i="1"/>
  <c r="N68" i="1" s="1"/>
  <c r="P68" i="1" s="1"/>
  <c r="O107" i="1"/>
  <c r="M107" i="1"/>
  <c r="N107" i="1" s="1"/>
  <c r="P107" i="1" s="1"/>
  <c r="O41" i="1"/>
  <c r="M41" i="1"/>
  <c r="N41" i="1" s="1"/>
  <c r="P41" i="1" s="1"/>
  <c r="O281" i="1"/>
  <c r="M281" i="1"/>
  <c r="N281" i="1" s="1"/>
  <c r="P281" i="1" s="1"/>
  <c r="O129" i="1"/>
  <c r="M129" i="1"/>
  <c r="N129" i="1" s="1"/>
  <c r="P129" i="1" s="1"/>
  <c r="O29" i="1"/>
  <c r="M29" i="1"/>
  <c r="N29" i="1" s="1"/>
  <c r="P29" i="1" s="1"/>
  <c r="O275" i="1"/>
  <c r="M275" i="1"/>
  <c r="N275" i="1" s="1"/>
  <c r="P275" i="1" s="1"/>
  <c r="M51" i="1"/>
  <c r="N51" i="1" s="1"/>
  <c r="P51" i="1" s="1"/>
  <c r="O51" i="1"/>
  <c r="O33" i="1"/>
  <c r="M33" i="1"/>
  <c r="N33" i="1" s="1"/>
  <c r="P33" i="1" s="1"/>
  <c r="O144" i="1"/>
  <c r="M144" i="1"/>
  <c r="N144" i="1" s="1"/>
  <c r="P144" i="1" s="1"/>
  <c r="M130" i="1"/>
  <c r="N130" i="1" s="1"/>
  <c r="P130" i="1" s="1"/>
  <c r="O130" i="1"/>
  <c r="O60" i="1"/>
  <c r="M60" i="1"/>
  <c r="N60" i="1" s="1"/>
  <c r="P60" i="1" s="1"/>
  <c r="O147" i="1"/>
  <c r="M147" i="1"/>
  <c r="N147" i="1" s="1"/>
  <c r="P147" i="1" s="1"/>
  <c r="O124" i="1"/>
  <c r="M124" i="1"/>
  <c r="N124" i="1" s="1"/>
  <c r="P124" i="1" s="1"/>
  <c r="O184" i="1"/>
  <c r="M184" i="1"/>
  <c r="N184" i="1" s="1"/>
  <c r="P184" i="1" s="1"/>
  <c r="M150" i="1"/>
  <c r="N150" i="1" s="1"/>
  <c r="P150" i="1" s="1"/>
  <c r="O150" i="1"/>
  <c r="M119" i="1"/>
  <c r="N119" i="1" s="1"/>
  <c r="P119" i="1" s="1"/>
  <c r="O119" i="1"/>
  <c r="O213" i="1"/>
  <c r="M213" i="1"/>
  <c r="N213" i="1" s="1"/>
  <c r="P213" i="1" s="1"/>
  <c r="M207" i="1"/>
  <c r="N207" i="1" s="1"/>
  <c r="P207" i="1" s="1"/>
  <c r="O207" i="1"/>
  <c r="M218" i="1"/>
  <c r="N218" i="1" s="1"/>
  <c r="P218" i="1" s="1"/>
  <c r="O218" i="1"/>
  <c r="O203" i="1"/>
  <c r="M203" i="1"/>
  <c r="N203" i="1" s="1"/>
  <c r="P203" i="1" s="1"/>
  <c r="O239" i="1"/>
  <c r="M239" i="1"/>
  <c r="N239" i="1" s="1"/>
  <c r="P239" i="1" s="1"/>
  <c r="O201" i="1"/>
  <c r="M201" i="1"/>
  <c r="N201" i="1" s="1"/>
  <c r="P201" i="1" s="1"/>
  <c r="O283" i="1"/>
  <c r="M283" i="1"/>
  <c r="N283" i="1" s="1"/>
  <c r="P283" i="1" s="1"/>
  <c r="O103" i="1"/>
  <c r="M103" i="1"/>
  <c r="N103" i="1" s="1"/>
  <c r="P103" i="1" s="1"/>
  <c r="O288" i="1" l="1"/>
  <c r="M288" i="1"/>
  <c r="S124" i="1"/>
  <c r="S107" i="1"/>
  <c r="S78" i="1"/>
  <c r="S114" i="1"/>
  <c r="S189" i="1"/>
  <c r="S204" i="1"/>
  <c r="S166" i="1"/>
  <c r="S258" i="1"/>
  <c r="S185" i="1"/>
  <c r="S268" i="1"/>
  <c r="S196" i="1"/>
  <c r="S28" i="1"/>
  <c r="S234" i="1"/>
  <c r="S110" i="1"/>
  <c r="S91" i="1"/>
  <c r="S264" i="1"/>
  <c r="S210" i="1"/>
  <c r="S203" i="1"/>
  <c r="S147" i="1"/>
  <c r="S68" i="1"/>
  <c r="S132" i="1"/>
  <c r="S165" i="1"/>
  <c r="S99" i="1"/>
  <c r="S87" i="1"/>
  <c r="S220" i="1"/>
  <c r="S104" i="1"/>
  <c r="S216" i="1"/>
  <c r="S284" i="1"/>
  <c r="S171" i="1"/>
  <c r="S71" i="1"/>
  <c r="S111" i="1"/>
  <c r="S247" i="1"/>
  <c r="S39" i="1"/>
  <c r="S162" i="1"/>
  <c r="S223" i="1"/>
  <c r="S172" i="1"/>
  <c r="S173" i="1"/>
  <c r="S244" i="1"/>
  <c r="S243" i="1"/>
  <c r="S199" i="1"/>
  <c r="S125" i="1"/>
  <c r="S151" i="1"/>
  <c r="S272" i="1"/>
  <c r="S100" i="1"/>
  <c r="N24" i="1"/>
  <c r="N288" i="1" s="1"/>
  <c r="S282" i="1"/>
  <c r="S224" i="1"/>
  <c r="S43" i="1"/>
  <c r="S218" i="1"/>
  <c r="S150" i="1"/>
  <c r="S51" i="1"/>
  <c r="S97" i="1"/>
  <c r="S137" i="1"/>
  <c r="S217" i="1"/>
  <c r="S145" i="1"/>
  <c r="S121" i="1"/>
  <c r="S133" i="1"/>
  <c r="S179" i="1"/>
  <c r="S231" i="1"/>
  <c r="S85" i="1"/>
  <c r="S75" i="1"/>
  <c r="S138" i="1"/>
  <c r="S187" i="1"/>
  <c r="S146" i="1"/>
  <c r="S90" i="1"/>
  <c r="S169" i="1"/>
  <c r="S131" i="1"/>
  <c r="S26" i="1"/>
  <c r="S250" i="1"/>
  <c r="S235" i="1"/>
  <c r="S141" i="1"/>
  <c r="S239" i="1"/>
  <c r="S144" i="1"/>
  <c r="S94" i="1"/>
  <c r="S202" i="1"/>
  <c r="S269" i="1"/>
  <c r="S65" i="1"/>
  <c r="S190" i="1"/>
  <c r="S37" i="1"/>
  <c r="S232" i="1"/>
  <c r="S50" i="1"/>
  <c r="S245" i="1"/>
  <c r="S33" i="1"/>
  <c r="S140" i="1"/>
  <c r="S36" i="1"/>
  <c r="S180" i="1"/>
  <c r="S277" i="1"/>
  <c r="S192" i="1"/>
  <c r="S153" i="1"/>
  <c r="S222" i="1"/>
  <c r="S219" i="1"/>
  <c r="S136" i="1"/>
  <c r="S201" i="1"/>
  <c r="S184" i="1"/>
  <c r="S275" i="1"/>
  <c r="S41" i="1"/>
  <c r="S255" i="1"/>
  <c r="S31" i="1"/>
  <c r="S149" i="1"/>
  <c r="S82" i="1"/>
  <c r="S156" i="1"/>
  <c r="S263" i="1"/>
  <c r="S233" i="1"/>
  <c r="S158" i="1"/>
  <c r="S101" i="1"/>
  <c r="S126" i="1"/>
  <c r="S25" i="1"/>
  <c r="S53" i="1"/>
  <c r="S242" i="1"/>
  <c r="S195" i="1"/>
  <c r="S259" i="1"/>
  <c r="S193" i="1"/>
  <c r="S200" i="1"/>
  <c r="S92" i="1"/>
  <c r="S251" i="1"/>
  <c r="S181" i="1"/>
  <c r="S32" i="1"/>
  <c r="S213" i="1"/>
  <c r="S29" i="1"/>
  <c r="S176" i="1"/>
  <c r="S142" i="1"/>
  <c r="S61" i="1"/>
  <c r="S154" i="1"/>
  <c r="S45" i="1"/>
  <c r="S211" i="1"/>
  <c r="S253" i="1"/>
  <c r="S252" i="1"/>
  <c r="S152" i="1"/>
  <c r="S40" i="1"/>
  <c r="S143" i="1"/>
  <c r="S248" i="1"/>
  <c r="S186" i="1"/>
  <c r="S254" i="1"/>
  <c r="S208" i="1"/>
  <c r="S103" i="1"/>
  <c r="S129" i="1"/>
  <c r="S77" i="1"/>
  <c r="S81" i="1"/>
  <c r="S191" i="1"/>
  <c r="S57" i="1"/>
  <c r="S46" i="1"/>
  <c r="S58" i="1"/>
  <c r="S118" i="1"/>
  <c r="S241" i="1"/>
  <c r="S96" i="1"/>
  <c r="S274" i="1"/>
  <c r="S177" i="1"/>
  <c r="S119" i="1"/>
  <c r="S237" i="1"/>
  <c r="S227" i="1"/>
  <c r="S42" i="1"/>
  <c r="S35" i="1"/>
  <c r="S167" i="1"/>
  <c r="S267" i="1"/>
  <c r="S265" i="1"/>
  <c r="S283" i="1"/>
  <c r="S60" i="1"/>
  <c r="S281" i="1"/>
  <c r="S120" i="1"/>
  <c r="S135" i="1"/>
  <c r="S49" i="1"/>
  <c r="S230" i="1"/>
  <c r="S122" i="1"/>
  <c r="S139" i="1"/>
  <c r="S229" i="1"/>
  <c r="S278" i="1"/>
  <c r="S198" i="1"/>
  <c r="S249" i="1"/>
  <c r="S112" i="1"/>
  <c r="S238" i="1"/>
  <c r="S212" i="1"/>
  <c r="S207" i="1"/>
  <c r="S130" i="1"/>
  <c r="S246" i="1"/>
  <c r="S66" i="1"/>
  <c r="S47" i="1"/>
  <c r="S80" i="1"/>
  <c r="S168" i="1"/>
  <c r="S62" i="1"/>
  <c r="S74" i="1"/>
  <c r="S117" i="1"/>
  <c r="S98" i="1"/>
  <c r="S134" i="1"/>
  <c r="S261" i="1"/>
  <c r="S183" i="1"/>
  <c r="S161" i="1"/>
  <c r="S174" i="1"/>
  <c r="S215" i="1"/>
  <c r="S54" i="1"/>
  <c r="S260" i="1"/>
  <c r="S188" i="1"/>
  <c r="S221" i="1"/>
  <c r="S228" i="1"/>
  <c r="P24" i="1" l="1"/>
  <c r="P288" i="1" s="1"/>
  <c r="S24" i="1" l="1"/>
  <c r="S288" i="1" s="1"/>
  <c r="F28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Carla Cruzat</author>
  </authors>
  <commentList>
    <comment ref="D165" authorId="0" shapeId="0" xr:uid="{E0885140-FE23-402C-8279-58B89B1A277E}">
      <text>
        <r>
          <rPr>
            <b/>
            <sz val="9"/>
            <color indexed="81"/>
            <rFont val="Tahoma"/>
            <family val="2"/>
          </rPr>
          <t>4x100</t>
        </r>
      </text>
    </comment>
    <comment ref="D166" authorId="0" shapeId="0" xr:uid="{1386BFB7-6036-4778-A6C0-9BE1DBB71063}">
      <text>
        <r>
          <rPr>
            <b/>
            <sz val="9"/>
            <color indexed="81"/>
            <rFont val="Tahoma"/>
            <family val="2"/>
          </rPr>
          <t>6 DD 2p+4x25+7 d 2x20</t>
        </r>
      </text>
    </comment>
    <comment ref="D167" authorId="0" shapeId="0" xr:uid="{63F653E3-627A-4070-B529-22690443F096}">
      <text>
        <r>
          <rPr>
            <b/>
            <sz val="9"/>
            <color indexed="81"/>
            <rFont val="Tahoma"/>
            <family val="2"/>
          </rPr>
          <t>4 DD 4p+5 DD 2p+1 de 4x80+4 de 4x40+5 de 2x20</t>
        </r>
      </text>
    </comment>
    <comment ref="D168" authorId="0" shapeId="0" xr:uid="{D251796F-DBBD-4711-99E7-BB022A24CE0A}">
      <text>
        <r>
          <rPr>
            <b/>
            <sz val="9"/>
            <color indexed="81"/>
            <rFont val="Tahoma"/>
            <family val="2"/>
          </rPr>
          <t>4 DD 2p+6 de 4x40+5 de 2x20</t>
        </r>
      </text>
    </comment>
    <comment ref="D169" authorId="0" shapeId="0" xr:uid="{63D93D87-A9F2-4478-BF2F-BBE73DB96ABD}">
      <text>
        <r>
          <rPr>
            <b/>
            <sz val="9"/>
            <color indexed="81"/>
            <rFont val="Tahoma"/>
            <family val="2"/>
          </rPr>
          <t>4 DD 2p+4x20+5 de 2x20</t>
        </r>
      </text>
    </comment>
    <comment ref="D180" authorId="0" shapeId="0" xr:uid="{A636C3CA-DCFA-492D-BEA9-4BE18AD03210}">
      <text>
        <r>
          <rPr>
            <sz val="9"/>
            <color indexed="81"/>
            <rFont val="Tahoma"/>
            <family val="2"/>
          </rPr>
          <t>5x16</t>
        </r>
      </text>
    </comment>
    <comment ref="D181" authorId="0" shapeId="0" xr:uid="{0F8EC914-929C-4CFC-A83A-F897EB4D7F8A}">
      <text>
        <r>
          <rPr>
            <b/>
            <sz val="9"/>
            <color indexed="81"/>
            <rFont val="Tahoma"/>
            <family val="2"/>
          </rPr>
          <t>0,3*5x25+0,7*5x10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83" authorId="0" shapeId="0" xr:uid="{605E025E-D749-4A80-A8E8-F4FD35A346B8}">
      <text>
        <r>
          <rPr>
            <b/>
            <sz val="9"/>
            <color indexed="81"/>
            <rFont val="Tahoma"/>
            <family val="2"/>
          </rPr>
          <t>Proyector led 30W</t>
        </r>
      </text>
    </comment>
    <comment ref="D184" authorId="0" shapeId="0" xr:uid="{D0FAC91B-B97F-4E5B-96AA-2901945E97CC}">
      <text>
        <r>
          <rPr>
            <b/>
            <sz val="9"/>
            <color indexed="81"/>
            <rFont val="Tahoma"/>
            <family val="2"/>
          </rPr>
          <t>Led con difusor policarbonato 24W</t>
        </r>
      </text>
    </comment>
    <comment ref="D185" authorId="0" shapeId="0" xr:uid="{653C2533-12FA-4C6C-BF46-0FDA8A9C7F07}">
      <text>
        <r>
          <rPr>
            <b/>
            <sz val="9"/>
            <color indexed="81"/>
            <rFont val="Tahoma"/>
            <family val="2"/>
          </rPr>
          <t>Aplique 2 led x 15W</t>
        </r>
      </text>
    </comment>
    <comment ref="D186" authorId="0" shapeId="0" xr:uid="{F1B01381-D60F-41A2-A19F-CFD92B70D93B}">
      <text>
        <r>
          <rPr>
            <b/>
            <sz val="9"/>
            <color indexed="81"/>
            <rFont val="Tahoma"/>
            <family val="2"/>
          </rPr>
          <t>listón led 36W</t>
        </r>
      </text>
    </comment>
    <comment ref="D187" authorId="0" shapeId="0" xr:uid="{C66256CE-ACEF-415F-9107-A50FD82E4BD7}">
      <text>
        <r>
          <rPr>
            <b/>
            <sz val="9"/>
            <color indexed="81"/>
            <rFont val="Tahoma"/>
            <family val="2"/>
          </rPr>
          <t>reflector led 100W</t>
        </r>
      </text>
    </comment>
    <comment ref="D188" authorId="0" shapeId="0" xr:uid="{A6467FD1-DF59-48D9-A635-A01E223D23BA}">
      <text>
        <r>
          <rPr>
            <b/>
            <sz val="9"/>
            <color indexed="81"/>
            <rFont val="Tahoma"/>
            <family val="2"/>
          </rPr>
          <t>Colgante led 120W</t>
        </r>
      </text>
    </comment>
    <comment ref="D189" authorId="0" shapeId="0" xr:uid="{9876EB8D-3FC1-429B-979A-FE885A049B81}">
      <text>
        <r>
          <rPr>
            <b/>
            <sz val="9"/>
            <color indexed="81"/>
            <rFont val="Tahoma"/>
            <family val="2"/>
          </rPr>
          <t>Proyector led 250W</t>
        </r>
      </text>
    </comment>
    <comment ref="D190" authorId="0" shapeId="0" xr:uid="{29EC4955-363F-435A-A6FC-2FCA9854D512}">
      <text>
        <r>
          <rPr>
            <b/>
            <sz val="9"/>
            <color indexed="81"/>
            <rFont val="Tahoma"/>
            <family val="2"/>
          </rPr>
          <t>Aplique bajo alacena led 8W</t>
        </r>
      </text>
    </comment>
    <comment ref="D191" authorId="0" shapeId="0" xr:uid="{E5483D4C-B2C3-4C1A-9D0A-F701B717D0C9}">
      <text>
        <r>
          <rPr>
            <b/>
            <sz val="9"/>
            <color indexed="81"/>
            <rFont val="Tahoma"/>
            <family val="2"/>
          </rPr>
          <t>columna solar 20W</t>
        </r>
      </text>
    </comment>
  </commentList>
</comments>
</file>

<file path=xl/sharedStrings.xml><?xml version="1.0" encoding="utf-8"?>
<sst xmlns="http://schemas.openxmlformats.org/spreadsheetml/2006/main" count="937" uniqueCount="850">
  <si>
    <t>Subdirección de Administración de Contratos y Certificaciones</t>
  </si>
  <si>
    <t>Subdirección de  Certificaciones</t>
  </si>
  <si>
    <t>Anexo soporte de cálculo Certificado de obra Nº 2</t>
  </si>
  <si>
    <t>Anexo soporte de cálculo Certificado de obra Nº 16 DEFINITIVO BIS</t>
  </si>
  <si>
    <t xml:space="preserve">Fecha de EMISION :  MENDOZA, </t>
  </si>
  <si>
    <t xml:space="preserve">Fecha de EMISION DE CERTIF.: Mendoza, </t>
  </si>
  <si>
    <t>CERTIFICADO de Obra y Modificaciones de Precios Nº: 2 - PRECIOS DEFINITIVOS</t>
  </si>
  <si>
    <t>Expediente: ........................................................................................................</t>
  </si>
  <si>
    <t>EX-2024-06851235- INFRA</t>
  </si>
  <si>
    <t xml:space="preserve"> Fecha Iniciación ...............................................</t>
  </si>
  <si>
    <t>Fecha Licitac. Sobre 1 y 2 :...................................................</t>
  </si>
  <si>
    <t xml:space="preserve"> Fecha Termin. Contractual: .............................................</t>
  </si>
  <si>
    <t>CERTIFICADO de Modificac. de Precios Nº: 16 ÍNDICES DEFINITIVOS BIS</t>
  </si>
  <si>
    <t xml:space="preserve"> </t>
  </si>
  <si>
    <t>Extendido a  favor de la Empresa Contratista: ...............................................</t>
  </si>
  <si>
    <t>MOSSO S.R.L OBRAS CIVILES</t>
  </si>
  <si>
    <t>Plazo de Ejecución: .................................................................................................</t>
  </si>
  <si>
    <t>300 DÍAS CORRIDOS</t>
  </si>
  <si>
    <t xml:space="preserve"> Presup Oficial : ............................................................................</t>
  </si>
  <si>
    <t>Resol.Adjud.:….........................................................................................</t>
  </si>
  <si>
    <t>05-SIDT-2025</t>
  </si>
  <si>
    <t xml:space="preserve"> Variación de Propuesta: ......................................................................</t>
  </si>
  <si>
    <t>Por los trabajos ejecutados en la Obra: .......................................</t>
  </si>
  <si>
    <t xml:space="preserve"> CONSTRUCCION JARDÍN ESCUELA NUEVA  0-054 </t>
  </si>
  <si>
    <t>Resol. Aprobación Contrato:….........................................................</t>
  </si>
  <si>
    <t>107-2025</t>
  </si>
  <si>
    <t xml:space="preserve"> Monto Oferta Alt. Oblig.: .........................</t>
  </si>
  <si>
    <t xml:space="preserve">BELTRAN  - MAIPU </t>
  </si>
  <si>
    <t xml:space="preserve">CUIT: </t>
  </si>
  <si>
    <t>30-67980897-0</t>
  </si>
  <si>
    <t xml:space="preserve"> GTIA CONTRACTUAL VAR DE PRECIOS: 10%</t>
  </si>
  <si>
    <t>En el período comprendido entre el: .........................................</t>
  </si>
  <si>
    <t>PAGO DENTRO DE LOS 60 DIAS CORRIDOS</t>
  </si>
  <si>
    <t xml:space="preserve">PRECIOS BASICOS: </t>
  </si>
  <si>
    <t>NOVIEMBRE "24</t>
  </si>
  <si>
    <t xml:space="preserve">SISTEMA </t>
  </si>
  <si>
    <t>AJUSTE ALZADO</t>
  </si>
  <si>
    <t xml:space="preserve"> CERTIFICACION:</t>
  </si>
  <si>
    <t>MENSUAL</t>
  </si>
  <si>
    <t>Nº</t>
  </si>
  <si>
    <t>IMPORTE</t>
  </si>
  <si>
    <t>Importe Básico</t>
  </si>
  <si>
    <t>Indice Modificac.</t>
  </si>
  <si>
    <t xml:space="preserve">Variacion </t>
  </si>
  <si>
    <t>Importe total</t>
  </si>
  <si>
    <t>de</t>
  </si>
  <si>
    <t>DESCRIPCION DE LA OBRA</t>
  </si>
  <si>
    <t>CONTRATO</t>
  </si>
  <si>
    <t>Mov. Grupo</t>
  </si>
  <si>
    <t>de Precios</t>
  </si>
  <si>
    <t>de precios</t>
  </si>
  <si>
    <t>Modificac. de $</t>
  </si>
  <si>
    <t>IMPORTE DE</t>
  </si>
  <si>
    <t>Presup.</t>
  </si>
  <si>
    <t>PORCENTAJE MEDICION DE OBRA</t>
  </si>
  <si>
    <t>Porcentajes</t>
  </si>
  <si>
    <t>Monto</t>
  </si>
  <si>
    <t>Monto Total</t>
  </si>
  <si>
    <t>PRECIOS</t>
  </si>
  <si>
    <t>INDICES</t>
  </si>
  <si>
    <t>Grupo</t>
  </si>
  <si>
    <t>Item</t>
  </si>
  <si>
    <t>($)</t>
  </si>
  <si>
    <t>$</t>
  </si>
  <si>
    <t>FEBRERO'24</t>
  </si>
  <si>
    <t>Definitivos</t>
  </si>
  <si>
    <t>CONTRATO ACTUAL</t>
  </si>
  <si>
    <t>Oficial</t>
  </si>
  <si>
    <t>Presente</t>
  </si>
  <si>
    <t>Anterior</t>
  </si>
  <si>
    <t>Acumulado</t>
  </si>
  <si>
    <t>Desacopio</t>
  </si>
  <si>
    <t>Monto sin</t>
  </si>
  <si>
    <t>Parcial</t>
  </si>
  <si>
    <t>MES</t>
  </si>
  <si>
    <t xml:space="preserve">Modificac. de </t>
  </si>
  <si>
    <t>MODIF.</t>
  </si>
  <si>
    <t>AL MES BASE</t>
  </si>
  <si>
    <t>ABRIL ´25</t>
  </si>
  <si>
    <t>(%)</t>
  </si>
  <si>
    <t>MARZO' ´25</t>
  </si>
  <si>
    <t>DEFINITIVOS</t>
  </si>
  <si>
    <t>Precios</t>
  </si>
  <si>
    <t>ARQ 1</t>
  </si>
  <si>
    <t xml:space="preserve">TAREAS COMPLEMENTARIAS </t>
  </si>
  <si>
    <t>ARQ 1.1</t>
  </si>
  <si>
    <t>PREPARACION DE TERRENO - REPLANTEO DE OBRA</t>
  </si>
  <si>
    <t>PREPARACIÓN DE TERRENO - REPLANTEO DE OBRA</t>
  </si>
  <si>
    <t>ARQ 1.1.1</t>
  </si>
  <si>
    <t>Limpieza terreno</t>
  </si>
  <si>
    <t>ARQ 1.1.2</t>
  </si>
  <si>
    <t>Demoliciones y erradicación forestales</t>
  </si>
  <si>
    <t>Demoliciones y erradicación de forestales</t>
  </si>
  <si>
    <t>ARQ 1.2</t>
  </si>
  <si>
    <t>LEY DE HIGIENE Y SEGURIDAD</t>
  </si>
  <si>
    <t>ARQ 1.1.3</t>
  </si>
  <si>
    <t>Verificación de medidas y replanteo</t>
  </si>
  <si>
    <t>ARQ 1.2.1</t>
  </si>
  <si>
    <t>Presentación de Documentación y Plan de H&amp;S aprobado.</t>
  </si>
  <si>
    <t>ARQ 1.2.2</t>
  </si>
  <si>
    <t>Servicio de H&amp;S durante ejecución de obra</t>
  </si>
  <si>
    <t>Presentación de Documentación y Plan de H&amp;S aprobado</t>
  </si>
  <si>
    <t>ARQ 1.3</t>
  </si>
  <si>
    <t>DOCUMENTACIÓN TÉCNICA EJECUTIVA Y APORTES PREVISIONALES</t>
  </si>
  <si>
    <t>ARQ 1.3.1</t>
  </si>
  <si>
    <t>Documentación Técnica Ejecutiva MIPIP aprobada</t>
  </si>
  <si>
    <t>ARQ 1.3.3</t>
  </si>
  <si>
    <t>Documentación Técnica otros Entes aprobada</t>
  </si>
  <si>
    <t>Documentación Técnica Ejecutiva aprobada</t>
  </si>
  <si>
    <t>ARQ 1.3.4</t>
  </si>
  <si>
    <t xml:space="preserve">Aportes previsionales (Proyectos Arquitectura e Ingenierías completos, Direcciones Técnicas, Inspección de obra, etc.) </t>
  </si>
  <si>
    <t>ARQ 1.3.2</t>
  </si>
  <si>
    <t>Documentación técnica Municipal y otros Entes</t>
  </si>
  <si>
    <t>ARQ 3.2</t>
  </si>
  <si>
    <t>AISLACIÓN TÉRMICA Y ACÚSTICA</t>
  </si>
  <si>
    <t>Aportes previsionales</t>
  </si>
  <si>
    <t>REVOQUES Y ENLUCIDOS</t>
  </si>
  <si>
    <t>ARQ 1.4</t>
  </si>
  <si>
    <t>PUESTA EN MARCHA</t>
  </si>
  <si>
    <t>ARQ5 5.1.4</t>
  </si>
  <si>
    <t>Zinguerías, cenefas, babetas y goteros metálicos</t>
  </si>
  <si>
    <t>ARQ 1.4.1</t>
  </si>
  <si>
    <t>Entrega de Manuales de operación y mantenimiento</t>
  </si>
  <si>
    <t>CONTRAPISOS</t>
  </si>
  <si>
    <t>ARQ 1.4.2</t>
  </si>
  <si>
    <t>Capacitación del personal de mantenimiento</t>
  </si>
  <si>
    <t>ARQ 6.1</t>
  </si>
  <si>
    <t>CONTRAPISOS INTERIORES</t>
  </si>
  <si>
    <t>ARQ 1.4.3</t>
  </si>
  <si>
    <t>Presentación a la inspección de Documentación técnica Conforme a Obra</t>
  </si>
  <si>
    <t>ARQ 7.2.2</t>
  </si>
  <si>
    <t>Baldosas de granito reconstituido semipulido 40x40cm) con tratam pododáctil</t>
  </si>
  <si>
    <t>EST 1</t>
  </si>
  <si>
    <t>MOVIMIENTO DE SUELOS</t>
  </si>
  <si>
    <t>ARQ 7.2.4</t>
  </si>
  <si>
    <t>Adoquines de hormigón intertrabado color (calle interna ambulancia)</t>
  </si>
  <si>
    <t>EST 1.1</t>
  </si>
  <si>
    <t xml:space="preserve">Desmonte </t>
  </si>
  <si>
    <t>ZÓCALOS</t>
  </si>
  <si>
    <t>EST 1.2</t>
  </si>
  <si>
    <t>Relleno confinado y compactado</t>
  </si>
  <si>
    <t>ARQ 8.2</t>
  </si>
  <si>
    <t>ZÓCALOS EXTERIORES</t>
  </si>
  <si>
    <t>EST 1.3</t>
  </si>
  <si>
    <t>Terraplenes / Taludes</t>
  </si>
  <si>
    <t>ARQ 9.1</t>
  </si>
  <si>
    <t>TABIQUES CERRAMIENTOS EXTERIOR</t>
  </si>
  <si>
    <t>EST 1.4</t>
  </si>
  <si>
    <t>Excavaciones fundaciones</t>
  </si>
  <si>
    <t>ARQ 9.1.1</t>
  </si>
  <si>
    <t>Tabiques Cerramiento Multicapa con acabado exterior placa cementicia</t>
  </si>
  <si>
    <t>EST 1.5</t>
  </si>
  <si>
    <t>Estudio de suelos</t>
  </si>
  <si>
    <t>ARQ 9.2</t>
  </si>
  <si>
    <t>TABIQUES DIVISORIOS LOCALES FUNCIONALES</t>
  </si>
  <si>
    <t>EST 2</t>
  </si>
  <si>
    <t>ESTRUCTURA H° A°</t>
  </si>
  <si>
    <t>CIELORRASOS</t>
  </si>
  <si>
    <t>EST 2.1</t>
  </si>
  <si>
    <t>H° de limpieza bajo estructura de fundación</t>
  </si>
  <si>
    <t>ARQ 10.2.3</t>
  </si>
  <si>
    <t>Placa de fibra mineral 60x60cm desmontable / fonoabsorbente</t>
  </si>
  <si>
    <t>EST 2.3</t>
  </si>
  <si>
    <t>Fundaciones superficiales (cimientos, zapatas, bases aisladas, platea, etc)</t>
  </si>
  <si>
    <t>ARQ 10.5</t>
  </si>
  <si>
    <t>Placa de roca de yeso Semicubiertos</t>
  </si>
  <si>
    <t>EST 2.4</t>
  </si>
  <si>
    <t>Vigas de fundación</t>
  </si>
  <si>
    <t>REVESTIMIENTOS</t>
  </si>
  <si>
    <t>EST 3</t>
  </si>
  <si>
    <t>ESTRUCTURAS METÁLICAS</t>
  </si>
  <si>
    <t>ARQ 11.1</t>
  </si>
  <si>
    <t>REVESTIMIENTOS INTERIORES</t>
  </si>
  <si>
    <t>EST 3.1</t>
  </si>
  <si>
    <t>Columnas</t>
  </si>
  <si>
    <t>ARQ 11.1.1</t>
  </si>
  <si>
    <t>Ceramico rectificado 30x60</t>
  </si>
  <si>
    <t>EST 3.2</t>
  </si>
  <si>
    <t>Vigas</t>
  </si>
  <si>
    <t>ARQ 12.1.6</t>
  </si>
  <si>
    <t>Puertas  fijas/corredizas/abrir con paño fijo vidrio 3+3 laminado</t>
  </si>
  <si>
    <t>EST 3.3</t>
  </si>
  <si>
    <t>Correas – Diagonales – Tensores – Puntales</t>
  </si>
  <si>
    <t>ARQ 12.2.2</t>
  </si>
  <si>
    <t>Puertas madera  de abrir con marco aluminio</t>
  </si>
  <si>
    <t>ARQ 4</t>
  </si>
  <si>
    <t>CUBIERTAS DE TECHOS</t>
  </si>
  <si>
    <t>ARQ 12.2.3</t>
  </si>
  <si>
    <t>Puertas madera  de abrir con marco y zocalo de A°Inox</t>
  </si>
  <si>
    <t>ARQ 4.1</t>
  </si>
  <si>
    <t>Cubierta panel sándwich</t>
  </si>
  <si>
    <t>ARQ 12.2.4</t>
  </si>
  <si>
    <t>Restauracion puertas de madera existentes</t>
  </si>
  <si>
    <t>ARQ 4.2</t>
  </si>
  <si>
    <t>Zinguería, cenefas, babetas y goteros metálicos</t>
  </si>
  <si>
    <t>ARQ 12.3.8</t>
  </si>
  <si>
    <t>Provisión y Colocación de Celosías de Ventilación</t>
  </si>
  <si>
    <t>ARQ 5</t>
  </si>
  <si>
    <t>CONTRAPISOS Y CARPETAS</t>
  </si>
  <si>
    <t>ARQ 13.1</t>
  </si>
  <si>
    <t xml:space="preserve">REJAS  </t>
  </si>
  <si>
    <t>ARQ 5.1</t>
  </si>
  <si>
    <t>CONTRAPISOS H° INTERIORES</t>
  </si>
  <si>
    <t>ARQ 13.2.1</t>
  </si>
  <si>
    <t>Acero inoxidable</t>
  </si>
  <si>
    <t>ARQ 5.1.1</t>
  </si>
  <si>
    <t>Contrapiso sobre platea (esp. 0,08m)</t>
  </si>
  <si>
    <t>ARQ 13.2.2</t>
  </si>
  <si>
    <t>Albañales en sanitarios y vestuarios de Acero Inoxidable</t>
  </si>
  <si>
    <t>ARQ 5.1.2</t>
  </si>
  <si>
    <t>Contrapiso sobre terreno nivelado y compactado e=0,15m</t>
  </si>
  <si>
    <t>ARQ 13.3</t>
  </si>
  <si>
    <t>ESCALERAS</t>
  </si>
  <si>
    <t>ARQ 5.2</t>
  </si>
  <si>
    <t>CONTRAPISOS H° EXTERIORES</t>
  </si>
  <si>
    <t>ARQ 13.3.1</t>
  </si>
  <si>
    <t>Escaleras marineras</t>
  </si>
  <si>
    <t>ARQ 5.2.1</t>
  </si>
  <si>
    <t>Llaneado tipo lajas</t>
  </si>
  <si>
    <t>ARQ 14.1.1</t>
  </si>
  <si>
    <t>Vidrios laminados</t>
  </si>
  <si>
    <t>ARQ 5.2.2</t>
  </si>
  <si>
    <t>Contrapiso armado para rampa y cisternas</t>
  </si>
  <si>
    <t>ARQ 14,2</t>
  </si>
  <si>
    <t>ESPEJOS</t>
  </si>
  <si>
    <t>ARQ 5.2.3</t>
  </si>
  <si>
    <t>Cordones de bordes de zona de juegos, jardines, canteros</t>
  </si>
  <si>
    <t>ARQ 14.2.1</t>
  </si>
  <si>
    <t>Espejo e=5mm</t>
  </si>
  <si>
    <t>ARQ 6</t>
  </si>
  <si>
    <t>PISOS Y PAVIMENTOS</t>
  </si>
  <si>
    <t>ARQ 15.1.1</t>
  </si>
  <si>
    <t>Pintura Látex semi satinado</t>
  </si>
  <si>
    <t>PISOS INTERIORES</t>
  </si>
  <si>
    <t>ARQ 15.1.2</t>
  </si>
  <si>
    <t>Antióxido y esmalte sintético</t>
  </si>
  <si>
    <t>ARQ 6.1.1</t>
  </si>
  <si>
    <t>Baldosas de granito reconstituido semipulido 30x30 cm, 40x40</t>
  </si>
  <si>
    <t>ARQ 15.1.3</t>
  </si>
  <si>
    <t>Sobre hormigón</t>
  </si>
  <si>
    <t>ARQ 6.1.2</t>
  </si>
  <si>
    <t>Baldosas de granito PODOTACTIL</t>
  </si>
  <si>
    <t>ARQ 15.1.4</t>
  </si>
  <si>
    <t>Material Termoplástico Reflectivo para Demarcación Horizontal</t>
  </si>
  <si>
    <t>ARQ 6.2</t>
  </si>
  <si>
    <t>PISOS EXTERIORES</t>
  </si>
  <si>
    <t>ARQ 15.1.5</t>
  </si>
  <si>
    <t>Pintura Demarcación Vial interior del predio.</t>
  </si>
  <si>
    <t>ARQ 6.2.1</t>
  </si>
  <si>
    <t>Piso de adoquines para exterior</t>
  </si>
  <si>
    <t>ARQ 15.1.6</t>
  </si>
  <si>
    <t>Pintura exterior del Edificio Existente.</t>
  </si>
  <si>
    <t>ARQ 7</t>
  </si>
  <si>
    <t>ARQ 16.1</t>
  </si>
  <si>
    <t>INTERIOR</t>
  </si>
  <si>
    <t>ARQ 7.1</t>
  </si>
  <si>
    <t>ZÓCALOS INTERIORES</t>
  </si>
  <si>
    <t>ARQ 16.1.1</t>
  </si>
  <si>
    <t>Mesadas Acero inoxidable</t>
  </si>
  <si>
    <t>ARQ 7.1.1</t>
  </si>
  <si>
    <t>Granítico h=0,10m</t>
  </si>
  <si>
    <t>ARQ 16.1.2</t>
  </si>
  <si>
    <t>Mesadas Granito natural / piedra</t>
  </si>
  <si>
    <t>ARQ 8</t>
  </si>
  <si>
    <t>TABIQUES LIVIANOS</t>
  </si>
  <si>
    <t>ARQ 16.1.3</t>
  </si>
  <si>
    <t>Muebles bajo mesadas, alacenas</t>
  </si>
  <si>
    <t>ARQ 8.1</t>
  </si>
  <si>
    <t>TABIQUES LIVIANOS EXTERIOR</t>
  </si>
  <si>
    <t>ARQ 16.1.6.1</t>
  </si>
  <si>
    <t>Cortinas de tela vinílica tipo Roller</t>
  </si>
  <si>
    <t>ARQ 8.1.1</t>
  </si>
  <si>
    <t>Terminación placa cementicia</t>
  </si>
  <si>
    <t>ARQ 16.1.6.2</t>
  </si>
  <si>
    <t>Cortinas de tela vinílica sanitarias</t>
  </si>
  <si>
    <t>ARQ 8.1.2</t>
  </si>
  <si>
    <t>Tabique exterior terminación chapa mini-onda</t>
  </si>
  <si>
    <t>ARQ 16.1.8</t>
  </si>
  <si>
    <t>Pizarrón / friso</t>
  </si>
  <si>
    <t>TABIQUES LIVIANOS INTERIOR</t>
  </si>
  <si>
    <t>ARQ 16.1.9</t>
  </si>
  <si>
    <t>Perchero</t>
  </si>
  <si>
    <t>ARQ 8.2.1</t>
  </si>
  <si>
    <t>Tabiques de placa de roca de yeso para locales húmedos</t>
  </si>
  <si>
    <t>ARQ 16.1.10</t>
  </si>
  <si>
    <t>Guardacamillas</t>
  </si>
  <si>
    <t>ARQ 8.2.2</t>
  </si>
  <si>
    <t>Tabiques interior con simple placa de roca de yeso</t>
  </si>
  <si>
    <t>ARQ 16.1.11</t>
  </si>
  <si>
    <t>Esquineros de Protección</t>
  </si>
  <si>
    <t>ARQ 9</t>
  </si>
  <si>
    <t>ARQ 16.1.12</t>
  </si>
  <si>
    <t>EQUIPO SANITIZANTE</t>
  </si>
  <si>
    <t>Cielorraso suspendido de placa de roca de yeso (junta abierta)</t>
  </si>
  <si>
    <t>ARQ 16.1.12.1</t>
  </si>
  <si>
    <t>Dispenser de alcohol en gel</t>
  </si>
  <si>
    <t>Cielorraso suspendido de placa de roca de yeso en zonas húmedas</t>
  </si>
  <si>
    <t>ARQ 16.1.12.2</t>
  </si>
  <si>
    <t>Dispenser automático de alcohol al 70 %</t>
  </si>
  <si>
    <t>ARQ 9.3</t>
  </si>
  <si>
    <t>Cielorraso suspendido de placa de roca de yeso en zonas ignífugas</t>
  </si>
  <si>
    <t>ARQ 16.1.12.3</t>
  </si>
  <si>
    <t>ACCESORIOS SANITARIOS</t>
  </si>
  <si>
    <t>ARQ 10</t>
  </si>
  <si>
    <t>ARQ 16.1.12.4</t>
  </si>
  <si>
    <t>Secamanos</t>
  </si>
  <si>
    <t>ARQ 10.1</t>
  </si>
  <si>
    <t>ARQ 16.1.12.5</t>
  </si>
  <si>
    <t>Dispenser de Jabón</t>
  </si>
  <si>
    <t>ARQ 10.1.1</t>
  </si>
  <si>
    <t>Porcelanatos o cerámicos</t>
  </si>
  <si>
    <t>ARQ 16.1.12.8</t>
  </si>
  <si>
    <t>Recipiente de residuos</t>
  </si>
  <si>
    <t>ARQ 10.2</t>
  </si>
  <si>
    <t>REVESTIMIENTOS EXTERIORES</t>
  </si>
  <si>
    <t>ARQ 16.1.12.9</t>
  </si>
  <si>
    <t>Barral rebatible</t>
  </si>
  <si>
    <t>ARQ 10.2.1</t>
  </si>
  <si>
    <t>Revestimiento plástico (Fachadas y galerías)</t>
  </si>
  <si>
    <t>ARQ 16.1.12.10</t>
  </si>
  <si>
    <t>Barral fijo</t>
  </si>
  <si>
    <t>ARQ 11</t>
  </si>
  <si>
    <t>CARPINTERIA</t>
  </si>
  <si>
    <t>ARQ 16.1.12.11</t>
  </si>
  <si>
    <t>Cambiador de bebé</t>
  </si>
  <si>
    <t xml:space="preserve">ALUMINIO Y VIDRIO </t>
  </si>
  <si>
    <t>MOSTRADORES</t>
  </si>
  <si>
    <t>Ventanas fijas / corredizas / abrir y accesorios</t>
  </si>
  <si>
    <t>Mostradores, con zócalo de acero inoxidable</t>
  </si>
  <si>
    <t>ARQ 11.1.2</t>
  </si>
  <si>
    <t>Puertas fijas / corredizas / abrir y accesorios</t>
  </si>
  <si>
    <t>ARQ 16.2</t>
  </si>
  <si>
    <t>EXTERIOR</t>
  </si>
  <si>
    <t>ARQ 11.1.3</t>
  </si>
  <si>
    <t>Tabiques divisor aluminio y vidrio</t>
  </si>
  <si>
    <t>ARQ 16.2.1</t>
  </si>
  <si>
    <t>Bancos / asientos</t>
  </si>
  <si>
    <t>ARQ 11.2</t>
  </si>
  <si>
    <t>MADERA / MDF</t>
  </si>
  <si>
    <t>ARQ 16.2.2</t>
  </si>
  <si>
    <t>Cestos para residuos</t>
  </si>
  <si>
    <t>ARQ 11.2.1</t>
  </si>
  <si>
    <t>Puertas de madera con marco metálico</t>
  </si>
  <si>
    <t>ARQ 16.2.3</t>
  </si>
  <si>
    <t>Bicicleteros</t>
  </si>
  <si>
    <t>ARQ 11.3</t>
  </si>
  <si>
    <t>METÁLICA</t>
  </si>
  <si>
    <t>EQUIPAMIENTO MOVIL</t>
  </si>
  <si>
    <t>ARQ 11.3.1</t>
  </si>
  <si>
    <t>Ventana circular fija</t>
  </si>
  <si>
    <t>ARQ 17.1</t>
  </si>
  <si>
    <t>EQUIPAMIENTO MÓVIL INTERIOR</t>
  </si>
  <si>
    <t>ARQ 11.3.2</t>
  </si>
  <si>
    <t>Puerta metálica inyectada</t>
  </si>
  <si>
    <t>ARQ 17.1.2</t>
  </si>
  <si>
    <t>MUEBLES DE GUARDADO, ARMARIOS Y ESTANTES</t>
  </si>
  <si>
    <t>ARQ 11.3.3</t>
  </si>
  <si>
    <t>Portón metálico corredizo con chapa perforada</t>
  </si>
  <si>
    <t>ARQ 17.1.3</t>
  </si>
  <si>
    <t>ESCRITORIOS y SILLAS</t>
  </si>
  <si>
    <t>ARQ 11.3.4</t>
  </si>
  <si>
    <t>Puerta de abrir de una hoja</t>
  </si>
  <si>
    <t>ARQ 17.1.3.1</t>
  </si>
  <si>
    <t>SILLAS DE ESCRITORIO</t>
  </si>
  <si>
    <t>ARQ 11.3.5</t>
  </si>
  <si>
    <t>Aberturas metálicas galvanizadas + herrerías</t>
  </si>
  <si>
    <t>ARQ 17.1.6.4</t>
  </si>
  <si>
    <t>Anafes Eléctricos</t>
  </si>
  <si>
    <t>ARQ 11.3.6</t>
  </si>
  <si>
    <t>Barral antipánico para puerta doble</t>
  </si>
  <si>
    <t>ARQ 18.4</t>
  </si>
  <si>
    <t>Pozas para arbolado público</t>
  </si>
  <si>
    <t>ARQ 11.4</t>
  </si>
  <si>
    <t>VIDRIOS-ESPEJOS</t>
  </si>
  <si>
    <t>ESPACIOS VERDES INTERIORES Y PÚBLICOS</t>
  </si>
  <si>
    <t>ARQ 11.4.1</t>
  </si>
  <si>
    <t>Vidrios</t>
  </si>
  <si>
    <t>ARQ 19.1</t>
  </si>
  <si>
    <t>CANTEROS</t>
  </si>
  <si>
    <t>ARQ 11.4.2</t>
  </si>
  <si>
    <t>Espejos e=3mm</t>
  </si>
  <si>
    <t>ARQ 19.1.2</t>
  </si>
  <si>
    <t>Fleje metálico</t>
  </si>
  <si>
    <t>ARQ 12</t>
  </si>
  <si>
    <t>HERRERÍA</t>
  </si>
  <si>
    <t>ARQ 19.1.3</t>
  </si>
  <si>
    <t>Malla geotextil anti-hierbas</t>
  </si>
  <si>
    <t>ARQ 12.1</t>
  </si>
  <si>
    <t>ARQ 19.2</t>
  </si>
  <si>
    <t>ESPECIES VEGETALES</t>
  </si>
  <si>
    <t>ARQ 12.1.1</t>
  </si>
  <si>
    <t>Caño estructural, perfiles o hierro dulce</t>
  </si>
  <si>
    <t>ARQ 19.2.1</t>
  </si>
  <si>
    <t>Provisión y plantado de árboles</t>
  </si>
  <si>
    <t>ARQ 13</t>
  </si>
  <si>
    <t>PINTURAS</t>
  </si>
  <si>
    <t>ARQ 19.2.2</t>
  </si>
  <si>
    <t>Provisión y plantado de arbustivas, herbáceas, gramíneas, floríferas</t>
  </si>
  <si>
    <t>PINTURA INTERIOR</t>
  </si>
  <si>
    <t>LIMPIEZA DE OBRA</t>
  </si>
  <si>
    <t>ARQ 13.1.1</t>
  </si>
  <si>
    <t xml:space="preserve">Látex </t>
  </si>
  <si>
    <t>ARQ 13.1.2</t>
  </si>
  <si>
    <t>ARQ 20.2</t>
  </si>
  <si>
    <t>Limpieza final</t>
  </si>
  <si>
    <t>ARQ 13.1.3</t>
  </si>
  <si>
    <t>Látex para cielorrasos</t>
  </si>
  <si>
    <t>SEÑALÉTICA</t>
  </si>
  <si>
    <t>ARQ 13.2</t>
  </si>
  <si>
    <t>PINTURA EXTERIOR</t>
  </si>
  <si>
    <t>STC 1.1</t>
  </si>
  <si>
    <t>SEÑALÉTICA INTERIOR</t>
  </si>
  <si>
    <t>STC 1.1.2</t>
  </si>
  <si>
    <t>Indicadores Generales (cantidad 3)</t>
  </si>
  <si>
    <t>ARQ 14</t>
  </si>
  <si>
    <t>EQUIPAMIENTO FIJO</t>
  </si>
  <si>
    <t>STC 1.1.3</t>
  </si>
  <si>
    <t>Indicadores de Circulación</t>
  </si>
  <si>
    <t>ARQ 14.1</t>
  </si>
  <si>
    <t>STC 1.1.4</t>
  </si>
  <si>
    <t>Indicación Local</t>
  </si>
  <si>
    <t>Mesadas acero inoxidable</t>
  </si>
  <si>
    <t>STC 1.1.5</t>
  </si>
  <si>
    <t xml:space="preserve">Indicación: Enfermería - Urgencias </t>
  </si>
  <si>
    <t>ARQ 14.1.2</t>
  </si>
  <si>
    <t>Mesadas granito natural / piedra</t>
  </si>
  <si>
    <t>STC 1.1.6</t>
  </si>
  <si>
    <t>Indicación: Puertas Consultorios y BOX</t>
  </si>
  <si>
    <t>ARQ 14.1.3</t>
  </si>
  <si>
    <t>Muebles bajo mesadas y alacenas</t>
  </si>
  <si>
    <t>STC 1.1.7</t>
  </si>
  <si>
    <t>Indicación: Sanitarios Públicos y de personal</t>
  </si>
  <si>
    <t>ARQ 14.1.4</t>
  </si>
  <si>
    <t>Muebles de guardado</t>
  </si>
  <si>
    <t>STC 1.1.8</t>
  </si>
  <si>
    <t>Indicación: Carteles de información</t>
  </si>
  <si>
    <t>ARQ 14.1.5</t>
  </si>
  <si>
    <t>Campana de acero inoxidable</t>
  </si>
  <si>
    <t>STC 1.1.9</t>
  </si>
  <si>
    <t>Arquigrafías: grafica de Vidrios Ingreso</t>
  </si>
  <si>
    <t>ARQ 14.1.6</t>
  </si>
  <si>
    <t>Percheros en MDF</t>
  </si>
  <si>
    <t>STC 1.1.10</t>
  </si>
  <si>
    <t>Arquigrafías: Pizarra Sala espera niños</t>
  </si>
  <si>
    <t>ARQ 14.2</t>
  </si>
  <si>
    <t>STC 1.1.11</t>
  </si>
  <si>
    <t>Arquigrafías: Vinilo áreas Pediátricas</t>
  </si>
  <si>
    <t>Bancos y asientos</t>
  </si>
  <si>
    <t>STC 1.1.12</t>
  </si>
  <si>
    <t>Arquigrafías: Grafica de Piso</t>
  </si>
  <si>
    <t>ARQ 14.2.2</t>
  </si>
  <si>
    <t>Cestos de basura</t>
  </si>
  <si>
    <t>STC 1.2</t>
  </si>
  <si>
    <t>SEÑALÉTICA EXTERIOR</t>
  </si>
  <si>
    <t>ARQ 14.2.3</t>
  </si>
  <si>
    <t>Mástiles</t>
  </si>
  <si>
    <t>STC 1.2.2</t>
  </si>
  <si>
    <t>Placa Inaugural: Totem de acceso principal</t>
  </si>
  <si>
    <t>ARQ 15</t>
  </si>
  <si>
    <t>EQUIPAMIENTO MÓVIL</t>
  </si>
  <si>
    <t>STC 1.2.3</t>
  </si>
  <si>
    <t>Carteles en Ruta: Indicadores de Acceso doble faz</t>
  </si>
  <si>
    <t>ARQ 15.1</t>
  </si>
  <si>
    <t>EQUIPAMIENTO</t>
  </si>
  <si>
    <t>STC 1.2.4</t>
  </si>
  <si>
    <t>Carteles en Ruta: Cartel ingreso guardia</t>
  </si>
  <si>
    <t>Provisión y colocación de biblioteca ambulante</t>
  </si>
  <si>
    <t>STC 1.2.5</t>
  </si>
  <si>
    <t>Carteles en Ruta: Ingreso estacionamiento</t>
  </si>
  <si>
    <t>Provisión y colocación de biblioteca para sala B1</t>
  </si>
  <si>
    <t>STC 1.2.6</t>
  </si>
  <si>
    <t xml:space="preserve">Escudo y letras en fachada: cartel corpóreo de A°Inox </t>
  </si>
  <si>
    <t>Provisión y colocación de estantería exhibidora ED1 - 30*50</t>
  </si>
  <si>
    <t>STC 1.2.7</t>
  </si>
  <si>
    <t>Cartelería General: carteles pendones</t>
  </si>
  <si>
    <t>Provisión y colocación de mesa nivel inicial - 50*50cm - M1A</t>
  </si>
  <si>
    <t>STC 1.2.8</t>
  </si>
  <si>
    <t>Cartelería General: Carteles indicadores individuales</t>
  </si>
  <si>
    <t>Provisión y colocación de mesa nivel inicial - 50*50cm - M1B</t>
  </si>
  <si>
    <t>INSTALACIÓN ELÉCTRICA-CORRIENTES FUERTES</t>
  </si>
  <si>
    <t>Provisión y colocación de mesa nivel inicial - 50*100cm - M2</t>
  </si>
  <si>
    <t>ICF 1.1</t>
  </si>
  <si>
    <t>ARQ 15.1.7</t>
  </si>
  <si>
    <t>Provisión y colocación de sillas nivel inicial - S1</t>
  </si>
  <si>
    <t>INSTALACION ELECTRIVA CORRIENTES DEBILES</t>
  </si>
  <si>
    <t>ARQ 15.1.8</t>
  </si>
  <si>
    <t>Provisión y colocación de mesa rectangular nivel inicial - 70*140cm - SUM</t>
  </si>
  <si>
    <t>ICD1.1</t>
  </si>
  <si>
    <t>INSTALACIÓN ELÉCTRICA CORRIENTES DÉBILES</t>
  </si>
  <si>
    <t>ARQ 15.1.9</t>
  </si>
  <si>
    <t>Provisión y colocación de sillas nivel inicial apilable - SUM</t>
  </si>
  <si>
    <t xml:space="preserve">INSTALACIÓN SANITARIA </t>
  </si>
  <si>
    <t>ARQ 15.1.10</t>
  </si>
  <si>
    <t>Provisión y colocación de armario oficina</t>
  </si>
  <si>
    <t>ISA 1.1</t>
  </si>
  <si>
    <t>ARQ 15.1.11</t>
  </si>
  <si>
    <t>Provisión y colocación de mueble bajo oficina</t>
  </si>
  <si>
    <t>SISTEMA CONTRA INCENDIOS</t>
  </si>
  <si>
    <t>ARQ 15.1.12</t>
  </si>
  <si>
    <t>Provisión y colocación de módulo biblioteca oficina</t>
  </si>
  <si>
    <t>SCI 1.1</t>
  </si>
  <si>
    <t>ARQ 15.1.13</t>
  </si>
  <si>
    <t>Provisión y colocación de escritorio docente oficina</t>
  </si>
  <si>
    <t>INSTALACIÓN TERMOMECÁNICA</t>
  </si>
  <si>
    <t>ARQ 15.1.14</t>
  </si>
  <si>
    <t>Provisión y colocación de mesa grupal adultos</t>
  </si>
  <si>
    <t>ITM 1.1</t>
  </si>
  <si>
    <t>EQUIPAMIENTO TERMOMECANICO</t>
  </si>
  <si>
    <t>ARQ 15.1.15</t>
  </si>
  <si>
    <t>Provisión y colocación de sillas tapizadas adultos</t>
  </si>
  <si>
    <t>ITM1.1.1</t>
  </si>
  <si>
    <t>Equipos VRF</t>
  </si>
  <si>
    <t>ARQ 15.1.16</t>
  </si>
  <si>
    <t>Provisión y colocación de sillas apilables adultos</t>
  </si>
  <si>
    <t>ITM1.1.3</t>
  </si>
  <si>
    <t>Equipos separados (Tipo Westric)</t>
  </si>
  <si>
    <t>ARQ 15.1.17</t>
  </si>
  <si>
    <t>Provisión y colocación de rincones de juegos</t>
  </si>
  <si>
    <t>ITM1.1.8</t>
  </si>
  <si>
    <t>Izaje de equipos - gruas</t>
  </si>
  <si>
    <t>ARQ 15.1.18</t>
  </si>
  <si>
    <t>Provisión y colocación de juego de exterior</t>
  </si>
  <si>
    <t>ITM1.1.9</t>
  </si>
  <si>
    <t>Soportes y bases metalicas</t>
  </si>
  <si>
    <t>ARQ 15.1.19</t>
  </si>
  <si>
    <t>Provisión y colocación de calesita rotomoldeada</t>
  </si>
  <si>
    <t>ITM 1,2</t>
  </si>
  <si>
    <t xml:space="preserve">CONDUCTOS CHAPA GALVANIZADA Y PVC </t>
  </si>
  <si>
    <t>ARQ 16</t>
  </si>
  <si>
    <t>OBRAS EXTERIORES</t>
  </si>
  <si>
    <t>ITM1.2.1</t>
  </si>
  <si>
    <t>Fabricacion y montaje de conductos</t>
  </si>
  <si>
    <t>Veredas de hormigón armado, ochavas, rampas para discapacitados, etc.</t>
  </si>
  <si>
    <t>ITM 1.3</t>
  </si>
  <si>
    <t>ELEMENTOS DE DISTRIBUCIÓN DE AIRE</t>
  </si>
  <si>
    <t>Puentes de hormigón armado vehiculares y peatonales</t>
  </si>
  <si>
    <t>ITM1.3.1</t>
  </si>
  <si>
    <t>Rejas de impulsión y retorno</t>
  </si>
  <si>
    <t>ARQ 16.3</t>
  </si>
  <si>
    <t>Casetas para arbolado público</t>
  </si>
  <si>
    <t>ITM1.3.2</t>
  </si>
  <si>
    <t>Difusores</t>
  </si>
  <si>
    <t>ARQ 16.4</t>
  </si>
  <si>
    <t>Cierre perimetral tejido romboidal</t>
  </si>
  <si>
    <t>ITM 1.4</t>
  </si>
  <si>
    <t>TUBERÍA DE COBRE</t>
  </si>
  <si>
    <t>ARQ 16.5</t>
  </si>
  <si>
    <t>Cierre Perimetral Modular de malla electrosoldada</t>
  </si>
  <si>
    <t>ITM1.4.1</t>
  </si>
  <si>
    <t xml:space="preserve">Provision y montaje de Tubería de cobre </t>
  </si>
  <si>
    <t>ARQ 16.6</t>
  </si>
  <si>
    <t>Pilonas de contención</t>
  </si>
  <si>
    <t>ITM 1.5</t>
  </si>
  <si>
    <t>TUBERÍA DE DESAGÜE DE CONDENSADO</t>
  </si>
  <si>
    <t>ARQ 17</t>
  </si>
  <si>
    <t>LIMPIEZA  DE OBRA</t>
  </si>
  <si>
    <t>ITM 1.8</t>
  </si>
  <si>
    <t>ELEMENTOS DE CONTROL</t>
  </si>
  <si>
    <t>Limpieza de obra</t>
  </si>
  <si>
    <t>ITM1.8.1</t>
  </si>
  <si>
    <t xml:space="preserve">Provision y montaje de Termostatos  </t>
  </si>
  <si>
    <t>PJM</t>
  </si>
  <si>
    <t>PAISAJISMO</t>
  </si>
  <si>
    <t>ITM1.8.2</t>
  </si>
  <si>
    <t>Provision y montaje de  controladores</t>
  </si>
  <si>
    <t>PJM 1</t>
  </si>
  <si>
    <t>Jardinería y paisajismo</t>
  </si>
  <si>
    <t>ITM 1.9</t>
  </si>
  <si>
    <t>VENTILADORES</t>
  </si>
  <si>
    <t>STC</t>
  </si>
  <si>
    <t>ITM1.9.1</t>
  </si>
  <si>
    <t>Ventiladores Centrífugos</t>
  </si>
  <si>
    <t>STC 1</t>
  </si>
  <si>
    <t>Provisión y colocación señalética de locales</t>
  </si>
  <si>
    <t>ITM1.9.3</t>
  </si>
  <si>
    <t>Gabinetes especiales</t>
  </si>
  <si>
    <t>STC 2</t>
  </si>
  <si>
    <t>Placa de inauguración</t>
  </si>
  <si>
    <t>ITM 1.10</t>
  </si>
  <si>
    <t>INSTALACIÓN ELÉCTRICA</t>
  </si>
  <si>
    <t>STC 3</t>
  </si>
  <si>
    <t>Letras institucionales sobre portón de acceso</t>
  </si>
  <si>
    <t>ITM1.10.1</t>
  </si>
  <si>
    <t>Tableros</t>
  </si>
  <si>
    <t>ICF</t>
  </si>
  <si>
    <t>ITM1.10.2</t>
  </si>
  <si>
    <t>Elementos de Protección y control</t>
  </si>
  <si>
    <t>ICF 1</t>
  </si>
  <si>
    <t>ACOMETIDAS Y TABLEROS</t>
  </si>
  <si>
    <t>ITM1.10.3</t>
  </si>
  <si>
    <t>Cableado de Potencia</t>
  </si>
  <si>
    <t>Tablero Principal (TP) - Acometida aérea trifásica</t>
  </si>
  <si>
    <t>ITM1.10.4</t>
  </si>
  <si>
    <t>Cableado de control y comando</t>
  </si>
  <si>
    <t>ICF 1.2</t>
  </si>
  <si>
    <t>Tablero Bombas Cisterna (TBC) - Cisterna</t>
  </si>
  <si>
    <t>ITM 1.11</t>
  </si>
  <si>
    <t>PUESTA EN MARCHA Y PRUEBAS DE FUNCIONAMIENTO</t>
  </si>
  <si>
    <t>ICF 1.3</t>
  </si>
  <si>
    <t>Tablero General (TG) - Galería</t>
  </si>
  <si>
    <t>ITM1.11.1</t>
  </si>
  <si>
    <t>Puesta en marcha</t>
  </si>
  <si>
    <t>ICF 1.4</t>
  </si>
  <si>
    <t>Tableros Secundarios</t>
  </si>
  <si>
    <t>ITM1.11.2</t>
  </si>
  <si>
    <t>Pruebas de funcionamiento</t>
  </si>
  <si>
    <t>ICF 1.5</t>
  </si>
  <si>
    <t>Tableros Subseccionales</t>
  </si>
  <si>
    <t>ITM 1.12</t>
  </si>
  <si>
    <t>CAPACITACIÓN DEL PERSONAL</t>
  </si>
  <si>
    <t xml:space="preserve">ICF 2 </t>
  </si>
  <si>
    <t>PUESTA A TIERRA</t>
  </si>
  <si>
    <t>ITM 1.12.1</t>
  </si>
  <si>
    <t>Curso de operación y mantenimiento</t>
  </si>
  <si>
    <t>ICF 2.1</t>
  </si>
  <si>
    <t>Puesta a tierra completa</t>
  </si>
  <si>
    <t>ICF 2.2</t>
  </si>
  <si>
    <t>Medición puesta a tierra S/RES. SRT 900/15</t>
  </si>
  <si>
    <t>ICF 2.3</t>
  </si>
  <si>
    <t>Protección contra descargas atmosféricas</t>
  </si>
  <si>
    <t>ICF 2.4</t>
  </si>
  <si>
    <t>Provisión y colocación de cable desnudo 50mm2</t>
  </si>
  <si>
    <t>ICF 3</t>
  </si>
  <si>
    <t>CANALIZACIÓNES</t>
  </si>
  <si>
    <t>ICF 3.1</t>
  </si>
  <si>
    <t>Cañería PVC</t>
  </si>
  <si>
    <t>ICF 3.2</t>
  </si>
  <si>
    <t>Bandejas Portacables (BPC)</t>
  </si>
  <si>
    <t>ICF 4</t>
  </si>
  <si>
    <t>CONDUCTORES</t>
  </si>
  <si>
    <t>ICF 4.1</t>
  </si>
  <si>
    <t>Conductor unipolar 750V LSOH</t>
  </si>
  <si>
    <t>ICF 4.2</t>
  </si>
  <si>
    <t>Conductor subterráneo LSOH en bandejas</t>
  </si>
  <si>
    <t>ICF 4.3</t>
  </si>
  <si>
    <t>Conductor subterráneo LSOH 1KV enterrado</t>
  </si>
  <si>
    <t xml:space="preserve">ICF 5  </t>
  </si>
  <si>
    <t>ARTEFACTOS DE ILUMINACIÓN</t>
  </si>
  <si>
    <t>ICF 5.1</t>
  </si>
  <si>
    <t>Tipo A</t>
  </si>
  <si>
    <t>ICF 5.2</t>
  </si>
  <si>
    <t>Tipo B</t>
  </si>
  <si>
    <t>ICF 5.3</t>
  </si>
  <si>
    <t>Tipo C</t>
  </si>
  <si>
    <t>ICF 5.4</t>
  </si>
  <si>
    <t>Tipo D</t>
  </si>
  <si>
    <t>ICF 5.5</t>
  </si>
  <si>
    <t>Tipo K</t>
  </si>
  <si>
    <t>ICF 5.6</t>
  </si>
  <si>
    <t>Tipo M</t>
  </si>
  <si>
    <t>ICF 5.7</t>
  </si>
  <si>
    <t>Tipo N</t>
  </si>
  <si>
    <t>ICF 5.8</t>
  </si>
  <si>
    <t>Tipo P</t>
  </si>
  <si>
    <t>ICF 5.9</t>
  </si>
  <si>
    <t>Tipo S - Columna de iluminación solar</t>
  </si>
  <si>
    <t>ICF 5.10</t>
  </si>
  <si>
    <t>Equipos de luz de emergencia autónoma 60 leds (LEA)</t>
  </si>
  <si>
    <t>ICF 5.11</t>
  </si>
  <si>
    <t>Equipos de luz de emergencia autónoma con 2 faros de 6 led - 180 W (LEA2F)</t>
  </si>
  <si>
    <t>ICF 6</t>
  </si>
  <si>
    <t>CAJAS</t>
  </si>
  <si>
    <t>ICF 6.1</t>
  </si>
  <si>
    <t xml:space="preserve">Cajas metálicas semipesadas </t>
  </si>
  <si>
    <t>ICF 6.2</t>
  </si>
  <si>
    <t>Llaves y tomacorrientes</t>
  </si>
  <si>
    <t xml:space="preserve">ICF 7 </t>
  </si>
  <si>
    <t>MÁQUINAS Y EQUIPOS ELÉCTRICOS</t>
  </si>
  <si>
    <t xml:space="preserve">ICF 7.1 </t>
  </si>
  <si>
    <t>Bombas presurizadoras (cisterna)</t>
  </si>
  <si>
    <t>ICF 7.2</t>
  </si>
  <si>
    <t>Ventilador de pared tipo industrial 26"</t>
  </si>
  <si>
    <t>ICF 7.3</t>
  </si>
  <si>
    <t>Ventilador de pared tipo industrial 30"</t>
  </si>
  <si>
    <t>ICF 7.4</t>
  </si>
  <si>
    <t>UPS 800VA</t>
  </si>
  <si>
    <t>ICF 7.5</t>
  </si>
  <si>
    <t>Extractores de aire</t>
  </si>
  <si>
    <t>ICF 7.6</t>
  </si>
  <si>
    <t>ICF 7.7</t>
  </si>
  <si>
    <t>Termotanque eléctrico 80lts</t>
  </si>
  <si>
    <t>ICD</t>
  </si>
  <si>
    <t>INSTALACIÓN ELÉCTRICA-CORRIENTES DÉBILES</t>
  </si>
  <si>
    <t>ICD 3</t>
  </si>
  <si>
    <t>SISTEMA DE SEGURIDAD</t>
  </si>
  <si>
    <t>ICD 3.1</t>
  </si>
  <si>
    <t>Alarma contra robo</t>
  </si>
  <si>
    <t>ICD 3.2</t>
  </si>
  <si>
    <t>Sensores de alarmas</t>
  </si>
  <si>
    <t>ICD 4</t>
  </si>
  <si>
    <t>SISTEMA DE COMUNICACIÓN</t>
  </si>
  <si>
    <t>ICD 4.1</t>
  </si>
  <si>
    <t>Central telefónica</t>
  </si>
  <si>
    <t>ICD 4.2</t>
  </si>
  <si>
    <t>Teléfonos</t>
  </si>
  <si>
    <t>ICD 4.3</t>
  </si>
  <si>
    <t>Portero eléctrico</t>
  </si>
  <si>
    <t>ICD 4.4</t>
  </si>
  <si>
    <t>Timbre</t>
  </si>
  <si>
    <t xml:space="preserve">ICD 5 </t>
  </si>
  <si>
    <t>RED DE DATOS</t>
  </si>
  <si>
    <t>ICD 5.1</t>
  </si>
  <si>
    <t>Gabinete metálico</t>
  </si>
  <si>
    <t>ICD 5.2</t>
  </si>
  <si>
    <t>Switch</t>
  </si>
  <si>
    <t>ICD 5.3</t>
  </si>
  <si>
    <t>Patchera</t>
  </si>
  <si>
    <t>ICD 5.4</t>
  </si>
  <si>
    <t>Patch cord 1,80m</t>
  </si>
  <si>
    <t>ICD 5.5</t>
  </si>
  <si>
    <t>Patch cord 0,60m</t>
  </si>
  <si>
    <t>ICD 5.6</t>
  </si>
  <si>
    <t>Cables UTP</t>
  </si>
  <si>
    <t>ICD 5.7</t>
  </si>
  <si>
    <t>Ficha RJ45 macho o plug</t>
  </si>
  <si>
    <t>ICD 5.8</t>
  </si>
  <si>
    <t>Ficha RJ45 hembra o jack</t>
  </si>
  <si>
    <t>ICD 5.9</t>
  </si>
  <si>
    <t>Router</t>
  </si>
  <si>
    <t>ICD 5.10</t>
  </si>
  <si>
    <t>Modelo de protocolo de mediciones</t>
  </si>
  <si>
    <t>ISA</t>
  </si>
  <si>
    <t>ISA 1</t>
  </si>
  <si>
    <t>CLOACAL</t>
  </si>
  <si>
    <t>Conexiones externas</t>
  </si>
  <si>
    <t>ISA 1.2</t>
  </si>
  <si>
    <t>Cañerías primarias y accesorios</t>
  </si>
  <si>
    <t>ISA 1.3</t>
  </si>
  <si>
    <t>Cañerías secundarias y accesorios</t>
  </si>
  <si>
    <t>ISA 1.4</t>
  </si>
  <si>
    <t>Cañerías de ventilación</t>
  </si>
  <si>
    <t>ISA 1.5</t>
  </si>
  <si>
    <t>Piletas de patio, bocas de acceso, bocas tapa inspección, bocas de registro y accesorios</t>
  </si>
  <si>
    <t>ISA 1.6</t>
  </si>
  <si>
    <t>Cámaras de Inspección</t>
  </si>
  <si>
    <t>ISA 1.7</t>
  </si>
  <si>
    <t>Cámara Interceptora de grasas y aceites</t>
  </si>
  <si>
    <t>ISA 1.8</t>
  </si>
  <si>
    <t>Biodigestores</t>
  </si>
  <si>
    <t>ISA 1.9</t>
  </si>
  <si>
    <t>Pozo absorbente</t>
  </si>
  <si>
    <t>ISA 2</t>
  </si>
  <si>
    <t>PLUVIAL</t>
  </si>
  <si>
    <t>ISA 2.1</t>
  </si>
  <si>
    <t>Provisión y colocación cañería desagüe pluvial</t>
  </si>
  <si>
    <t>ISA 2.2</t>
  </si>
  <si>
    <t>Provisión y colocación de boca desagüe abierta</t>
  </si>
  <si>
    <t>ISA 2.3</t>
  </si>
  <si>
    <t>Provisión y colocación de rejas</t>
  </si>
  <si>
    <t>ISA 3</t>
  </si>
  <si>
    <t>AGUA FRÍA Y CALIENTE</t>
  </si>
  <si>
    <t>ISA 3.1</t>
  </si>
  <si>
    <t>Provisión y colocación: cañerías de alimentación, equipamiento, accesorios</t>
  </si>
  <si>
    <t>ISA 3.2</t>
  </si>
  <si>
    <t>Provisión y colocación: cisterna, tanques de reserva de agua</t>
  </si>
  <si>
    <t>ISA 3.3</t>
  </si>
  <si>
    <t>Provisión y colocación: cañerías de distribución hasta artefactos, llaves, canillas de servicio y accesorios</t>
  </si>
  <si>
    <t>ISA 3.4</t>
  </si>
  <si>
    <t>Provisión y colocación: equipos de bombeo completos para agua, empalmes, válvulas, accesorios</t>
  </si>
  <si>
    <t>ISA 3.5</t>
  </si>
  <si>
    <t>Artefactos y griferías: Inodoro pedestal con mochila</t>
  </si>
  <si>
    <t>ISA 3.6</t>
  </si>
  <si>
    <t>Artefactos y griferías: Inodoro pedestal para niños con mochila</t>
  </si>
  <si>
    <t>ISA 3.7</t>
  </si>
  <si>
    <t xml:space="preserve">Artefactos y Griferías: lavatorios </t>
  </si>
  <si>
    <t>ISA 3.8</t>
  </si>
  <si>
    <t>Artefactos y Griferías: lavatorio, inodoro y grifería para discapacitados</t>
  </si>
  <si>
    <t>ISA 3.9</t>
  </si>
  <si>
    <t xml:space="preserve">Artefactos y Griferías: kit de accesorios de baños </t>
  </si>
  <si>
    <t>ISA 3.10</t>
  </si>
  <si>
    <t xml:space="preserve">Artefactos y Griferías: kit de accesorios de baños discapacitados </t>
  </si>
  <si>
    <t>ISA 3.11</t>
  </si>
  <si>
    <t>Conexiones cromadas flexibles a artefactos, con llavines de corte en cada uno</t>
  </si>
  <si>
    <t>ISA 3.12</t>
  </si>
  <si>
    <t>Provisión de otros equipos y accesorios (ablandador de agua, presurización, dispenser de agua, clorinadores, etc.)</t>
  </si>
  <si>
    <t>ISA 3.13</t>
  </si>
  <si>
    <t xml:space="preserve">Pileta de cocina y grifería </t>
  </si>
  <si>
    <t>ISA 3.14</t>
  </si>
  <si>
    <t xml:space="preserve">Piletón y grifería </t>
  </si>
  <si>
    <t>ISA 3.15</t>
  </si>
  <si>
    <t>Conexión externa a red y habilitación de servicio</t>
  </si>
  <si>
    <t>SCI</t>
  </si>
  <si>
    <t>SCI 1</t>
  </si>
  <si>
    <t>INSTALACIÓN SECA</t>
  </si>
  <si>
    <t>Matafuegos clase ABC</t>
  </si>
  <si>
    <t>SCI 1.2</t>
  </si>
  <si>
    <t>Matafuegos clase K</t>
  </si>
  <si>
    <t>SCI 1.3</t>
  </si>
  <si>
    <t>Carteles de señalización alto impacto clase A (señalización estáticos)</t>
  </si>
  <si>
    <t>SCI 1.4</t>
  </si>
  <si>
    <t>Señalización autónomos</t>
  </si>
  <si>
    <t>SCI 2</t>
  </si>
  <si>
    <t>SISTEMA SEGURIDAD</t>
  </si>
  <si>
    <t>SCI 2.1</t>
  </si>
  <si>
    <t>Central de alarma</t>
  </si>
  <si>
    <t>SCI 2.2</t>
  </si>
  <si>
    <t>Pulsadores</t>
  </si>
  <si>
    <t>SCI 2.3</t>
  </si>
  <si>
    <t>Bocinas / Sirenas</t>
  </si>
  <si>
    <t>SCI 3</t>
  </si>
  <si>
    <t>DETECTORES</t>
  </si>
  <si>
    <t>SCI 3.1</t>
  </si>
  <si>
    <t>Detector de humo</t>
  </si>
  <si>
    <t>SCI 3.2</t>
  </si>
  <si>
    <t>Detector de gas</t>
  </si>
  <si>
    <t>SCI 3.3</t>
  </si>
  <si>
    <t>Detector de temperatura</t>
  </si>
  <si>
    <t>IGN</t>
  </si>
  <si>
    <t>INSTALACIÓN GAS NATURAL</t>
  </si>
  <si>
    <t>IGN 1</t>
  </si>
  <si>
    <t>CONEXIONES EXTERNAS</t>
  </si>
  <si>
    <t>IGN 1.1</t>
  </si>
  <si>
    <t>Provisión y colocación de zepelín</t>
  </si>
  <si>
    <t>IGN 2</t>
  </si>
  <si>
    <t>RED INTERNA</t>
  </si>
  <si>
    <t>IGN 2.1</t>
  </si>
  <si>
    <t>Provisión e instalación red interna 1 1/4"</t>
  </si>
  <si>
    <t>IGN 2.2</t>
  </si>
  <si>
    <t>Provisión e instalación red interna 2"</t>
  </si>
  <si>
    <t>IGN 3</t>
  </si>
  <si>
    <t>ARTEFACTOS Y ACCESORIOS</t>
  </si>
  <si>
    <t>IGN 3.1</t>
  </si>
  <si>
    <t>Provisión y colocación de cocina industrial</t>
  </si>
  <si>
    <t>IGN 3.2</t>
  </si>
  <si>
    <t>Ventilaciones</t>
  </si>
  <si>
    <t>ITM</t>
  </si>
  <si>
    <t>INSTALACIÓN TERMOMECANICA</t>
  </si>
  <si>
    <t>ITM 1</t>
  </si>
  <si>
    <t>SISTEMA DE CALEFACCIÓN POR RADIADORES</t>
  </si>
  <si>
    <t>Provisión y colocación de caldera</t>
  </si>
  <si>
    <t>ITM 1.2</t>
  </si>
  <si>
    <t>Radiadores</t>
  </si>
  <si>
    <t>Cañería termofusionable</t>
  </si>
  <si>
    <t>Comando termostato</t>
  </si>
  <si>
    <t>---------------------------</t>
  </si>
  <si>
    <t>--------------------------</t>
  </si>
  <si>
    <t>--------------------</t>
  </si>
  <si>
    <t>-------------------------</t>
  </si>
  <si>
    <t>------------------------</t>
  </si>
  <si>
    <t>-----------------------</t>
  </si>
  <si>
    <t>------------------------------------------------</t>
  </si>
  <si>
    <t xml:space="preserve">                      -----------------------  </t>
  </si>
  <si>
    <t xml:space="preserve">                                                                                    -----------------------------</t>
  </si>
  <si>
    <t>TOTAL MONTO CONTRACTUAL: .............</t>
  </si>
  <si>
    <t>JUNIO 2025 DAI</t>
  </si>
  <si>
    <t xml:space="preserve">JUNIO´25 VENTA </t>
  </si>
  <si>
    <t xml:space="preserve">PRECIO COSTO </t>
  </si>
  <si>
    <t xml:space="preserve">JUNIO´25  COSTO </t>
  </si>
  <si>
    <t>COEF 1,859</t>
  </si>
  <si>
    <t>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</si>
</sst>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4" formatCode="_-&quot;$&quot;\ * #,##0.00_-;\-&quot;$&quot;\ * #,##0.00_-;_-&quot;$&quot;\ * &quot;-&quot;??_-;_-@_-"/>
    <numFmt numFmtId="164" formatCode="dd/mm/yyyy;@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  <numFmt numFmtId="167" formatCode="_ * #,##0.00_ ;_ * \-#,##0.00_ ;_ * &quot;-&quot;??_ ;_ @_ "/>
    <numFmt numFmtId="168" formatCode="_ * #,##0.000000_ ;_ * \-#,##0.000000_ ;_ * &quot;-&quot;??_ ;_ @_ "/>
    <numFmt numFmtId="169" formatCode="0.000000"/>
    <numFmt numFmtId="170" formatCode="_ * #,##0.00000_ ;_ * \-#,##0.00000_ ;_ * &quot;-&quot;??_ ;_ @_ "/>
    <numFmt numFmtId="171" formatCode="_ * #,##0.00000000_ ;_ * \-#,##0.00000000_ ;_ * &quot;-&quot;??_ ;_ @_ "/>
    <numFmt numFmtId="172" formatCode="_ * #,##0.0000000_ ;_ * \-#,##0.0000000_ ;_ * &quot;-&quot;??_ ;_ @_ "/>
    <numFmt numFmtId="173" formatCode="#,##0.00_ ;\-#,##0.00\ "/>
    <numFmt numFmtId="174" formatCode="_ &quot;$&quot;\ * #,##0.00000_ ;_ &quot;$&quot;\ * \-#,##0.00000_ ;_ &quot;$&quot;\ * &quot;-&quot;??_ ;_ @_ "/>
    <numFmt numFmtId="175" formatCode="_ * #,##0_ ;_ * \-#,##0_ ;_ * &quot;-&quot;??_ ;_ @_ "/>
    <numFmt numFmtId="176" formatCode="#,##0.000"/>
    <numFmt numFmtId="177" formatCode="#,##0.000000"/>
    <numFmt numFmtId="178" formatCode="#,##0.00000"/>
    <numFmt numFmtId="179" formatCode="0.00000;[Red]0.00000"/>
    <numFmt numFmtId="180" formatCode="0.00000"/>
    <numFmt numFmtId="181" formatCode="#,##0.0000"/>
    <numFmt numFmtId="182" formatCode="0.00;[Red]0.00"/>
    <numFmt numFmtId="183" formatCode="0.000000;[Red]0.000000"/>
    <numFmt numFmtId="184" formatCode="&quot;$&quot;\ #,##0.00"/>
    <numFmt numFmtId="185" formatCode="#,##0.00;[Red]#,##0.00"/>
    <numFmt numFmtId="188" formatCode="_-&quot;$&quot;\ * #,##0.000_-;\-&quot;$&quot;\ * #,##0.000_-;_-&quot;$&quot;\ * &quot;-&quot;??_-;_-@_-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22"/>
      <name val="Tahoma"/>
      <family val="2"/>
    </font>
    <font>
      <sz val="10"/>
      <color rgb="FFFF0000"/>
      <name val="Arial"/>
      <family val="2"/>
    </font>
    <font>
      <sz val="10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2"/>
      <color rgb="FFFF0000"/>
      <name val="Arial"/>
      <family val="2"/>
    </font>
    <font>
      <b/>
      <sz val="12"/>
      <name val="Century Gothic"/>
      <family val="2"/>
    </font>
    <font>
      <b/>
      <sz val="11"/>
      <name val="Verdana"/>
      <family val="2"/>
    </font>
    <font>
      <sz val="10"/>
      <name val="System"/>
      <family val="2"/>
    </font>
    <font>
      <sz val="8.5"/>
      <name val="MS Sans Serif"/>
      <family val="2"/>
    </font>
    <font>
      <b/>
      <i/>
      <sz val="12"/>
      <name val="Arial"/>
      <family val="2"/>
    </font>
    <font>
      <sz val="10"/>
      <name val="Britannic Bold"/>
      <family val="2"/>
    </font>
    <font>
      <b/>
      <i/>
      <sz val="18"/>
      <name val="Calibri"/>
      <family val="2"/>
    </font>
    <font>
      <b/>
      <i/>
      <sz val="16"/>
      <color rgb="FFFF0000"/>
      <name val="Calibri"/>
      <family val="2"/>
    </font>
    <font>
      <sz val="9"/>
      <color rgb="FFFF0000"/>
      <name val="Arial"/>
      <family val="2"/>
    </font>
    <font>
      <b/>
      <i/>
      <sz val="11"/>
      <name val="Verdana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b/>
      <sz val="16"/>
      <color rgb="FFFF0000"/>
      <name val="Calibri"/>
      <family val="2"/>
    </font>
    <font>
      <b/>
      <i/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b/>
      <i/>
      <u/>
      <sz val="9"/>
      <name val="Arial"/>
      <family val="2"/>
    </font>
    <font>
      <sz val="9"/>
      <color indexed="12"/>
      <name val="Arial"/>
      <family val="2"/>
    </font>
    <font>
      <b/>
      <sz val="12"/>
      <color indexed="8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2"/>
      <color indexed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Lato"/>
      <family val="2"/>
    </font>
    <font>
      <sz val="12"/>
      <color theme="1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indexed="10"/>
      <name val="Arial"/>
      <family val="2"/>
    </font>
    <font>
      <sz val="12"/>
      <color indexed="22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sz val="10"/>
      <color rgb="FFFF0000"/>
      <name val="MS Sans Serif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  <xf numFmtId="0" fontId="31" fillId="0" borderId="0"/>
    <xf numFmtId="0" fontId="1" fillId="0" borderId="0"/>
    <xf numFmtId="0" fontId="1" fillId="0" borderId="0"/>
    <xf numFmtId="165" fontId="35" fillId="0" borderId="0" applyFont="0" applyFill="0" applyBorder="0" applyAlignment="0" applyProtection="0"/>
    <xf numFmtId="0" fontId="35" fillId="0" borderId="0"/>
    <xf numFmtId="0" fontId="1" fillId="0" borderId="0"/>
    <xf numFmtId="0" fontId="35" fillId="0" borderId="0"/>
    <xf numFmtId="0" fontId="1" fillId="0" borderId="0"/>
  </cellStyleXfs>
  <cellXfs count="445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64" fontId="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4" fontId="7" fillId="0" borderId="5" xfId="0" applyNumberFormat="1" applyFont="1" applyBorder="1" applyAlignment="1">
      <alignment vertical="center"/>
    </xf>
    <xf numFmtId="14" fontId="0" fillId="0" borderId="0" xfId="0" applyNumberFormat="1" applyAlignment="1">
      <alignment vertical="center"/>
    </xf>
    <xf numFmtId="44" fontId="8" fillId="0" borderId="6" xfId="1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 vertical="center"/>
    </xf>
    <xf numFmtId="0" fontId="6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8" fillId="3" borderId="0" xfId="0" applyFont="1" applyFill="1" applyAlignment="1">
      <alignment vertical="center"/>
    </xf>
    <xf numFmtId="14" fontId="8" fillId="3" borderId="6" xfId="0" applyNumberFormat="1" applyFont="1" applyFill="1" applyBorder="1" applyAlignment="1">
      <alignment horizontal="left" vertical="center"/>
    </xf>
    <xf numFmtId="44" fontId="8" fillId="0" borderId="0" xfId="1" applyFont="1" applyAlignment="1">
      <alignment vertical="center"/>
    </xf>
    <xf numFmtId="0" fontId="0" fillId="2" borderId="0" xfId="0" applyFill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6" fillId="0" borderId="7" xfId="0" applyFont="1" applyBorder="1" applyAlignment="1">
      <alignment vertical="center"/>
    </xf>
    <xf numFmtId="165" fontId="7" fillId="0" borderId="0" xfId="0" applyNumberFormat="1" applyFont="1" applyAlignment="1">
      <alignment horizontal="left" vertical="center"/>
    </xf>
    <xf numFmtId="166" fontId="7" fillId="0" borderId="0" xfId="3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166" fontId="8" fillId="0" borderId="6" xfId="1" applyNumberFormat="1" applyFont="1" applyBorder="1" applyAlignment="1">
      <alignment vertical="center"/>
    </xf>
    <xf numFmtId="14" fontId="13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left" vertical="center"/>
    </xf>
    <xf numFmtId="168" fontId="7" fillId="0" borderId="0" xfId="4" quotePrefix="1" applyNumberFormat="1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44" fontId="18" fillId="0" borderId="6" xfId="1" applyFont="1" applyBorder="1" applyAlignment="1">
      <alignment vertical="center"/>
    </xf>
    <xf numFmtId="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Continuous" vertical="center"/>
    </xf>
    <xf numFmtId="0" fontId="6" fillId="0" borderId="6" xfId="0" applyFont="1" applyBorder="1" applyAlignment="1">
      <alignment horizontal="centerContinuous" vertical="center"/>
    </xf>
    <xf numFmtId="165" fontId="7" fillId="0" borderId="0" xfId="3" applyFont="1" applyAlignment="1">
      <alignment vertical="center"/>
    </xf>
    <xf numFmtId="166" fontId="7" fillId="0" borderId="8" xfId="3" applyNumberFormat="1" applyFont="1" applyFill="1" applyBorder="1" applyAlignment="1">
      <alignment horizontal="left" vertical="center"/>
    </xf>
    <xf numFmtId="167" fontId="8" fillId="2" borderId="0" xfId="4" applyFont="1" applyFill="1" applyAlignment="1">
      <alignment vertical="center"/>
    </xf>
    <xf numFmtId="167" fontId="8" fillId="0" borderId="0" xfId="4" applyFont="1" applyAlignment="1">
      <alignment vertical="center"/>
    </xf>
    <xf numFmtId="14" fontId="7" fillId="0" borderId="0" xfId="0" applyNumberFormat="1" applyFont="1" applyAlignment="1">
      <alignment vertical="center"/>
    </xf>
    <xf numFmtId="169" fontId="8" fillId="0" borderId="0" xfId="0" applyNumberFormat="1" applyFont="1" applyAlignment="1">
      <alignment vertical="center"/>
    </xf>
    <xf numFmtId="0" fontId="6" fillId="4" borderId="0" xfId="5" applyFont="1" applyFill="1" applyAlignment="1">
      <alignment horizontal="left" vertical="center"/>
    </xf>
    <xf numFmtId="0" fontId="7" fillId="0" borderId="0" xfId="0" applyFont="1" applyAlignment="1">
      <alignment horizontal="centerContinuous" vertical="center"/>
    </xf>
    <xf numFmtId="165" fontId="7" fillId="0" borderId="0" xfId="0" applyNumberFormat="1" applyFont="1" applyAlignment="1">
      <alignment vertical="center"/>
    </xf>
    <xf numFmtId="170" fontId="7" fillId="0" borderId="0" xfId="4" applyNumberFormat="1" applyFont="1" applyAlignment="1">
      <alignment vertical="center"/>
    </xf>
    <xf numFmtId="167" fontId="7" fillId="0" borderId="0" xfId="4" applyFont="1" applyAlignment="1">
      <alignment vertical="center"/>
    </xf>
    <xf numFmtId="171" fontId="8" fillId="0" borderId="0" xfId="4" applyNumberFormat="1" applyFont="1" applyAlignment="1">
      <alignment vertical="center"/>
    </xf>
    <xf numFmtId="168" fontId="8" fillId="0" borderId="0" xfId="4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172" fontId="8" fillId="0" borderId="6" xfId="4" applyNumberFormat="1" applyFont="1" applyFill="1" applyBorder="1" applyAlignment="1">
      <alignment vertical="center"/>
    </xf>
    <xf numFmtId="167" fontId="2" fillId="0" borderId="0" xfId="4" applyAlignment="1">
      <alignment vertical="center"/>
    </xf>
    <xf numFmtId="172" fontId="8" fillId="0" borderId="0" xfId="4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4" borderId="0" xfId="5" applyFont="1" applyFill="1" applyAlignment="1">
      <alignment horizontal="left" vertical="center"/>
    </xf>
    <xf numFmtId="0" fontId="6" fillId="4" borderId="6" xfId="5" applyFont="1" applyFill="1" applyBorder="1" applyAlignment="1">
      <alignment horizontal="left" vertical="center"/>
    </xf>
    <xf numFmtId="170" fontId="7" fillId="0" borderId="0" xfId="4" applyNumberFormat="1" applyFont="1" applyFill="1" applyAlignment="1">
      <alignment vertical="center"/>
    </xf>
    <xf numFmtId="167" fontId="7" fillId="0" borderId="0" xfId="4" applyFont="1" applyFill="1" applyAlignment="1">
      <alignment vertical="center"/>
    </xf>
    <xf numFmtId="172" fontId="7" fillId="0" borderId="0" xfId="4" applyNumberFormat="1" applyFont="1" applyFill="1" applyAlignment="1">
      <alignment vertical="center"/>
    </xf>
    <xf numFmtId="44" fontId="20" fillId="0" borderId="0" xfId="1" applyFont="1" applyFill="1" applyBorder="1" applyAlignment="1">
      <alignment vertical="center"/>
    </xf>
    <xf numFmtId="166" fontId="20" fillId="0" borderId="6" xfId="1" applyNumberFormat="1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170" fontId="8" fillId="0" borderId="0" xfId="4" applyNumberFormat="1" applyFont="1" applyFill="1" applyBorder="1" applyAlignment="1">
      <alignment vertical="center"/>
    </xf>
    <xf numFmtId="167" fontId="0" fillId="0" borderId="0" xfId="4" applyFont="1" applyFill="1" applyBorder="1" applyAlignment="1">
      <alignment vertical="center"/>
    </xf>
    <xf numFmtId="172" fontId="21" fillId="0" borderId="6" xfId="4" applyNumberFormat="1" applyFont="1" applyFill="1" applyBorder="1" applyAlignment="1">
      <alignment vertical="center"/>
    </xf>
    <xf numFmtId="167" fontId="8" fillId="0" borderId="0" xfId="0" applyNumberFormat="1" applyFont="1" applyAlignment="1">
      <alignment horizontal="right" vertical="center"/>
    </xf>
    <xf numFmtId="0" fontId="22" fillId="0" borderId="0" xfId="0" applyFont="1" applyAlignment="1">
      <alignment vertical="center"/>
    </xf>
    <xf numFmtId="170" fontId="14" fillId="2" borderId="7" xfId="4" applyNumberFormat="1" applyFont="1" applyFill="1" applyBorder="1" applyAlignment="1">
      <alignment vertical="center"/>
    </xf>
    <xf numFmtId="170" fontId="14" fillId="2" borderId="0" xfId="4" applyNumberFormat="1" applyFont="1" applyFill="1" applyAlignment="1">
      <alignment vertical="center"/>
    </xf>
    <xf numFmtId="170" fontId="14" fillId="0" borderId="0" xfId="4" applyNumberFormat="1" applyFont="1" applyFill="1" applyAlignment="1">
      <alignment vertical="center"/>
    </xf>
    <xf numFmtId="17" fontId="14" fillId="0" borderId="0" xfId="4" applyNumberFormat="1" applyFont="1" applyFill="1" applyAlignment="1">
      <alignment horizontal="left" vertical="center"/>
    </xf>
    <xf numFmtId="173" fontId="23" fillId="0" borderId="0" xfId="4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170" fontId="25" fillId="0" borderId="0" xfId="4" applyNumberFormat="1" applyFont="1" applyFill="1" applyBorder="1" applyAlignment="1">
      <alignment vertical="center"/>
    </xf>
    <xf numFmtId="49" fontId="20" fillId="0" borderId="6" xfId="4" applyNumberFormat="1" applyFont="1" applyFill="1" applyBorder="1" applyAlignment="1">
      <alignment vertical="center"/>
    </xf>
    <xf numFmtId="0" fontId="8" fillId="3" borderId="9" xfId="0" applyFont="1" applyFill="1" applyBorder="1" applyAlignment="1">
      <alignment vertical="center"/>
    </xf>
    <xf numFmtId="0" fontId="8" fillId="3" borderId="10" xfId="0" applyFont="1" applyFill="1" applyBorder="1" applyAlignment="1">
      <alignment vertical="center"/>
    </xf>
    <xf numFmtId="0" fontId="26" fillId="3" borderId="10" xfId="0" applyFont="1" applyFill="1" applyBorder="1" applyAlignment="1">
      <alignment vertical="center"/>
    </xf>
    <xf numFmtId="0" fontId="25" fillId="0" borderId="0" xfId="0" applyFont="1" applyAlignment="1">
      <alignment vertical="center"/>
    </xf>
    <xf numFmtId="167" fontId="8" fillId="0" borderId="6" xfId="4" applyFont="1" applyFill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174" fontId="6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7" fontId="6" fillId="0" borderId="0" xfId="4" applyFont="1" applyAlignment="1">
      <alignment horizontal="right" vertical="center"/>
    </xf>
    <xf numFmtId="175" fontId="8" fillId="0" borderId="0" xfId="4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24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" fontId="20" fillId="0" borderId="16" xfId="0" applyNumberFormat="1" applyFont="1" applyBorder="1" applyAlignment="1">
      <alignment horizontal="center" vertical="center"/>
    </xf>
    <xf numFmtId="17" fontId="20" fillId="0" borderId="17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8" fillId="0" borderId="5" xfId="0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17" fontId="20" fillId="0" borderId="5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4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7" fillId="6" borderId="29" xfId="4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Continuous" vertical="center"/>
    </xf>
    <xf numFmtId="0" fontId="6" fillId="0" borderId="10" xfId="0" applyFont="1" applyBorder="1" applyAlignment="1">
      <alignment horizontal="centerContinuous" vertical="center"/>
    </xf>
    <xf numFmtId="0" fontId="7" fillId="0" borderId="24" xfId="0" quotePrefix="1" applyFont="1" applyBorder="1" applyAlignment="1">
      <alignment horizontal="center" vertical="center"/>
    </xf>
    <xf numFmtId="0" fontId="6" fillId="0" borderId="32" xfId="0" quotePrefix="1" applyFont="1" applyBorder="1" applyAlignment="1">
      <alignment horizontal="center" vertical="center"/>
    </xf>
    <xf numFmtId="0" fontId="7" fillId="0" borderId="32" xfId="0" quotePrefix="1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175" fontId="8" fillId="0" borderId="0" xfId="4" applyNumberFormat="1" applyFont="1" applyAlignment="1">
      <alignment vertical="center"/>
    </xf>
    <xf numFmtId="0" fontId="20" fillId="0" borderId="7" xfId="0" applyFont="1" applyBorder="1" applyAlignment="1">
      <alignment horizontal="center" vertical="center"/>
    </xf>
    <xf numFmtId="0" fontId="20" fillId="2" borderId="17" xfId="0" applyFont="1" applyFill="1" applyBorder="1" applyAlignment="1">
      <alignment horizontal="left" vertical="center"/>
    </xf>
    <xf numFmtId="4" fontId="8" fillId="0" borderId="0" xfId="0" applyNumberFormat="1" applyFont="1" applyAlignment="1">
      <alignment vertical="center"/>
    </xf>
    <xf numFmtId="176" fontId="8" fillId="0" borderId="6" xfId="0" applyNumberFormat="1" applyFont="1" applyBorder="1" applyAlignment="1">
      <alignment vertical="center"/>
    </xf>
    <xf numFmtId="177" fontId="8" fillId="0" borderId="0" xfId="0" applyNumberFormat="1" applyFont="1" applyAlignment="1">
      <alignment vertical="center"/>
    </xf>
    <xf numFmtId="0" fontId="7" fillId="0" borderId="34" xfId="0" applyFont="1" applyBorder="1" applyAlignment="1">
      <alignment horizontal="center" vertical="center"/>
    </xf>
    <xf numFmtId="171" fontId="7" fillId="0" borderId="0" xfId="4" applyNumberFormat="1" applyFont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7" fontId="7" fillId="0" borderId="0" xfId="0" quotePrefix="1" applyNumberFormat="1" applyFont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4" fontId="8" fillId="0" borderId="6" xfId="0" applyNumberFormat="1" applyFont="1" applyBorder="1" applyAlignment="1">
      <alignment vertical="center"/>
    </xf>
    <xf numFmtId="178" fontId="8" fillId="0" borderId="0" xfId="0" applyNumberFormat="1" applyFont="1" applyAlignment="1">
      <alignment vertical="center"/>
    </xf>
    <xf numFmtId="17" fontId="8" fillId="0" borderId="0" xfId="0" applyNumberFormat="1" applyFont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6" fillId="0" borderId="7" xfId="0" quotePrefix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0" fillId="7" borderId="36" xfId="6" applyFont="1" applyFill="1" applyBorder="1" applyAlignment="1">
      <alignment horizontal="center" vertical="center"/>
    </xf>
    <xf numFmtId="0" fontId="30" fillId="7" borderId="37" xfId="6" applyFont="1" applyFill="1" applyBorder="1" applyAlignment="1">
      <alignment horizontal="center" vertical="center"/>
    </xf>
    <xf numFmtId="0" fontId="30" fillId="7" borderId="37" xfId="6" applyFont="1" applyFill="1" applyBorder="1" applyAlignment="1">
      <alignment horizontal="left" vertical="center" wrapText="1"/>
    </xf>
    <xf numFmtId="171" fontId="7" fillId="0" borderId="0" xfId="4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32" fillId="0" borderId="38" xfId="7" applyFont="1" applyBorder="1" applyAlignment="1">
      <alignment horizontal="center" vertical="center"/>
    </xf>
    <xf numFmtId="0" fontId="32" fillId="0" borderId="39" xfId="7" applyFont="1" applyBorder="1" applyAlignment="1">
      <alignment horizontal="left" vertical="center" wrapText="1"/>
    </xf>
    <xf numFmtId="0" fontId="33" fillId="8" borderId="40" xfId="6" applyFont="1" applyFill="1" applyBorder="1" applyAlignment="1">
      <alignment horizontal="center" vertical="center"/>
    </xf>
    <xf numFmtId="0" fontId="30" fillId="8" borderId="8" xfId="6" applyFont="1" applyFill="1" applyBorder="1" applyAlignment="1">
      <alignment horizontal="center" vertical="center"/>
    </xf>
    <xf numFmtId="0" fontId="33" fillId="8" borderId="8" xfId="6" applyFont="1" applyFill="1" applyBorder="1" applyAlignment="1">
      <alignment horizontal="left" vertical="center" wrapText="1"/>
    </xf>
    <xf numFmtId="4" fontId="6" fillId="0" borderId="0" xfId="0" applyNumberFormat="1" applyFont="1" applyAlignment="1">
      <alignment vertical="center"/>
    </xf>
    <xf numFmtId="4" fontId="6" fillId="0" borderId="0" xfId="4" applyNumberFormat="1" applyFont="1" applyFill="1" applyBorder="1" applyAlignment="1">
      <alignment vertical="center"/>
    </xf>
    <xf numFmtId="4" fontId="6" fillId="0" borderId="7" xfId="0" applyNumberFormat="1" applyFont="1" applyBorder="1" applyAlignment="1">
      <alignment vertical="center"/>
    </xf>
    <xf numFmtId="179" fontId="6" fillId="0" borderId="0" xfId="0" applyNumberFormat="1" applyFont="1" applyAlignment="1">
      <alignment vertical="center"/>
    </xf>
    <xf numFmtId="179" fontId="8" fillId="5" borderId="0" xfId="0" applyNumberFormat="1" applyFont="1" applyFill="1" applyAlignment="1">
      <alignment vertical="center"/>
    </xf>
    <xf numFmtId="0" fontId="34" fillId="2" borderId="7" xfId="0" applyFont="1" applyFill="1" applyBorder="1" applyAlignment="1">
      <alignment horizontal="center" vertical="center"/>
    </xf>
    <xf numFmtId="0" fontId="32" fillId="2" borderId="38" xfId="7" applyFont="1" applyFill="1" applyBorder="1" applyAlignment="1">
      <alignment horizontal="center" vertical="center"/>
    </xf>
    <xf numFmtId="0" fontId="35" fillId="2" borderId="39" xfId="7" applyFont="1" applyFill="1" applyBorder="1" applyAlignment="1">
      <alignment horizontal="left" vertical="center" wrapText="1"/>
    </xf>
    <xf numFmtId="4" fontId="8" fillId="2" borderId="0" xfId="0" applyNumberFormat="1" applyFont="1" applyFill="1" applyAlignment="1">
      <alignment vertical="center"/>
    </xf>
    <xf numFmtId="4" fontId="8" fillId="2" borderId="6" xfId="0" applyNumberFormat="1" applyFont="1" applyFill="1" applyBorder="1" applyAlignment="1">
      <alignment vertical="center"/>
    </xf>
    <xf numFmtId="178" fontId="8" fillId="2" borderId="0" xfId="0" applyNumberFormat="1" applyFont="1" applyFill="1" applyAlignment="1">
      <alignment vertical="center"/>
    </xf>
    <xf numFmtId="17" fontId="8" fillId="2" borderId="0" xfId="0" applyNumberFormat="1" applyFont="1" applyFill="1" applyAlignment="1">
      <alignment horizontal="center" vertical="center"/>
    </xf>
    <xf numFmtId="0" fontId="33" fillId="0" borderId="40" xfId="6" applyFont="1" applyBorder="1" applyAlignment="1">
      <alignment horizontal="center" vertical="center"/>
    </xf>
    <xf numFmtId="0" fontId="33" fillId="0" borderId="8" xfId="6" applyFont="1" applyBorder="1" applyAlignment="1">
      <alignment horizontal="center" vertical="center"/>
    </xf>
    <xf numFmtId="0" fontId="33" fillId="0" borderId="8" xfId="6" applyFont="1" applyBorder="1" applyAlignment="1">
      <alignment horizontal="left" vertical="center" wrapText="1"/>
    </xf>
    <xf numFmtId="180" fontId="6" fillId="0" borderId="0" xfId="0" applyNumberFormat="1" applyFont="1" applyAlignment="1">
      <alignment vertical="center"/>
    </xf>
    <xf numFmtId="181" fontId="6" fillId="0" borderId="0" xfId="0" applyNumberFormat="1" applyFont="1" applyAlignment="1">
      <alignment horizontal="center" vertical="center"/>
    </xf>
    <xf numFmtId="178" fontId="8" fillId="5" borderId="0" xfId="0" applyNumberFormat="1" applyFont="1" applyFill="1" applyAlignment="1">
      <alignment vertical="center"/>
    </xf>
    <xf numFmtId="0" fontId="27" fillId="2" borderId="7" xfId="0" applyFont="1" applyFill="1" applyBorder="1" applyAlignment="1">
      <alignment horizontal="center" vertical="center"/>
    </xf>
    <xf numFmtId="0" fontId="36" fillId="2" borderId="38" xfId="7" applyFont="1" applyFill="1" applyBorder="1" applyAlignment="1">
      <alignment horizontal="center" vertical="center"/>
    </xf>
    <xf numFmtId="181" fontId="8" fillId="5" borderId="0" xfId="0" applyNumberFormat="1" applyFont="1" applyFill="1" applyAlignment="1">
      <alignment vertical="center"/>
    </xf>
    <xf numFmtId="4" fontId="6" fillId="2" borderId="0" xfId="0" applyNumberFormat="1" applyFont="1" applyFill="1" applyAlignment="1">
      <alignment vertical="center"/>
    </xf>
    <xf numFmtId="0" fontId="33" fillId="0" borderId="8" xfId="8" applyFont="1" applyBorder="1" applyAlignment="1">
      <alignment horizontal="center" vertical="center"/>
    </xf>
    <xf numFmtId="0" fontId="33" fillId="0" borderId="8" xfId="8" applyFont="1" applyBorder="1" applyAlignment="1">
      <alignment horizontal="left" vertical="center" wrapText="1"/>
    </xf>
    <xf numFmtId="4" fontId="6" fillId="2" borderId="7" xfId="0" applyNumberFormat="1" applyFont="1" applyFill="1" applyBorder="1" applyAlignment="1">
      <alignment vertical="center"/>
    </xf>
    <xf numFmtId="180" fontId="6" fillId="2" borderId="0" xfId="0" applyNumberFormat="1" applyFont="1" applyFill="1" applyAlignment="1">
      <alignment vertical="center"/>
    </xf>
    <xf numFmtId="181" fontId="6" fillId="2" borderId="0" xfId="0" applyNumberFormat="1" applyFont="1" applyFill="1" applyAlignment="1">
      <alignment horizontal="center" vertical="center"/>
    </xf>
    <xf numFmtId="49" fontId="20" fillId="2" borderId="0" xfId="0" applyNumberFormat="1" applyFont="1" applyFill="1" applyAlignment="1">
      <alignment horizontal="center" vertical="center"/>
    </xf>
    <xf numFmtId="0" fontId="37" fillId="2" borderId="39" xfId="7" applyFont="1" applyFill="1" applyBorder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32" fillId="0" borderId="28" xfId="9" applyFont="1" applyBorder="1" applyAlignment="1">
      <alignment horizontal="center" vertical="center"/>
    </xf>
    <xf numFmtId="0" fontId="35" fillId="0" borderId="17" xfId="9" applyFont="1" applyBorder="1" applyAlignment="1">
      <alignment horizontal="left" vertical="center" wrapText="1"/>
    </xf>
    <xf numFmtId="0" fontId="32" fillId="0" borderId="17" xfId="9" applyFont="1" applyBorder="1" applyAlignment="1">
      <alignment horizontal="left" vertical="center" wrapText="1"/>
    </xf>
    <xf numFmtId="0" fontId="36" fillId="0" borderId="38" xfId="7" applyFont="1" applyBorder="1" applyAlignment="1">
      <alignment horizontal="center" vertical="center"/>
    </xf>
    <xf numFmtId="0" fontId="35" fillId="0" borderId="39" xfId="7" applyFont="1" applyBorder="1" applyAlignment="1">
      <alignment horizontal="left" vertical="center" wrapText="1"/>
    </xf>
    <xf numFmtId="0" fontId="6" fillId="0" borderId="8" xfId="0" applyFont="1" applyBorder="1" applyAlignment="1">
      <alignment vertical="center" wrapText="1"/>
    </xf>
    <xf numFmtId="0" fontId="2" fillId="0" borderId="17" xfId="9" applyFont="1" applyBorder="1" applyAlignment="1">
      <alignment horizontal="left" vertical="center" wrapText="1"/>
    </xf>
    <xf numFmtId="0" fontId="30" fillId="7" borderId="40" xfId="6" applyFont="1" applyFill="1" applyBorder="1" applyAlignment="1">
      <alignment horizontal="center" vertical="center"/>
    </xf>
    <xf numFmtId="0" fontId="30" fillId="7" borderId="8" xfId="6" applyFont="1" applyFill="1" applyBorder="1" applyAlignment="1">
      <alignment horizontal="center" vertical="center"/>
    </xf>
    <xf numFmtId="0" fontId="30" fillId="7" borderId="8" xfId="6" applyFont="1" applyFill="1" applyBorder="1" applyAlignment="1">
      <alignment horizontal="left" vertical="center" wrapText="1"/>
    </xf>
    <xf numFmtId="0" fontId="2" fillId="0" borderId="28" xfId="9" applyFont="1" applyBorder="1" applyAlignment="1">
      <alignment horizontal="center" vertical="center"/>
    </xf>
    <xf numFmtId="0" fontId="36" fillId="0" borderId="39" xfId="7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36" fillId="0" borderId="28" xfId="9" applyFont="1" applyBorder="1" applyAlignment="1">
      <alignment horizontal="center" vertical="center"/>
    </xf>
    <xf numFmtId="0" fontId="2" fillId="0" borderId="38" xfId="7" applyFont="1" applyBorder="1" applyAlignment="1">
      <alignment horizontal="center" vertical="center"/>
    </xf>
    <xf numFmtId="0" fontId="38" fillId="0" borderId="40" xfId="6" applyFont="1" applyBorder="1" applyAlignment="1">
      <alignment horizontal="center" vertical="center"/>
    </xf>
    <xf numFmtId="0" fontId="33" fillId="3" borderId="8" xfId="6" applyFont="1" applyFill="1" applyBorder="1" applyAlignment="1">
      <alignment horizontal="center" vertical="center"/>
    </xf>
    <xf numFmtId="0" fontId="6" fillId="0" borderId="8" xfId="6" applyFont="1" applyBorder="1" applyAlignment="1">
      <alignment horizontal="left" vertical="center" wrapText="1"/>
    </xf>
    <xf numFmtId="0" fontId="27" fillId="0" borderId="7" xfId="0" applyFont="1" applyBorder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7" fillId="0" borderId="17" xfId="9" applyFont="1" applyBorder="1" applyAlignment="1">
      <alignment horizontal="left" vertical="center" wrapText="1"/>
    </xf>
    <xf numFmtId="0" fontId="36" fillId="0" borderId="28" xfId="7" applyFont="1" applyBorder="1" applyAlignment="1">
      <alignment horizontal="center" vertical="center"/>
    </xf>
    <xf numFmtId="0" fontId="36" fillId="0" borderId="17" xfId="7" applyFont="1" applyBorder="1" applyAlignment="1">
      <alignment horizontal="left" vertical="center" wrapText="1"/>
    </xf>
    <xf numFmtId="0" fontId="6" fillId="0" borderId="8" xfId="6" applyFont="1" applyBorder="1" applyAlignment="1">
      <alignment horizontal="center" vertical="center"/>
    </xf>
    <xf numFmtId="0" fontId="27" fillId="5" borderId="0" xfId="0" applyFont="1" applyFill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3" fillId="3" borderId="40" xfId="6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/>
    </xf>
    <xf numFmtId="180" fontId="6" fillId="0" borderId="0" xfId="0" applyNumberFormat="1" applyFont="1" applyAlignment="1">
      <alignment horizontal="right" vertical="center"/>
    </xf>
    <xf numFmtId="0" fontId="7" fillId="0" borderId="6" xfId="0" applyFont="1" applyBorder="1" applyAlignment="1">
      <alignment vertical="center"/>
    </xf>
    <xf numFmtId="0" fontId="27" fillId="2" borderId="0" xfId="0" applyFont="1" applyFill="1" applyAlignment="1">
      <alignment vertical="center"/>
    </xf>
    <xf numFmtId="0" fontId="6" fillId="0" borderId="40" xfId="6" applyFont="1" applyBorder="1" applyAlignment="1">
      <alignment horizontal="center" vertical="center"/>
    </xf>
    <xf numFmtId="0" fontId="27" fillId="0" borderId="28" xfId="9" applyFont="1" applyBorder="1" applyAlignment="1">
      <alignment horizontal="center" vertical="center"/>
    </xf>
    <xf numFmtId="0" fontId="32" fillId="0" borderId="28" xfId="7" applyFont="1" applyBorder="1" applyAlignment="1">
      <alignment horizontal="center" vertical="center"/>
    </xf>
    <xf numFmtId="0" fontId="32" fillId="0" borderId="17" xfId="7" applyFont="1" applyBorder="1" applyAlignment="1">
      <alignment horizontal="left" vertical="center" wrapText="1"/>
    </xf>
    <xf numFmtId="0" fontId="32" fillId="0" borderId="0" xfId="7" applyFont="1" applyAlignment="1">
      <alignment horizontal="center" vertical="center"/>
    </xf>
    <xf numFmtId="0" fontId="32" fillId="0" borderId="0" xfId="7" applyFont="1" applyAlignment="1">
      <alignment horizontal="left" vertical="center" wrapText="1"/>
    </xf>
    <xf numFmtId="0" fontId="6" fillId="0" borderId="0" xfId="0" quotePrefix="1" applyFont="1" applyAlignment="1">
      <alignment horizontal="right" vertical="center"/>
    </xf>
    <xf numFmtId="0" fontId="35" fillId="0" borderId="17" xfId="7" applyFont="1" applyBorder="1" applyAlignment="1">
      <alignment horizontal="left" vertical="center" wrapText="1"/>
    </xf>
    <xf numFmtId="0" fontId="6" fillId="3" borderId="40" xfId="6" applyFont="1" applyFill="1" applyBorder="1" applyAlignment="1">
      <alignment horizontal="center" vertical="center"/>
    </xf>
    <xf numFmtId="0" fontId="6" fillId="3" borderId="8" xfId="6" applyFont="1" applyFill="1" applyBorder="1" applyAlignment="1">
      <alignment horizontal="left" vertical="center" wrapText="1"/>
    </xf>
    <xf numFmtId="0" fontId="39" fillId="0" borderId="17" xfId="7" applyFont="1" applyBorder="1" applyAlignment="1">
      <alignment horizontal="left" vertical="center" wrapText="1"/>
    </xf>
    <xf numFmtId="179" fontId="6" fillId="0" borderId="6" xfId="0" applyNumberFormat="1" applyFont="1" applyBorder="1" applyAlignment="1">
      <alignment vertical="center"/>
    </xf>
    <xf numFmtId="0" fontId="32" fillId="0" borderId="17" xfId="7" applyFont="1" applyBorder="1" applyAlignment="1">
      <alignment horizontal="left" vertical="center"/>
    </xf>
    <xf numFmtId="182" fontId="6" fillId="0" borderId="0" xfId="0" applyNumberFormat="1" applyFont="1" applyAlignment="1">
      <alignment vertical="center"/>
    </xf>
    <xf numFmtId="165" fontId="40" fillId="0" borderId="6" xfId="10" applyFont="1" applyFill="1" applyBorder="1" applyAlignment="1">
      <alignment horizontal="center" vertical="center"/>
    </xf>
    <xf numFmtId="0" fontId="36" fillId="0" borderId="28" xfId="11" applyFont="1" applyBorder="1" applyAlignment="1">
      <alignment horizontal="center"/>
    </xf>
    <xf numFmtId="0" fontId="35" fillId="0" borderId="17" xfId="0" applyFont="1" applyBorder="1"/>
    <xf numFmtId="0" fontId="0" fillId="0" borderId="17" xfId="0" applyBorder="1"/>
    <xf numFmtId="0" fontId="39" fillId="0" borderId="0" xfId="7" applyFont="1" applyAlignment="1">
      <alignment horizontal="left" vertical="center" wrapText="1"/>
    </xf>
    <xf numFmtId="0" fontId="7" fillId="7" borderId="8" xfId="6" applyFont="1" applyFill="1" applyBorder="1" applyAlignment="1">
      <alignment horizontal="center" vertical="center"/>
    </xf>
    <xf numFmtId="0" fontId="7" fillId="7" borderId="8" xfId="6" applyFont="1" applyFill="1" applyBorder="1" applyAlignment="1">
      <alignment horizontal="left" vertical="center" wrapText="1"/>
    </xf>
    <xf numFmtId="0" fontId="39" fillId="0" borderId="39" xfId="7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6" fillId="0" borderId="17" xfId="0" applyFont="1" applyBorder="1"/>
    <xf numFmtId="0" fontId="40" fillId="7" borderId="40" xfId="6" applyFont="1" applyFill="1" applyBorder="1" applyAlignment="1">
      <alignment horizontal="center" vertical="center"/>
    </xf>
    <xf numFmtId="0" fontId="40" fillId="7" borderId="8" xfId="6" applyFont="1" applyFill="1" applyBorder="1" applyAlignment="1">
      <alignment horizontal="center" vertical="center"/>
    </xf>
    <xf numFmtId="0" fontId="40" fillId="7" borderId="8" xfId="6" applyFont="1" applyFill="1" applyBorder="1" applyAlignment="1">
      <alignment horizontal="left" vertical="center"/>
    </xf>
    <xf numFmtId="0" fontId="40" fillId="8" borderId="40" xfId="6" applyFont="1" applyFill="1" applyBorder="1" applyAlignment="1">
      <alignment horizontal="center" vertical="center"/>
    </xf>
    <xf numFmtId="0" fontId="40" fillId="8" borderId="8" xfId="6" applyFont="1" applyFill="1" applyBorder="1" applyAlignment="1">
      <alignment horizontal="center" vertical="center"/>
    </xf>
    <xf numFmtId="0" fontId="38" fillId="8" borderId="8" xfId="6" applyFont="1" applyFill="1" applyBorder="1" applyAlignment="1">
      <alignment horizontal="left" vertical="center"/>
    </xf>
    <xf numFmtId="0" fontId="6" fillId="2" borderId="8" xfId="6" applyFont="1" applyFill="1" applyBorder="1" applyAlignment="1">
      <alignment horizontal="left" vertical="center" wrapText="1"/>
    </xf>
    <xf numFmtId="0" fontId="38" fillId="8" borderId="40" xfId="6" applyFont="1" applyFill="1" applyBorder="1" applyAlignment="1">
      <alignment horizontal="center" vertical="center"/>
    </xf>
    <xf numFmtId="0" fontId="41" fillId="8" borderId="8" xfId="6" applyFont="1" applyFill="1" applyBorder="1" applyAlignment="1">
      <alignment horizontal="left" vertical="center" wrapText="1"/>
    </xf>
    <xf numFmtId="0" fontId="36" fillId="0" borderId="17" xfId="7" applyFont="1" applyBorder="1"/>
    <xf numFmtId="0" fontId="6" fillId="2" borderId="8" xfId="6" applyFont="1" applyFill="1" applyBorder="1" applyAlignment="1">
      <alignment horizontal="center" vertical="center"/>
    </xf>
    <xf numFmtId="0" fontId="36" fillId="0" borderId="0" xfId="12" applyFont="1" applyAlignment="1">
      <alignment horizontal="center" vertical="center"/>
    </xf>
    <xf numFmtId="0" fontId="35" fillId="0" borderId="0" xfId="12" applyFont="1" applyAlignment="1">
      <alignment horizontal="left" vertical="center" wrapText="1"/>
    </xf>
    <xf numFmtId="0" fontId="41" fillId="0" borderId="8" xfId="6" applyFont="1" applyBorder="1" applyAlignment="1">
      <alignment horizontal="left" vertical="center" wrapText="1"/>
    </xf>
    <xf numFmtId="0" fontId="6" fillId="8" borderId="40" xfId="6" applyFont="1" applyFill="1" applyBorder="1" applyAlignment="1">
      <alignment horizontal="center" vertical="center"/>
    </xf>
    <xf numFmtId="0" fontId="38" fillId="0" borderId="8" xfId="6" applyFont="1" applyBorder="1" applyAlignment="1">
      <alignment horizontal="center" vertical="center"/>
    </xf>
    <xf numFmtId="0" fontId="6" fillId="0" borderId="8" xfId="6" applyFont="1" applyBorder="1" applyAlignment="1">
      <alignment horizontal="left" vertical="center"/>
    </xf>
    <xf numFmtId="0" fontId="38" fillId="9" borderId="41" xfId="13" applyFont="1" applyFill="1" applyBorder="1" applyAlignment="1">
      <alignment vertical="center" wrapText="1"/>
    </xf>
    <xf numFmtId="0" fontId="6" fillId="2" borderId="8" xfId="6" applyFont="1" applyFill="1" applyBorder="1" applyAlignment="1">
      <alignment horizontal="left" vertical="center"/>
    </xf>
    <xf numFmtId="0" fontId="42" fillId="8" borderId="8" xfId="6" applyFont="1" applyFill="1" applyBorder="1" applyAlignment="1">
      <alignment horizontal="center" vertical="center" wrapText="1"/>
    </xf>
    <xf numFmtId="0" fontId="6" fillId="2" borderId="8" xfId="6" applyFont="1" applyFill="1" applyBorder="1" applyAlignment="1">
      <alignment horizontal="center" vertical="center" wrapText="1"/>
    </xf>
    <xf numFmtId="0" fontId="7" fillId="7" borderId="40" xfId="6" applyFont="1" applyFill="1" applyBorder="1" applyAlignment="1">
      <alignment horizontal="center" vertical="center"/>
    </xf>
    <xf numFmtId="0" fontId="6" fillId="2" borderId="8" xfId="14" applyFont="1" applyFill="1" applyBorder="1" applyAlignment="1">
      <alignment horizontal="left" vertical="center"/>
    </xf>
    <xf numFmtId="0" fontId="7" fillId="8" borderId="40" xfId="6" applyFont="1" applyFill="1" applyBorder="1" applyAlignment="1">
      <alignment horizontal="center" vertical="center"/>
    </xf>
    <xf numFmtId="0" fontId="7" fillId="8" borderId="40" xfId="6" applyFont="1" applyFill="1" applyBorder="1" applyAlignment="1">
      <alignment horizontal="center"/>
    </xf>
    <xf numFmtId="0" fontId="6" fillId="0" borderId="40" xfId="6" applyFont="1" applyBorder="1" applyAlignment="1">
      <alignment horizontal="center"/>
    </xf>
    <xf numFmtId="0" fontId="41" fillId="2" borderId="8" xfId="6" applyFont="1" applyFill="1" applyBorder="1" applyAlignment="1">
      <alignment horizontal="left" vertical="center" wrapText="1"/>
    </xf>
    <xf numFmtId="0" fontId="7" fillId="7" borderId="40" xfId="6" applyFont="1" applyFill="1" applyBorder="1" applyAlignment="1">
      <alignment horizontal="center"/>
    </xf>
    <xf numFmtId="0" fontId="33" fillId="3" borderId="8" xfId="6" applyFont="1" applyFill="1" applyBorder="1" applyAlignment="1">
      <alignment horizontal="left" vertical="center" wrapText="1"/>
    </xf>
    <xf numFmtId="4" fontId="6" fillId="0" borderId="6" xfId="0" applyNumberFormat="1" applyFont="1" applyBorder="1" applyAlignment="1">
      <alignment vertical="center"/>
    </xf>
    <xf numFmtId="0" fontId="7" fillId="2" borderId="7" xfId="0" applyFont="1" applyFill="1" applyBorder="1" applyAlignment="1">
      <alignment horizontal="center"/>
    </xf>
    <xf numFmtId="0" fontId="38" fillId="0" borderId="0" xfId="12" applyFont="1" applyAlignment="1">
      <alignment horizontal="center" vertical="center"/>
    </xf>
    <xf numFmtId="0" fontId="41" fillId="0" borderId="0" xfId="12" applyFont="1" applyAlignment="1">
      <alignment horizontal="left" vertical="center" wrapText="1"/>
    </xf>
    <xf numFmtId="4" fontId="6" fillId="2" borderId="0" xfId="4" applyNumberFormat="1" applyFont="1" applyFill="1" applyBorder="1" applyAlignment="1">
      <alignment vertical="center"/>
    </xf>
    <xf numFmtId="0" fontId="6" fillId="2" borderId="0" xfId="0" quotePrefix="1" applyFont="1" applyFill="1" applyAlignment="1">
      <alignment horizontal="center" vertical="center"/>
    </xf>
    <xf numFmtId="4" fontId="6" fillId="0" borderId="0" xfId="0" quotePrefix="1" applyNumberFormat="1" applyFont="1" applyAlignment="1">
      <alignment horizontal="right" vertical="center"/>
    </xf>
    <xf numFmtId="181" fontId="6" fillId="0" borderId="0" xfId="0" quotePrefix="1" applyNumberFormat="1" applyFont="1" applyAlignment="1">
      <alignment horizontal="center" vertical="center"/>
    </xf>
    <xf numFmtId="4" fontId="8" fillId="5" borderId="0" xfId="0" applyNumberFormat="1" applyFont="1" applyFill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6" xfId="0" quotePrefix="1" applyFont="1" applyBorder="1" applyAlignment="1">
      <alignment vertical="center"/>
    </xf>
    <xf numFmtId="183" fontId="8" fillId="0" borderId="0" xfId="4" applyNumberFormat="1" applyFont="1" applyAlignment="1">
      <alignment vertical="center"/>
    </xf>
    <xf numFmtId="0" fontId="27" fillId="0" borderId="7" xfId="0" applyFont="1" applyBorder="1" applyAlignment="1">
      <alignment vertical="center"/>
    </xf>
    <xf numFmtId="0" fontId="20" fillId="0" borderId="0" xfId="0" applyFont="1" applyAlignment="1">
      <alignment vertical="center"/>
    </xf>
    <xf numFmtId="4" fontId="20" fillId="0" borderId="0" xfId="0" applyNumberFormat="1" applyFont="1" applyAlignment="1">
      <alignment vertical="center"/>
    </xf>
    <xf numFmtId="184" fontId="8" fillId="0" borderId="0" xfId="0" applyNumberFormat="1" applyFont="1" applyAlignment="1">
      <alignment vertical="center"/>
    </xf>
    <xf numFmtId="0" fontId="0" fillId="0" borderId="6" xfId="0" applyBorder="1" applyAlignment="1">
      <alignment vertical="center"/>
    </xf>
    <xf numFmtId="3" fontId="7" fillId="2" borderId="0" xfId="0" applyNumberFormat="1" applyFont="1" applyFill="1" applyAlignment="1">
      <alignment vertical="center"/>
    </xf>
    <xf numFmtId="44" fontId="8" fillId="0" borderId="6" xfId="1" applyFont="1" applyBorder="1" applyAlignment="1">
      <alignment vertical="center"/>
    </xf>
    <xf numFmtId="14" fontId="7" fillId="0" borderId="0" xfId="0" applyNumberFormat="1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4" fontId="43" fillId="0" borderId="0" xfId="0" applyNumberFormat="1" applyFont="1" applyAlignment="1">
      <alignment vertical="center"/>
    </xf>
    <xf numFmtId="17" fontId="0" fillId="0" borderId="0" xfId="0" applyNumberFormat="1" applyAlignment="1">
      <alignment vertical="center"/>
    </xf>
    <xf numFmtId="3" fontId="8" fillId="0" borderId="0" xfId="0" applyNumberFormat="1" applyFont="1" applyAlignment="1">
      <alignment vertical="center"/>
    </xf>
    <xf numFmtId="4" fontId="8" fillId="0" borderId="0" xfId="4" applyNumberFormat="1" applyFont="1" applyBorder="1" applyAlignment="1">
      <alignment vertical="center"/>
    </xf>
    <xf numFmtId="4" fontId="44" fillId="0" borderId="0" xfId="4" applyNumberFormat="1" applyFont="1" applyAlignment="1">
      <alignment vertical="center"/>
    </xf>
    <xf numFmtId="4" fontId="43" fillId="0" borderId="0" xfId="4" applyNumberFormat="1" applyFont="1" applyAlignment="1">
      <alignment vertical="center"/>
    </xf>
    <xf numFmtId="4" fontId="6" fillId="0" borderId="0" xfId="4" applyNumberFormat="1" applyFont="1" applyAlignment="1">
      <alignment vertical="center"/>
    </xf>
    <xf numFmtId="0" fontId="0" fillId="3" borderId="0" xfId="0" applyFill="1" applyAlignment="1">
      <alignment vertical="center"/>
    </xf>
    <xf numFmtId="184" fontId="45" fillId="0" borderId="0" xfId="4" applyNumberFormat="1" applyFont="1" applyFill="1" applyBorder="1" applyAlignment="1">
      <alignment vertical="center"/>
    </xf>
    <xf numFmtId="4" fontId="8" fillId="0" borderId="0" xfId="4" applyNumberFormat="1" applyFont="1" applyFill="1" applyBorder="1" applyAlignment="1">
      <alignment vertical="center"/>
    </xf>
    <xf numFmtId="184" fontId="8" fillId="0" borderId="6" xfId="4" applyNumberFormat="1" applyFont="1" applyFill="1" applyBorder="1" applyAlignment="1">
      <alignment vertical="center"/>
    </xf>
    <xf numFmtId="175" fontId="0" fillId="0" borderId="0" xfId="4" applyNumberFormat="1" applyFont="1" applyBorder="1" applyAlignment="1">
      <alignment vertical="center"/>
    </xf>
    <xf numFmtId="184" fontId="8" fillId="0" borderId="0" xfId="4" applyNumberFormat="1" applyFont="1" applyBorder="1" applyAlignment="1">
      <alignment vertical="center"/>
    </xf>
    <xf numFmtId="184" fontId="8" fillId="0" borderId="6" xfId="4" quotePrefix="1" applyNumberFormat="1" applyFont="1" applyFill="1" applyBorder="1" applyAlignment="1">
      <alignment horizontal="right" vertical="center"/>
    </xf>
    <xf numFmtId="4" fontId="6" fillId="0" borderId="0" xfId="4" quotePrefix="1" applyNumberFormat="1" applyFont="1" applyAlignment="1">
      <alignment horizontal="right" vertical="center"/>
    </xf>
    <xf numFmtId="185" fontId="6" fillId="0" borderId="6" xfId="0" applyNumberFormat="1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184" fontId="8" fillId="0" borderId="0" xfId="4" applyNumberFormat="1" applyFont="1" applyFill="1" applyBorder="1" applyAlignment="1">
      <alignment vertical="center"/>
    </xf>
    <xf numFmtId="184" fontId="8" fillId="0" borderId="0" xfId="4" applyNumberFormat="1" applyFont="1" applyFill="1" applyBorder="1" applyAlignment="1">
      <alignment horizontal="right" vertical="center"/>
    </xf>
    <xf numFmtId="184" fontId="46" fillId="0" borderId="0" xfId="4" applyNumberFormat="1" applyFont="1" applyFill="1" applyBorder="1" applyAlignment="1">
      <alignment horizontal="right" vertical="center"/>
    </xf>
    <xf numFmtId="44" fontId="20" fillId="0" borderId="42" xfId="1" applyFont="1" applyBorder="1" applyAlignment="1">
      <alignment vertical="center"/>
    </xf>
    <xf numFmtId="0" fontId="47" fillId="0" borderId="0" xfId="0" applyFont="1" applyAlignment="1">
      <alignment vertical="center"/>
    </xf>
    <xf numFmtId="4" fontId="7" fillId="0" borderId="0" xfId="4" applyNumberFormat="1" applyFont="1" applyAlignment="1">
      <alignment vertical="center"/>
    </xf>
    <xf numFmtId="4" fontId="6" fillId="0" borderId="0" xfId="4" applyNumberFormat="1" applyFont="1" applyAlignment="1">
      <alignment horizontal="right" vertical="center"/>
    </xf>
    <xf numFmtId="0" fontId="27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4" fontId="8" fillId="0" borderId="5" xfId="4" applyNumberFormat="1" applyFont="1" applyBorder="1" applyAlignment="1">
      <alignment vertical="center"/>
    </xf>
    <xf numFmtId="0" fontId="8" fillId="0" borderId="5" xfId="4" applyNumberFormat="1" applyFont="1" applyBorder="1" applyAlignment="1">
      <alignment vertical="center"/>
    </xf>
    <xf numFmtId="4" fontId="8" fillId="0" borderId="22" xfId="4" applyNumberFormat="1" applyFont="1" applyBorder="1" applyAlignment="1">
      <alignment vertical="center"/>
    </xf>
    <xf numFmtId="0" fontId="7" fillId="0" borderId="43" xfId="0" applyFont="1" applyBorder="1" applyAlignment="1">
      <alignment vertical="center"/>
    </xf>
    <xf numFmtId="0" fontId="6" fillId="0" borderId="29" xfId="0" applyFont="1" applyBorder="1" applyAlignment="1">
      <alignment vertical="center"/>
    </xf>
    <xf numFmtId="182" fontId="6" fillId="0" borderId="29" xfId="0" quotePrefix="1" applyNumberFormat="1" applyFont="1" applyBorder="1" applyAlignment="1">
      <alignment horizontal="right" vertical="center"/>
    </xf>
    <xf numFmtId="182" fontId="6" fillId="0" borderId="29" xfId="0" applyNumberFormat="1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165" fontId="20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4" fontId="6" fillId="0" borderId="45" xfId="0" applyNumberFormat="1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82" fontId="8" fillId="0" borderId="10" xfId="0" applyNumberFormat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27" fillId="0" borderId="31" xfId="0" applyFont="1" applyBorder="1" applyAlignment="1">
      <alignment horizontal="right" vertical="center"/>
    </xf>
    <xf numFmtId="2" fontId="7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4" fontId="7" fillId="0" borderId="0" xfId="2" applyNumberFormat="1" applyFont="1" applyAlignment="1">
      <alignment vertical="center"/>
    </xf>
    <xf numFmtId="0" fontId="20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8" fillId="0" borderId="5" xfId="0" applyFont="1" applyBorder="1" applyAlignment="1">
      <alignment vertical="center"/>
    </xf>
    <xf numFmtId="0" fontId="48" fillId="0" borderId="2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2" fontId="6" fillId="2" borderId="0" xfId="0" applyNumberFormat="1" applyFont="1" applyFill="1" applyAlignment="1">
      <alignment vertical="center"/>
    </xf>
    <xf numFmtId="0" fontId="8" fillId="2" borderId="7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7" fillId="2" borderId="0" xfId="0" applyFont="1" applyFill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4" fontId="7" fillId="0" borderId="0" xfId="2" applyNumberFormat="1" applyFont="1" applyBorder="1" applyAlignment="1">
      <alignment vertical="center"/>
    </xf>
    <xf numFmtId="0" fontId="7" fillId="0" borderId="6" xfId="0" applyFont="1" applyBorder="1" applyAlignment="1">
      <alignment horizontal="right" vertical="center"/>
    </xf>
    <xf numFmtId="2" fontId="0" fillId="0" borderId="0" xfId="0" applyNumberFormat="1" applyAlignment="1">
      <alignment vertical="center"/>
    </xf>
    <xf numFmtId="0" fontId="7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8" fontId="6" fillId="0" borderId="5" xfId="4" applyNumberFormat="1" applyFont="1" applyFill="1" applyBorder="1" applyAlignment="1">
      <alignment vertical="center"/>
    </xf>
    <xf numFmtId="4" fontId="6" fillId="0" borderId="5" xfId="0" applyNumberFormat="1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78" fontId="6" fillId="0" borderId="10" xfId="4" applyNumberFormat="1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44" fontId="0" fillId="10" borderId="0" xfId="1" applyFont="1" applyFill="1" applyAlignment="1">
      <alignment vertical="center"/>
    </xf>
    <xf numFmtId="9" fontId="0" fillId="0" borderId="0" xfId="2" applyFont="1" applyAlignment="1">
      <alignment vertical="center"/>
    </xf>
    <xf numFmtId="3" fontId="0" fillId="0" borderId="0" xfId="0" applyNumberFormat="1" applyAlignment="1">
      <alignment vertical="center"/>
    </xf>
    <xf numFmtId="10" fontId="0" fillId="0" borderId="0" xfId="2" applyNumberFormat="1" applyFont="1" applyAlignment="1">
      <alignment vertical="center"/>
    </xf>
    <xf numFmtId="44" fontId="0" fillId="0" borderId="0" xfId="1" applyFont="1" applyAlignment="1">
      <alignment vertical="center"/>
    </xf>
    <xf numFmtId="10" fontId="0" fillId="0" borderId="0" xfId="0" applyNumberForma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44" fontId="7" fillId="10" borderId="0" xfId="1" applyFont="1" applyFill="1" applyAlignment="1">
      <alignment vertical="center"/>
    </xf>
    <xf numFmtId="44" fontId="0" fillId="11" borderId="0" xfId="1" applyFont="1" applyFill="1" applyAlignment="1">
      <alignment vertical="center"/>
    </xf>
    <xf numFmtId="44" fontId="7" fillId="11" borderId="0" xfId="1" applyFont="1" applyFill="1" applyAlignment="1">
      <alignment vertical="center"/>
    </xf>
    <xf numFmtId="188" fontId="0" fillId="0" borderId="0" xfId="1" applyNumberFormat="1" applyFont="1" applyAlignment="1">
      <alignment vertical="center"/>
    </xf>
  </cellXfs>
  <cellStyles count="15">
    <cellStyle name="Millares 2" xfId="4" xr:uid="{87083E18-483A-48EF-98DF-6A55958774CB}"/>
    <cellStyle name="Moneda" xfId="1" builtinId="4"/>
    <cellStyle name="Moneda 2" xfId="3" xr:uid="{B4829A0B-7A3A-419C-94A6-162D7F42CA61}"/>
    <cellStyle name="Moneda 5" xfId="10" xr:uid="{46103351-B023-4898-A7CB-06037B2EF68A}"/>
    <cellStyle name="Normal" xfId="0" builtinId="0"/>
    <cellStyle name="Normal 2" xfId="5" xr:uid="{D4141DAB-58FA-4A20-B517-4002A2387B81}"/>
    <cellStyle name="Normal 2 13" xfId="13" xr:uid="{328375AF-D147-40F6-B282-45AF734599FE}"/>
    <cellStyle name="Normal 22" xfId="8" xr:uid="{17472D46-D16F-458D-AF86-21D70040D867}"/>
    <cellStyle name="Normal 24" xfId="6" xr:uid="{514B4751-1A09-431D-90FE-ED1A0A229724}"/>
    <cellStyle name="Normal 25" xfId="14" xr:uid="{C5793D83-65F7-42E7-9021-73DB0E4C8BEB}"/>
    <cellStyle name="Normal 28" xfId="7" xr:uid="{F5C66254-CA29-44F5-8854-8BC989E17D75}"/>
    <cellStyle name="Normal 31 2" xfId="9" xr:uid="{FF67EDF7-D240-4AE0-8FC3-CD599BE53737}"/>
    <cellStyle name="Normal 6 3 6" xfId="12" xr:uid="{E8C44F82-4302-49BA-BC32-68DD48698020}"/>
    <cellStyle name="Normal 8" xfId="11" xr:uid="{A799A2F3-FDB8-437E-B0F6-B02886F229F7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infrafs.mendoza.gov.ar\LCC\Archivos%20Excel\Certificados\EDUCACION%202025\JARD&#205;N%200-054-BELTR&#193;N-MAIP&#218;%20MENDOZA%20-%20MOSSO\JARDIN%20FRAY%20LUIS%20BELTRAN%20-%20Acopio%20-%20%20Certificados.xlsx" TargetMode="External"/><Relationship Id="rId1" Type="http://schemas.openxmlformats.org/officeDocument/2006/relationships/externalLinkPath" Target="file:///\\infrafs.mendoza.gov.ar\LCC\Archivos%20Excel\Certificados\EDUCACION%202025\JARD&#205;N%200-054-BELTR&#193;N-MAIP&#218;%20MENDOZA%20-%20MOSSO\JARDIN%20FRAY%20LUIS%20BELTRAN%20-%20Acopio%20-%20%20Certific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RDÍN F. L. BELTRAN (1)"/>
      <sheetName val="NEGOCIABLE - (1)"/>
      <sheetName val="JARDÍN F. L. BELTRAN (2)"/>
      <sheetName val="NEGOCIABLE - (2)"/>
      <sheetName val="JARDÍN F. L. BELTRAN (3)"/>
      <sheetName val="NEGOCIABLE - (3)"/>
      <sheetName val="Formulas Indices"/>
      <sheetName val="Indice Actual"/>
      <sheetName val="Indice Basico"/>
      <sheetName val="Sustit."/>
      <sheetName val="JARDÍN F. L. BELTRAN (Act)"/>
      <sheetName val="JARDÍN BELTRAN (Act items) 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Z7">
            <v>0.10935</v>
          </cell>
        </row>
        <row r="11">
          <cell r="Z11">
            <v>8.1960000000000005E-2</v>
          </cell>
        </row>
        <row r="15">
          <cell r="Z15">
            <v>5.9130000000000002E-2</v>
          </cell>
        </row>
        <row r="19">
          <cell r="Z19">
            <v>7.7700000000000005E-2</v>
          </cell>
        </row>
        <row r="23">
          <cell r="Z23">
            <v>9.7379999999999994E-2</v>
          </cell>
        </row>
        <row r="27">
          <cell r="Z27">
            <v>8.3199999999999996E-2</v>
          </cell>
        </row>
        <row r="31">
          <cell r="Z31">
            <v>8.3140000000000006E-2</v>
          </cell>
        </row>
        <row r="35">
          <cell r="Z35">
            <v>0.11625000000000001</v>
          </cell>
        </row>
        <row r="39">
          <cell r="Z39">
            <v>8.5769999999999999E-2</v>
          </cell>
        </row>
        <row r="43">
          <cell r="Z43">
            <v>3.1730000000000001E-2</v>
          </cell>
        </row>
        <row r="47">
          <cell r="Z47">
            <v>8.8469999999999993E-2</v>
          </cell>
        </row>
        <row r="51">
          <cell r="Z51">
            <v>4.897E-2</v>
          </cell>
        </row>
        <row r="55">
          <cell r="Z55">
            <v>3.6450000000000003E-2</v>
          </cell>
        </row>
        <row r="59">
          <cell r="Z59">
            <v>3.2000000000000001E-2</v>
          </cell>
        </row>
        <row r="63">
          <cell r="Z63">
            <v>9.7710000000000005E-2</v>
          </cell>
        </row>
        <row r="67">
          <cell r="Z67">
            <v>5.169E-2</v>
          </cell>
        </row>
        <row r="71">
          <cell r="Z71">
            <v>8.7600000000000004E-3</v>
          </cell>
        </row>
        <row r="75">
          <cell r="Z75">
            <v>1.281E-2</v>
          </cell>
        </row>
        <row r="79">
          <cell r="Z79">
            <v>8.4470000000000003E-2</v>
          </cell>
        </row>
        <row r="83">
          <cell r="Z83">
            <v>4.2479999999999997E-2</v>
          </cell>
        </row>
        <row r="87">
          <cell r="Z87">
            <v>3.9469999999999998E-2</v>
          </cell>
        </row>
        <row r="91">
          <cell r="Z91">
            <v>8.2720000000000002E-2</v>
          </cell>
        </row>
        <row r="95">
          <cell r="Z95">
            <v>8.3140000000000006E-2</v>
          </cell>
        </row>
        <row r="99">
          <cell r="Z99">
            <v>-7.7499999999999999E-2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7314-5323-4349-9B87-AD4963E1592A}">
  <dimension ref="A1:AQ304"/>
  <sheetViews>
    <sheetView tabSelected="1" topLeftCell="A270" workbookViewId="0">
      <selection activeCell="AN287" sqref="AN286:AN287"/>
    </sheetView>
  </sheetViews>
  <sheetFormatPr baseColWidth="10" defaultColWidth="11.44140625" defaultRowHeight="14.4" x14ac:dyDescent="0.3"/>
  <cols>
    <col min="1" max="1" width="1" style="4" customWidth="1"/>
    <col min="2" max="2" width="8" style="4" customWidth="1"/>
    <col min="3" max="3" width="13.109375" style="4" customWidth="1"/>
    <col min="4" max="4" width="44.44140625" style="4" customWidth="1"/>
    <col min="5" max="5" width="23.5546875" style="4" customWidth="1"/>
    <col min="6" max="6" width="20" style="4" customWidth="1"/>
    <col min="7" max="7" width="16.44140625" style="4" hidden="1" customWidth="1"/>
    <col min="8" max="8" width="14.44140625" style="4" hidden="1" customWidth="1"/>
    <col min="9" max="9" width="20.44140625" style="4" hidden="1" customWidth="1"/>
    <col min="10" max="10" width="15.33203125" style="4" hidden="1" customWidth="1"/>
    <col min="11" max="11" width="11.6640625" style="4" hidden="1" customWidth="1"/>
    <col min="12" max="12" width="1.33203125" style="4" hidden="1" customWidth="1"/>
    <col min="13" max="13" width="0.33203125" style="4" hidden="1" customWidth="1"/>
    <col min="14" max="14" width="20.33203125" style="4" hidden="1" customWidth="1"/>
    <col min="15" max="15" width="24.109375" style="4" hidden="1" customWidth="1"/>
    <col min="16" max="16" width="18.33203125" style="4" hidden="1" customWidth="1"/>
    <col min="17" max="17" width="17.44140625" style="4" hidden="1" customWidth="1"/>
    <col min="18" max="18" width="10.6640625" style="4" hidden="1" customWidth="1"/>
    <col min="19" max="19" width="20.33203125" style="4" hidden="1" customWidth="1"/>
    <col min="20" max="20" width="2.109375" style="4" hidden="1" customWidth="1"/>
    <col min="21" max="21" width="5.5546875" style="4" hidden="1" customWidth="1"/>
    <col min="22" max="22" width="14.33203125" style="4" hidden="1" customWidth="1"/>
    <col min="23" max="23" width="12.5546875" style="4" hidden="1" customWidth="1"/>
    <col min="24" max="24" width="1.44140625" style="4" hidden="1" customWidth="1"/>
    <col min="25" max="25" width="10.6640625" style="4" hidden="1" customWidth="1"/>
    <col min="26" max="26" width="19.44140625" style="4" hidden="1" customWidth="1"/>
    <col min="27" max="27" width="49" style="4" hidden="1" customWidth="1"/>
    <col min="28" max="28" width="15" style="4" hidden="1" customWidth="1"/>
    <col min="29" max="29" width="28" style="4" hidden="1" customWidth="1"/>
    <col min="30" max="30" width="30" style="4" hidden="1" customWidth="1"/>
    <col min="31" max="31" width="22.6640625" style="4" hidden="1" customWidth="1"/>
    <col min="32" max="32" width="44.109375" style="4" hidden="1" customWidth="1"/>
    <col min="33" max="37" width="0" style="4" hidden="1" customWidth="1"/>
    <col min="38" max="39" width="26.44140625" style="4" customWidth="1"/>
    <col min="40" max="40" width="26" style="4" customWidth="1"/>
    <col min="41" max="41" width="18" style="4" bestFit="1" customWidth="1"/>
    <col min="42" max="42" width="12" style="4" bestFit="1" customWidth="1"/>
    <col min="43" max="16384" width="11.44140625" style="4"/>
  </cols>
  <sheetData>
    <row r="1" spans="1:35" ht="25.5" customHeight="1" thickBot="1" x14ac:dyDescent="0.35">
      <c r="A1" s="1"/>
      <c r="B1" s="428" t="s">
        <v>0</v>
      </c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  <c r="S1" s="429"/>
      <c r="T1" s="430"/>
      <c r="U1" s="2"/>
      <c r="V1" s="3"/>
      <c r="W1" s="3"/>
      <c r="X1" s="1"/>
      <c r="Y1" s="428" t="s">
        <v>1</v>
      </c>
      <c r="Z1" s="429"/>
      <c r="AA1" s="429"/>
      <c r="AB1" s="429"/>
      <c r="AC1" s="429"/>
      <c r="AD1" s="429"/>
      <c r="AE1" s="429"/>
      <c r="AF1" s="430"/>
      <c r="AG1" s="1"/>
      <c r="AH1" s="1"/>
      <c r="AI1" s="1"/>
    </row>
    <row r="2" spans="1:35" s="7" customFormat="1" ht="29.25" customHeight="1" thickBot="1" x14ac:dyDescent="0.35">
      <c r="A2" s="5"/>
      <c r="B2" s="428" t="s">
        <v>2</v>
      </c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30"/>
      <c r="U2" s="6"/>
      <c r="V2" s="6"/>
      <c r="W2" s="6"/>
      <c r="X2" s="5"/>
      <c r="Y2" s="428" t="s">
        <v>3</v>
      </c>
      <c r="Z2" s="429"/>
      <c r="AA2" s="429"/>
      <c r="AB2" s="429"/>
      <c r="AC2" s="429"/>
      <c r="AD2" s="429"/>
      <c r="AE2" s="429"/>
      <c r="AF2" s="430"/>
    </row>
    <row r="3" spans="1:35" s="7" customFormat="1" ht="29.25" customHeight="1" thickBot="1" x14ac:dyDescent="0.35">
      <c r="A3" s="5"/>
      <c r="B3" s="8" t="s">
        <v>4</v>
      </c>
      <c r="C3" s="9"/>
      <c r="D3" s="9"/>
      <c r="E3" s="10">
        <v>45761</v>
      </c>
      <c r="F3" s="10"/>
      <c r="G3" s="11"/>
      <c r="H3" s="12"/>
      <c r="I3" s="13"/>
      <c r="J3" s="11"/>
      <c r="K3" s="11"/>
      <c r="L3" s="11"/>
      <c r="M3" s="11"/>
      <c r="N3" s="11"/>
      <c r="O3" s="11"/>
      <c r="P3" s="11"/>
      <c r="Q3" s="11"/>
      <c r="R3" s="11"/>
      <c r="S3" s="11"/>
      <c r="T3" s="14"/>
      <c r="U3" s="6"/>
      <c r="V3" s="6"/>
      <c r="W3" s="6"/>
      <c r="X3" s="5"/>
      <c r="Y3" s="15" t="s">
        <v>5</v>
      </c>
      <c r="Z3" s="16"/>
      <c r="AA3" s="17"/>
      <c r="AB3" s="18">
        <v>45391</v>
      </c>
      <c r="AC3" s="19"/>
      <c r="AD3" s="4"/>
      <c r="AE3" s="4"/>
      <c r="AF3" s="20"/>
    </row>
    <row r="4" spans="1:35" ht="36" customHeight="1" x14ac:dyDescent="0.3">
      <c r="A4" s="1"/>
      <c r="B4" s="21" t="s">
        <v>6</v>
      </c>
      <c r="C4" s="22"/>
      <c r="D4" s="23"/>
      <c r="E4" s="23"/>
      <c r="F4" s="23"/>
      <c r="G4" s="24"/>
      <c r="H4" s="25"/>
      <c r="I4" s="26"/>
      <c r="J4" s="23"/>
      <c r="K4" s="27" t="s">
        <v>7</v>
      </c>
      <c r="L4" s="28"/>
      <c r="M4" s="28"/>
      <c r="N4" s="22"/>
      <c r="O4" s="29" t="s">
        <v>8</v>
      </c>
      <c r="P4" s="22" t="s">
        <v>9</v>
      </c>
      <c r="Q4" s="22"/>
      <c r="R4" s="22"/>
      <c r="S4" s="30">
        <v>45705</v>
      </c>
      <c r="T4" s="31"/>
      <c r="U4" s="1"/>
      <c r="V4" s="19"/>
      <c r="X4" s="1"/>
      <c r="Y4" s="32"/>
      <c r="AC4" s="33"/>
      <c r="AD4" s="33"/>
      <c r="AE4" s="33"/>
      <c r="AF4" s="34"/>
      <c r="AG4" s="1"/>
      <c r="AH4" s="35"/>
      <c r="AI4" s="1"/>
    </row>
    <row r="5" spans="1:35" ht="19.5" customHeight="1" x14ac:dyDescent="0.3">
      <c r="A5" s="1"/>
      <c r="B5" s="23"/>
      <c r="C5" s="23"/>
      <c r="D5" s="23"/>
      <c r="E5" s="23"/>
      <c r="F5" s="23"/>
      <c r="G5" s="23"/>
      <c r="H5" s="22"/>
      <c r="I5" s="22"/>
      <c r="J5" s="22"/>
      <c r="K5" s="27" t="s">
        <v>10</v>
      </c>
      <c r="L5" s="28"/>
      <c r="M5" s="28"/>
      <c r="N5" s="28"/>
      <c r="O5" s="30">
        <v>45652</v>
      </c>
      <c r="P5" s="22" t="s">
        <v>11</v>
      </c>
      <c r="Q5" s="22"/>
      <c r="R5" s="22"/>
      <c r="S5" s="30">
        <v>46004</v>
      </c>
      <c r="T5" s="31"/>
      <c r="U5" s="1"/>
      <c r="V5" s="36"/>
      <c r="X5" s="1"/>
      <c r="Y5" s="37" t="s">
        <v>12</v>
      </c>
      <c r="Z5" s="38"/>
      <c r="AA5" s="39"/>
      <c r="AB5" s="39"/>
      <c r="AC5" s="33"/>
      <c r="AD5" s="33"/>
      <c r="AE5" s="33"/>
      <c r="AF5" s="34"/>
      <c r="AH5" s="40" t="s">
        <v>13</v>
      </c>
      <c r="AI5" s="1"/>
    </row>
    <row r="6" spans="1:35" ht="23.25" customHeight="1" x14ac:dyDescent="0.3">
      <c r="A6" s="1"/>
      <c r="B6" s="41" t="s">
        <v>14</v>
      </c>
      <c r="C6" s="23"/>
      <c r="D6" s="23"/>
      <c r="E6" s="431" t="s">
        <v>15</v>
      </c>
      <c r="F6" s="431"/>
      <c r="G6" s="431"/>
      <c r="H6" s="431"/>
      <c r="I6" s="431"/>
      <c r="J6" s="432"/>
      <c r="K6" s="27" t="s">
        <v>16</v>
      </c>
      <c r="L6" s="28"/>
      <c r="M6" s="28"/>
      <c r="N6" s="28"/>
      <c r="O6" s="42" t="s">
        <v>17</v>
      </c>
      <c r="P6" s="22" t="s">
        <v>18</v>
      </c>
      <c r="Q6" s="22"/>
      <c r="R6" s="22"/>
      <c r="S6" s="43">
        <v>1118369739</v>
      </c>
      <c r="T6" s="31"/>
      <c r="U6" s="1"/>
      <c r="V6" s="44"/>
      <c r="X6" s="1"/>
      <c r="Y6" s="45"/>
      <c r="Z6" s="46"/>
      <c r="AA6" s="47"/>
      <c r="AB6" s="48"/>
      <c r="AC6" s="46"/>
      <c r="AF6" s="49"/>
      <c r="AH6" s="50" t="s">
        <v>13</v>
      </c>
      <c r="AI6" s="1"/>
    </row>
    <row r="7" spans="1:35" ht="16.5" customHeight="1" x14ac:dyDescent="0.3">
      <c r="A7" s="1"/>
      <c r="B7" s="23"/>
      <c r="C7" s="23"/>
      <c r="D7" s="23"/>
      <c r="E7" s="23"/>
      <c r="F7" s="23"/>
      <c r="G7" s="23"/>
      <c r="H7" s="23"/>
      <c r="I7" s="23"/>
      <c r="J7" s="23"/>
      <c r="K7" s="21" t="s">
        <v>19</v>
      </c>
      <c r="L7" s="28"/>
      <c r="M7" s="28"/>
      <c r="N7" s="28"/>
      <c r="O7" s="51" t="s">
        <v>20</v>
      </c>
      <c r="P7" s="22" t="s">
        <v>21</v>
      </c>
      <c r="Q7" s="22"/>
      <c r="R7" s="22"/>
      <c r="S7" s="52">
        <f>+V11</f>
        <v>-2.8600845400000026</v>
      </c>
      <c r="T7" s="31"/>
      <c r="U7" s="1"/>
      <c r="V7" s="53"/>
      <c r="X7" s="1"/>
      <c r="Y7" s="45"/>
      <c r="Z7" s="46"/>
      <c r="AA7" s="47"/>
      <c r="AB7" s="54"/>
      <c r="AC7" s="46"/>
      <c r="AF7" s="55"/>
      <c r="AI7" s="1"/>
    </row>
    <row r="8" spans="1:35" ht="19.5" customHeight="1" x14ac:dyDescent="0.3">
      <c r="A8" s="1"/>
      <c r="B8" s="41" t="s">
        <v>22</v>
      </c>
      <c r="C8" s="23"/>
      <c r="D8" s="23"/>
      <c r="E8" s="56" t="s">
        <v>23</v>
      </c>
      <c r="F8" s="56"/>
      <c r="G8" s="23"/>
      <c r="H8" s="23"/>
      <c r="I8" s="57"/>
      <c r="J8" s="58"/>
      <c r="K8" s="21" t="s">
        <v>24</v>
      </c>
      <c r="L8" s="22"/>
      <c r="M8" s="22"/>
      <c r="N8" s="22"/>
      <c r="O8" s="22" t="s">
        <v>25</v>
      </c>
      <c r="P8" s="22" t="s">
        <v>26</v>
      </c>
      <c r="Q8" s="59"/>
      <c r="R8" s="59"/>
      <c r="S8" s="60">
        <v>1086383419</v>
      </c>
      <c r="T8" s="31"/>
      <c r="U8" s="1"/>
      <c r="V8" s="61"/>
      <c r="X8" s="1"/>
      <c r="Y8" s="45"/>
      <c r="Z8" s="46"/>
      <c r="AA8" s="47"/>
      <c r="AB8" s="54"/>
      <c r="AC8" s="46"/>
      <c r="AF8" s="55"/>
      <c r="AG8" s="1"/>
      <c r="AH8" s="62"/>
      <c r="AI8" s="1"/>
    </row>
    <row r="9" spans="1:35" ht="18" customHeight="1" x14ac:dyDescent="0.3">
      <c r="A9" s="1"/>
      <c r="B9" s="41"/>
      <c r="C9" s="23"/>
      <c r="D9" s="23"/>
      <c r="E9" s="56" t="s">
        <v>27</v>
      </c>
      <c r="F9" s="56"/>
      <c r="G9" s="23"/>
      <c r="H9" s="23"/>
      <c r="I9" s="57"/>
      <c r="J9" s="58"/>
      <c r="K9" s="21"/>
      <c r="L9" s="22"/>
      <c r="M9" s="22"/>
      <c r="N9" s="22"/>
      <c r="O9" s="63"/>
      <c r="P9" s="23"/>
      <c r="Q9" s="23"/>
      <c r="R9" s="23"/>
      <c r="S9" s="23"/>
      <c r="T9" s="31"/>
      <c r="U9" s="1"/>
      <c r="V9" s="62">
        <f>ROUND(+S7+S7*V11/100,7)</f>
        <v>-2.7782836999999998</v>
      </c>
      <c r="W9" s="62"/>
      <c r="X9" s="1"/>
      <c r="Y9" s="45"/>
      <c r="Z9" s="46"/>
      <c r="AA9" s="47"/>
      <c r="AB9" s="54"/>
      <c r="AC9" s="46"/>
      <c r="AF9" s="55"/>
      <c r="AG9" s="1"/>
      <c r="AH9" s="64"/>
      <c r="AI9" s="1"/>
    </row>
    <row r="10" spans="1:35" ht="17.25" customHeight="1" x14ac:dyDescent="0.3">
      <c r="A10" s="1"/>
      <c r="B10" s="41"/>
      <c r="C10" s="23"/>
      <c r="D10" s="23"/>
      <c r="E10" s="23"/>
      <c r="F10" s="23"/>
      <c r="G10" s="23"/>
      <c r="H10" s="23"/>
      <c r="I10" s="57"/>
      <c r="J10" s="58"/>
      <c r="K10" s="65"/>
      <c r="L10" s="66"/>
      <c r="M10" s="22"/>
      <c r="N10" s="22"/>
      <c r="O10" s="67"/>
      <c r="P10" s="68"/>
      <c r="Q10" s="69"/>
      <c r="R10" s="69"/>
      <c r="S10" s="69"/>
      <c r="T10" s="31"/>
      <c r="U10" s="1"/>
      <c r="V10" s="70">
        <f>ROUND(+S8/S6*100,8)</f>
        <v>97.139915459999997</v>
      </c>
      <c r="W10" s="71"/>
      <c r="X10" s="1"/>
      <c r="Y10" s="45"/>
      <c r="Z10" s="46"/>
      <c r="AB10" s="72"/>
      <c r="AC10" s="46"/>
      <c r="AD10" s="46"/>
      <c r="AE10" s="46"/>
      <c r="AF10" s="73"/>
      <c r="AG10" s="74"/>
      <c r="AH10" s="75"/>
      <c r="AI10" s="1"/>
    </row>
    <row r="11" spans="1:35" ht="17.25" customHeight="1" x14ac:dyDescent="0.3">
      <c r="A11" s="1"/>
      <c r="B11" s="41"/>
      <c r="C11" s="23"/>
      <c r="D11" s="76" t="s">
        <v>28</v>
      </c>
      <c r="E11" s="77" t="s">
        <v>29</v>
      </c>
      <c r="F11" s="77"/>
      <c r="G11" s="77"/>
      <c r="H11" s="77"/>
      <c r="I11" s="65"/>
      <c r="J11" s="78"/>
      <c r="K11" s="65"/>
      <c r="L11" s="66"/>
      <c r="M11" s="22"/>
      <c r="N11" s="22"/>
      <c r="O11" s="67"/>
      <c r="P11" s="79" t="s">
        <v>30</v>
      </c>
      <c r="Q11" s="80"/>
      <c r="R11" s="80"/>
      <c r="S11" s="81"/>
      <c r="T11" s="31"/>
      <c r="U11" s="1"/>
      <c r="V11" s="71">
        <f>-100+V10</f>
        <v>-2.8600845400000026</v>
      </c>
      <c r="W11" s="75"/>
      <c r="X11" s="1"/>
      <c r="Y11" s="45"/>
      <c r="Z11" s="46"/>
      <c r="AB11" s="72"/>
      <c r="AC11" s="46"/>
      <c r="AD11" s="82"/>
      <c r="AE11" s="82"/>
      <c r="AF11" s="83"/>
      <c r="AG11" s="74"/>
      <c r="AH11" s="75"/>
      <c r="AI11" s="1"/>
    </row>
    <row r="12" spans="1:35" ht="21.75" customHeight="1" x14ac:dyDescent="0.3">
      <c r="A12" s="1"/>
      <c r="B12" s="41"/>
      <c r="C12" s="23"/>
      <c r="D12" s="23"/>
      <c r="E12" s="84"/>
      <c r="F12" s="84"/>
      <c r="G12" s="23"/>
      <c r="H12" s="23"/>
      <c r="I12" s="57"/>
      <c r="J12" s="58"/>
      <c r="K12" s="41"/>
      <c r="L12" s="23"/>
      <c r="M12" s="23"/>
      <c r="N12" s="23"/>
      <c r="O12" s="23"/>
      <c r="P12" s="22"/>
      <c r="Q12" s="22"/>
      <c r="R12" s="22"/>
      <c r="S12" s="22"/>
      <c r="T12" s="85"/>
      <c r="U12" s="1"/>
      <c r="V12" s="75"/>
      <c r="W12" s="75"/>
      <c r="X12" s="1"/>
      <c r="Y12" s="45"/>
      <c r="Z12" s="46"/>
      <c r="AB12" s="72"/>
      <c r="AC12" s="86"/>
      <c r="AD12" s="87"/>
      <c r="AE12" s="87"/>
      <c r="AF12" s="88"/>
      <c r="AG12" s="1"/>
      <c r="AH12" s="89"/>
      <c r="AI12" s="1"/>
    </row>
    <row r="13" spans="1:35" ht="14.25" customHeight="1" x14ac:dyDescent="0.3">
      <c r="A13" s="1"/>
      <c r="B13" s="41" t="s">
        <v>31</v>
      </c>
      <c r="C13" s="23"/>
      <c r="D13" s="23"/>
      <c r="E13" s="22" t="s">
        <v>844</v>
      </c>
      <c r="F13" s="22"/>
      <c r="G13" s="24"/>
      <c r="H13" s="90"/>
      <c r="I13" s="90"/>
      <c r="J13" s="23"/>
      <c r="K13" s="91" t="s">
        <v>32</v>
      </c>
      <c r="L13" s="92"/>
      <c r="M13" s="92"/>
      <c r="N13" s="92"/>
      <c r="O13" s="92"/>
      <c r="P13" s="93" t="s">
        <v>33</v>
      </c>
      <c r="Q13" s="93"/>
      <c r="R13" s="93"/>
      <c r="S13" s="94" t="s">
        <v>34</v>
      </c>
      <c r="T13" s="85"/>
      <c r="U13" s="1"/>
      <c r="V13" s="95"/>
      <c r="W13" s="75"/>
      <c r="Y13" s="45"/>
      <c r="Z13" s="46"/>
      <c r="AB13" s="96"/>
      <c r="AC13" s="97"/>
      <c r="AD13" s="87"/>
      <c r="AE13" s="87"/>
      <c r="AF13" s="98"/>
    </row>
    <row r="14" spans="1:35" ht="14.25" customHeight="1" thickBot="1" x14ac:dyDescent="0.35">
      <c r="A14" s="1"/>
      <c r="B14" s="41"/>
      <c r="C14" s="23"/>
      <c r="D14" s="23"/>
      <c r="E14" s="22"/>
      <c r="F14" s="22"/>
      <c r="G14" s="24"/>
      <c r="H14" s="90"/>
      <c r="I14" s="90"/>
      <c r="J14" s="23"/>
      <c r="K14" s="91" t="s">
        <v>35</v>
      </c>
      <c r="L14" s="92"/>
      <c r="M14" s="92"/>
      <c r="N14" s="92" t="s">
        <v>36</v>
      </c>
      <c r="O14" s="92"/>
      <c r="P14" s="92" t="s">
        <v>37</v>
      </c>
      <c r="Q14" s="92"/>
      <c r="R14" s="92"/>
      <c r="S14" s="92" t="s">
        <v>38</v>
      </c>
      <c r="T14" s="31"/>
      <c r="U14" s="1"/>
      <c r="V14" s="75"/>
      <c r="W14" s="71"/>
      <c r="Y14" s="99" t="s">
        <v>31</v>
      </c>
      <c r="Z14" s="100"/>
      <c r="AA14" s="101" t="str">
        <f>+E13</f>
        <v>JUNIO 2025 DAI</v>
      </c>
      <c r="AB14" s="101"/>
      <c r="AC14" s="102"/>
      <c r="AF14" s="103"/>
    </row>
    <row r="15" spans="1:35" ht="14.25" customHeight="1" x14ac:dyDescent="0.3">
      <c r="A15" s="1"/>
      <c r="B15" s="41"/>
      <c r="C15" s="23"/>
      <c r="D15" s="23"/>
      <c r="E15" s="22"/>
      <c r="F15" s="22"/>
      <c r="G15" s="24"/>
      <c r="H15" s="90"/>
      <c r="I15" s="90"/>
      <c r="J15" s="23"/>
      <c r="K15" s="104"/>
      <c r="L15" s="23"/>
      <c r="M15" s="23"/>
      <c r="N15" s="23"/>
      <c r="O15" s="105"/>
      <c r="P15" s="106"/>
      <c r="Q15" s="23"/>
      <c r="R15" s="23"/>
      <c r="S15" s="107"/>
      <c r="T15" s="31"/>
      <c r="U15" s="1"/>
      <c r="V15" s="75"/>
      <c r="W15" s="108"/>
      <c r="Y15" s="109" t="s">
        <v>39</v>
      </c>
      <c r="Z15" s="109" t="s">
        <v>39</v>
      </c>
      <c r="AA15" s="110"/>
      <c r="AB15" s="111" t="s">
        <v>40</v>
      </c>
      <c r="AC15" s="112" t="s">
        <v>41</v>
      </c>
      <c r="AD15" s="113" t="s">
        <v>42</v>
      </c>
      <c r="AE15" s="114" t="s">
        <v>43</v>
      </c>
      <c r="AF15" s="115" t="s">
        <v>44</v>
      </c>
    </row>
    <row r="16" spans="1:35" ht="8.25" customHeight="1" thickBot="1" x14ac:dyDescent="0.35">
      <c r="A16" s="1"/>
      <c r="B16" s="116"/>
      <c r="C16" s="117"/>
      <c r="D16" s="117"/>
      <c r="E16" s="118"/>
      <c r="F16" s="118"/>
      <c r="G16" s="119"/>
      <c r="H16" s="120"/>
      <c r="I16" s="120"/>
      <c r="J16" s="117"/>
      <c r="K16" s="104"/>
      <c r="L16" s="23"/>
      <c r="M16" s="23"/>
      <c r="N16" s="23"/>
      <c r="O16" s="105"/>
      <c r="P16" s="106"/>
      <c r="Q16" s="23"/>
      <c r="R16" s="23"/>
      <c r="S16" s="107"/>
      <c r="T16" s="31"/>
      <c r="U16" s="1"/>
      <c r="V16" s="75"/>
      <c r="W16" s="108"/>
      <c r="Y16" s="121" t="s">
        <v>45</v>
      </c>
      <c r="Z16" s="121" t="s">
        <v>45</v>
      </c>
      <c r="AA16" s="122" t="s">
        <v>46</v>
      </c>
      <c r="AB16" s="123" t="s">
        <v>47</v>
      </c>
      <c r="AC16" s="124" t="s">
        <v>48</v>
      </c>
      <c r="AD16" s="125" t="s">
        <v>49</v>
      </c>
      <c r="AE16" s="126" t="s">
        <v>50</v>
      </c>
      <c r="AF16" s="127" t="s">
        <v>51</v>
      </c>
    </row>
    <row r="17" spans="1:42" ht="12.75" customHeight="1" thickBot="1" x14ac:dyDescent="0.35">
      <c r="A17" s="1"/>
      <c r="B17" s="109" t="s">
        <v>39</v>
      </c>
      <c r="C17" s="128" t="s">
        <v>39</v>
      </c>
      <c r="D17" s="129"/>
      <c r="E17" s="130" t="s">
        <v>40</v>
      </c>
      <c r="F17" s="130" t="s">
        <v>52</v>
      </c>
      <c r="G17" s="130" t="s">
        <v>53</v>
      </c>
      <c r="H17" s="433" t="s">
        <v>54</v>
      </c>
      <c r="I17" s="434"/>
      <c r="J17" s="435"/>
      <c r="K17" s="436" t="s">
        <v>55</v>
      </c>
      <c r="L17" s="437"/>
      <c r="M17" s="131"/>
      <c r="N17" s="132" t="s">
        <v>56</v>
      </c>
      <c r="O17" s="133" t="s">
        <v>57</v>
      </c>
      <c r="P17" s="128" t="s">
        <v>41</v>
      </c>
      <c r="Q17" s="134" t="s">
        <v>42</v>
      </c>
      <c r="R17" s="135" t="s">
        <v>58</v>
      </c>
      <c r="S17" s="136" t="s">
        <v>44</v>
      </c>
      <c r="T17" s="137"/>
      <c r="U17" s="1"/>
      <c r="V17" s="138" t="s">
        <v>59</v>
      </c>
      <c r="W17" s="108"/>
      <c r="Y17" s="139" t="s">
        <v>60</v>
      </c>
      <c r="Z17" s="139" t="s">
        <v>61</v>
      </c>
      <c r="AA17" s="140"/>
      <c r="AB17" s="141" t="s">
        <v>62</v>
      </c>
      <c r="AC17" s="142" t="s">
        <v>63</v>
      </c>
      <c r="AD17" s="143" t="s">
        <v>64</v>
      </c>
      <c r="AE17" s="144" t="s">
        <v>65</v>
      </c>
      <c r="AF17" s="145"/>
      <c r="AL17" s="438" t="s">
        <v>52</v>
      </c>
      <c r="AM17" s="438"/>
      <c r="AN17" s="438" t="s">
        <v>848</v>
      </c>
    </row>
    <row r="18" spans="1:42" ht="12.75" customHeight="1" x14ac:dyDescent="0.3">
      <c r="A18" s="1"/>
      <c r="B18" s="146" t="s">
        <v>45</v>
      </c>
      <c r="C18" s="146" t="s">
        <v>45</v>
      </c>
      <c r="D18" s="147" t="s">
        <v>46</v>
      </c>
      <c r="E18" s="148" t="s">
        <v>47</v>
      </c>
      <c r="F18" s="148" t="s">
        <v>66</v>
      </c>
      <c r="G18" s="148" t="s">
        <v>67</v>
      </c>
      <c r="H18" s="149" t="s">
        <v>68</v>
      </c>
      <c r="I18" s="150" t="s">
        <v>69</v>
      </c>
      <c r="J18" s="151" t="s">
        <v>70</v>
      </c>
      <c r="K18" s="420" t="s">
        <v>71</v>
      </c>
      <c r="L18" s="421"/>
      <c r="M18" s="146" t="s">
        <v>72</v>
      </c>
      <c r="N18" s="152" t="s">
        <v>73</v>
      </c>
      <c r="O18" s="153" t="s">
        <v>70</v>
      </c>
      <c r="P18" s="148" t="s">
        <v>48</v>
      </c>
      <c r="Q18" s="154" t="s">
        <v>49</v>
      </c>
      <c r="R18" s="154" t="s">
        <v>74</v>
      </c>
      <c r="S18" s="155" t="s">
        <v>75</v>
      </c>
      <c r="T18" s="31"/>
      <c r="U18" s="1"/>
      <c r="V18" s="138" t="s">
        <v>76</v>
      </c>
      <c r="W18" s="108"/>
      <c r="Y18" s="109"/>
      <c r="Z18" s="156"/>
      <c r="AA18" s="157"/>
      <c r="AB18" s="158"/>
      <c r="AC18" s="159"/>
      <c r="AD18" s="160"/>
      <c r="AE18" s="160"/>
      <c r="AF18" s="159"/>
      <c r="AL18" s="439" t="s">
        <v>66</v>
      </c>
      <c r="AM18" s="439"/>
      <c r="AN18" s="439" t="s">
        <v>846</v>
      </c>
    </row>
    <row r="19" spans="1:42" ht="15.75" customHeight="1" thickBot="1" x14ac:dyDescent="0.35">
      <c r="A19" s="1"/>
      <c r="B19" s="161" t="s">
        <v>60</v>
      </c>
      <c r="C19" s="161" t="s">
        <v>61</v>
      </c>
      <c r="D19" s="162"/>
      <c r="E19" s="163" t="s">
        <v>77</v>
      </c>
      <c r="F19" s="164" t="s">
        <v>78</v>
      </c>
      <c r="G19" s="165">
        <f>+S7</f>
        <v>-2.8600845400000026</v>
      </c>
      <c r="H19" s="166" t="s">
        <v>79</v>
      </c>
      <c r="I19" s="167" t="s">
        <v>79</v>
      </c>
      <c r="J19" s="168" t="s">
        <v>79</v>
      </c>
      <c r="K19" s="169" t="s">
        <v>79</v>
      </c>
      <c r="L19" s="170"/>
      <c r="M19" s="161" t="s">
        <v>71</v>
      </c>
      <c r="N19" s="171" t="s">
        <v>62</v>
      </c>
      <c r="O19" s="171" t="s">
        <v>62</v>
      </c>
      <c r="P19" s="172"/>
      <c r="Q19" s="173" t="s">
        <v>80</v>
      </c>
      <c r="R19" s="172" t="s">
        <v>81</v>
      </c>
      <c r="S19" s="174" t="s">
        <v>82</v>
      </c>
      <c r="T19" s="175"/>
      <c r="U19" s="1"/>
      <c r="V19" s="138" t="s">
        <v>58</v>
      </c>
      <c r="W19" s="176"/>
      <c r="Y19" s="177"/>
      <c r="Z19" s="156"/>
      <c r="AA19" s="178"/>
      <c r="AB19" s="179"/>
      <c r="AC19" s="180"/>
      <c r="AD19" s="181"/>
      <c r="AE19" s="181"/>
      <c r="AF19" s="180"/>
      <c r="AL19" s="440" t="s">
        <v>845</v>
      </c>
      <c r="AM19" s="440"/>
      <c r="AN19" s="440" t="s">
        <v>847</v>
      </c>
    </row>
    <row r="20" spans="1:42" ht="9" customHeight="1" x14ac:dyDescent="0.3">
      <c r="A20" s="1"/>
      <c r="B20" s="182"/>
      <c r="C20" s="422"/>
      <c r="D20" s="424"/>
      <c r="E20" s="164"/>
      <c r="F20" s="164"/>
      <c r="G20" s="183"/>
      <c r="H20" s="164"/>
      <c r="I20" s="164"/>
      <c r="J20" s="164"/>
      <c r="K20" s="66"/>
      <c r="L20" s="57"/>
      <c r="M20" s="148"/>
      <c r="N20" s="184"/>
      <c r="O20" s="184"/>
      <c r="P20" s="185"/>
      <c r="Q20" s="186"/>
      <c r="R20" s="186"/>
      <c r="S20" s="148"/>
      <c r="T20" s="137"/>
      <c r="U20" s="1"/>
      <c r="V20" s="187"/>
      <c r="W20" s="176"/>
      <c r="Y20" s="177"/>
      <c r="Z20" s="188"/>
      <c r="AA20" s="189"/>
      <c r="AB20" s="179"/>
      <c r="AC20" s="190"/>
      <c r="AD20" s="191"/>
      <c r="AE20" s="192"/>
      <c r="AF20" s="190"/>
    </row>
    <row r="21" spans="1:42" ht="12.75" customHeight="1" thickBot="1" x14ac:dyDescent="0.35">
      <c r="A21" s="1"/>
      <c r="B21" s="193"/>
      <c r="C21" s="423"/>
      <c r="D21" s="425"/>
      <c r="E21" s="164"/>
      <c r="F21" s="164"/>
      <c r="G21" s="183"/>
      <c r="H21" s="164"/>
      <c r="I21" s="164"/>
      <c r="J21" s="164"/>
      <c r="K21" s="66"/>
      <c r="L21" s="57"/>
      <c r="M21" s="148"/>
      <c r="N21" s="184"/>
      <c r="O21" s="184"/>
      <c r="P21" s="194"/>
      <c r="Q21" s="186"/>
      <c r="R21" s="186"/>
      <c r="S21" s="148"/>
      <c r="T21" s="31"/>
      <c r="U21" s="1"/>
      <c r="V21" s="187"/>
      <c r="W21" s="176"/>
      <c r="Y21" s="177"/>
      <c r="Z21" s="195"/>
      <c r="AA21" s="44"/>
      <c r="AB21" s="179"/>
      <c r="AC21" s="190"/>
      <c r="AD21" s="191"/>
      <c r="AE21" s="192"/>
      <c r="AF21" s="190"/>
    </row>
    <row r="22" spans="1:42" ht="12.75" customHeight="1" x14ac:dyDescent="0.3">
      <c r="A22" s="1"/>
      <c r="B22" s="196"/>
      <c r="C22" s="197" t="s">
        <v>83</v>
      </c>
      <c r="D22" s="198" t="s">
        <v>84</v>
      </c>
      <c r="E22" s="164"/>
      <c r="F22" s="164"/>
      <c r="G22" s="199"/>
      <c r="H22" s="164"/>
      <c r="I22" s="164"/>
      <c r="J22" s="164"/>
      <c r="K22" s="66"/>
      <c r="L22" s="57"/>
      <c r="M22" s="148"/>
      <c r="N22" s="184"/>
      <c r="O22" s="184"/>
      <c r="P22" s="194"/>
      <c r="Q22" s="186"/>
      <c r="R22" s="186"/>
      <c r="S22" s="148"/>
      <c r="T22" s="31"/>
      <c r="U22" s="1"/>
      <c r="V22" s="187"/>
      <c r="W22" s="176"/>
      <c r="Y22" s="200"/>
      <c r="Z22" s="201"/>
      <c r="AA22" s="202" t="s">
        <v>84</v>
      </c>
      <c r="AB22" s="179"/>
      <c r="AC22" s="190"/>
      <c r="AD22" s="191"/>
      <c r="AE22" s="192"/>
      <c r="AF22" s="190"/>
    </row>
    <row r="23" spans="1:42" ht="12.75" customHeight="1" x14ac:dyDescent="0.3">
      <c r="A23" s="1"/>
      <c r="B23" s="203"/>
      <c r="C23" s="204" t="s">
        <v>85</v>
      </c>
      <c r="D23" s="205" t="s">
        <v>86</v>
      </c>
      <c r="E23" s="206"/>
      <c r="F23" s="206"/>
      <c r="G23" s="206"/>
      <c r="H23" s="207"/>
      <c r="I23" s="206"/>
      <c r="J23" s="206"/>
      <c r="K23" s="206"/>
      <c r="L23" s="23"/>
      <c r="M23" s="206"/>
      <c r="N23" s="206"/>
      <c r="O23" s="206"/>
      <c r="P23" s="208"/>
      <c r="Q23" s="209"/>
      <c r="R23" s="209"/>
      <c r="S23" s="206"/>
      <c r="T23" s="31"/>
      <c r="U23" s="1"/>
      <c r="V23" s="210"/>
      <c r="W23" s="176"/>
      <c r="Y23" s="211"/>
      <c r="Z23" s="212" t="s">
        <v>85</v>
      </c>
      <c r="AA23" s="213" t="s">
        <v>87</v>
      </c>
      <c r="AB23" s="214"/>
      <c r="AC23" s="215"/>
      <c r="AD23" s="216"/>
      <c r="AE23" s="217"/>
      <c r="AF23" s="215"/>
    </row>
    <row r="24" spans="1:42" ht="12.75" customHeight="1" x14ac:dyDescent="0.3">
      <c r="A24" s="1"/>
      <c r="B24" s="218">
        <v>1</v>
      </c>
      <c r="C24" s="219" t="s">
        <v>88</v>
      </c>
      <c r="D24" s="220" t="s">
        <v>89</v>
      </c>
      <c r="E24" s="206">
        <f>+G24+G24*$G$19/100</f>
        <v>876429.34485137637</v>
      </c>
      <c r="F24" s="206">
        <v>972266.89385137637</v>
      </c>
      <c r="G24" s="206">
        <v>902234</v>
      </c>
      <c r="H24" s="207">
        <v>100</v>
      </c>
      <c r="I24" s="206"/>
      <c r="J24" s="206">
        <f>IF(H24+I24&gt;100,err,H24+I24)</f>
        <v>100</v>
      </c>
      <c r="K24" s="206"/>
      <c r="L24" s="23"/>
      <c r="M24" s="206">
        <f t="shared" ref="M24:M26" si="0">+E24*H24/100</f>
        <v>876429.34485137637</v>
      </c>
      <c r="N24" s="206">
        <f>(+M24-M24*K24/100)</f>
        <v>876429.34485137637</v>
      </c>
      <c r="O24" s="206">
        <f>(+E24*J24/100)</f>
        <v>876429.34485137637</v>
      </c>
      <c r="P24" s="208">
        <f>+N24-N24*0</f>
        <v>876429.34485137637</v>
      </c>
      <c r="Q24" s="221">
        <v>0.10935</v>
      </c>
      <c r="R24" s="222"/>
      <c r="S24" s="206">
        <f>ROUND(+P24*Q24,3)</f>
        <v>95837.548999999999</v>
      </c>
      <c r="T24" s="31"/>
      <c r="U24" s="1"/>
      <c r="V24" s="223">
        <f>+'[1]Formulas Indices'!$Z$7</f>
        <v>0.10935</v>
      </c>
      <c r="W24" s="176"/>
      <c r="Y24" s="224">
        <v>1</v>
      </c>
      <c r="Z24" s="225" t="s">
        <v>90</v>
      </c>
      <c r="AA24" s="213" t="s">
        <v>91</v>
      </c>
      <c r="AB24" s="214">
        <v>401893.68425043597</v>
      </c>
      <c r="AC24" s="215">
        <v>0</v>
      </c>
      <c r="AD24" s="216">
        <v>6.0646000000000004</v>
      </c>
      <c r="AE24" s="217"/>
      <c r="AF24" s="215">
        <f t="shared" ref="AF24" si="1">ROUND(AD24*AC24,0)</f>
        <v>0</v>
      </c>
      <c r="AG24" s="226">
        <f>+'[1]Formulas Indices'!$Z$7</f>
        <v>0.10935</v>
      </c>
      <c r="AL24" s="414">
        <f>+F24*1.032</f>
        <v>1003379.4344546205</v>
      </c>
      <c r="AM24" s="414">
        <f>+AL24-AL24*0.1</f>
        <v>903041.49100915843</v>
      </c>
      <c r="AN24" s="442">
        <f>+AM24/1.859</f>
        <v>485767.34320019279</v>
      </c>
      <c r="AO24" s="413"/>
      <c r="AP24" s="415"/>
    </row>
    <row r="25" spans="1:42" ht="12.75" customHeight="1" x14ac:dyDescent="0.3">
      <c r="A25" s="1"/>
      <c r="B25" s="218">
        <v>2</v>
      </c>
      <c r="C25" s="219" t="s">
        <v>90</v>
      </c>
      <c r="D25" s="220" t="s">
        <v>92</v>
      </c>
      <c r="E25" s="206">
        <f>+G25+G25*$G$19/100</f>
        <v>344623.27807744197</v>
      </c>
      <c r="F25" s="206">
        <v>372868.60207744199</v>
      </c>
      <c r="G25" s="206">
        <v>354770</v>
      </c>
      <c r="H25" s="207">
        <v>100</v>
      </c>
      <c r="I25" s="227"/>
      <c r="J25" s="206">
        <f>IF(H25+I25&gt;100,err,H25+I25)</f>
        <v>100</v>
      </c>
      <c r="K25" s="227"/>
      <c r="L25" s="26"/>
      <c r="M25" s="206">
        <f t="shared" si="0"/>
        <v>344623.27807744197</v>
      </c>
      <c r="N25" s="206">
        <f>(+M25-M25*K25/100)</f>
        <v>344623.27807744197</v>
      </c>
      <c r="O25" s="206">
        <f>(+E25*J25/100)</f>
        <v>344623.27807744197</v>
      </c>
      <c r="P25" s="208">
        <f>+N25-N25*0</f>
        <v>344623.27807744197</v>
      </c>
      <c r="Q25" s="221">
        <v>8.1960000000000005E-2</v>
      </c>
      <c r="R25" s="222"/>
      <c r="S25" s="206">
        <f>ROUND(+P25*Q25,3)</f>
        <v>28245.324000000001</v>
      </c>
      <c r="T25" s="85"/>
      <c r="U25" s="1"/>
      <c r="V25" s="223">
        <f>+'[1]Formulas Indices'!$Z$11</f>
        <v>8.1960000000000005E-2</v>
      </c>
      <c r="W25" s="176"/>
      <c r="Y25" s="224"/>
      <c r="Z25" s="212" t="s">
        <v>93</v>
      </c>
      <c r="AA25" s="213" t="s">
        <v>94</v>
      </c>
      <c r="AB25" s="214"/>
      <c r="AC25" s="215"/>
      <c r="AD25" s="216"/>
      <c r="AE25" s="217"/>
      <c r="AF25" s="215"/>
      <c r="AG25" s="226"/>
      <c r="AL25" s="414">
        <f t="shared" ref="AL25:AL88" si="2">+F25*1.032</f>
        <v>384800.39734392014</v>
      </c>
      <c r="AM25" s="414">
        <f t="shared" ref="AM25:AM88" si="3">+AL25-AL25*0.1</f>
        <v>346320.35760952812</v>
      </c>
      <c r="AN25" s="442">
        <f t="shared" ref="AN25:AN88" si="4">+AM25/1.859</f>
        <v>186293.89866031636</v>
      </c>
    </row>
    <row r="26" spans="1:42" ht="12.75" customHeight="1" x14ac:dyDescent="0.3">
      <c r="A26" s="1"/>
      <c r="B26" s="218">
        <v>1</v>
      </c>
      <c r="C26" s="228" t="s">
        <v>95</v>
      </c>
      <c r="D26" s="229" t="s">
        <v>96</v>
      </c>
      <c r="E26" s="227">
        <f t="shared" ref="E26:E32" si="5">+G26+G26*$G$19/100</f>
        <v>1461979.0412527104</v>
      </c>
      <c r="F26" s="206">
        <v>1621846.4492527107</v>
      </c>
      <c r="G26" s="206">
        <v>1505024</v>
      </c>
      <c r="H26" s="207">
        <v>100</v>
      </c>
      <c r="I26" s="227"/>
      <c r="J26" s="227">
        <f>IF(H26+I26&gt;100,err,H26+I26)</f>
        <v>100</v>
      </c>
      <c r="K26" s="227"/>
      <c r="L26" s="26"/>
      <c r="M26" s="227">
        <f t="shared" si="0"/>
        <v>1461979.0412527106</v>
      </c>
      <c r="N26" s="227">
        <f t="shared" ref="N26" si="6">(+M26-M26*K26/100)</f>
        <v>1461979.0412527106</v>
      </c>
      <c r="O26" s="227">
        <f t="shared" ref="O26" si="7">(+E26*J26/100)</f>
        <v>1461979.0412527106</v>
      </c>
      <c r="P26" s="230">
        <f t="shared" ref="P26" si="8">+N26-N26*0</f>
        <v>1461979.0412527106</v>
      </c>
      <c r="Q26" s="231">
        <v>0.10935</v>
      </c>
      <c r="R26" s="232"/>
      <c r="S26" s="227">
        <f t="shared" ref="S26" si="9">ROUND(+P26*Q26,3)</f>
        <v>159867.408</v>
      </c>
      <c r="T26" s="85"/>
      <c r="U26" s="1"/>
      <c r="V26" s="223">
        <f>+'[1]Formulas Indices'!$Z$7</f>
        <v>0.10935</v>
      </c>
      <c r="W26" s="176"/>
      <c r="Y26" s="224">
        <v>2</v>
      </c>
      <c r="Z26" s="225" t="s">
        <v>97</v>
      </c>
      <c r="AA26" s="213" t="s">
        <v>98</v>
      </c>
      <c r="AB26" s="214">
        <v>294340.095482898</v>
      </c>
      <c r="AC26" s="215">
        <v>0</v>
      </c>
      <c r="AD26" s="216">
        <v>4.0483000000000002</v>
      </c>
      <c r="AE26" s="217"/>
      <c r="AF26" s="215">
        <f t="shared" ref="AF26:AF27" si="10">ROUND(AD26*AC26,0)</f>
        <v>0</v>
      </c>
      <c r="AG26" s="226">
        <f>+'[1]Formulas Indices'!$Z$11</f>
        <v>8.1960000000000005E-2</v>
      </c>
      <c r="AL26" s="414">
        <f t="shared" si="2"/>
        <v>1673745.5356287975</v>
      </c>
      <c r="AM26" s="414">
        <f t="shared" si="3"/>
        <v>1506370.9820659177</v>
      </c>
      <c r="AN26" s="442">
        <f t="shared" si="4"/>
        <v>810312.52397305961</v>
      </c>
    </row>
    <row r="27" spans="1:42" ht="12.75" customHeight="1" x14ac:dyDescent="0.3">
      <c r="A27" s="1"/>
      <c r="B27" s="203"/>
      <c r="C27" s="204" t="s">
        <v>93</v>
      </c>
      <c r="D27" s="205" t="s">
        <v>94</v>
      </c>
      <c r="E27" s="227"/>
      <c r="F27" s="227"/>
      <c r="G27" s="206"/>
      <c r="H27" s="207">
        <v>100</v>
      </c>
      <c r="I27" s="227"/>
      <c r="J27" s="227"/>
      <c r="K27" s="227"/>
      <c r="L27" s="26"/>
      <c r="M27" s="227"/>
      <c r="N27" s="227"/>
      <c r="O27" s="227"/>
      <c r="P27" s="230"/>
      <c r="Q27" s="231"/>
      <c r="R27" s="232"/>
      <c r="S27" s="227"/>
      <c r="T27" s="85"/>
      <c r="U27" s="1"/>
      <c r="V27" s="223"/>
      <c r="W27" s="176"/>
      <c r="Y27" s="224">
        <v>2</v>
      </c>
      <c r="Z27" s="225" t="s">
        <v>99</v>
      </c>
      <c r="AA27" s="213" t="s">
        <v>100</v>
      </c>
      <c r="AB27" s="214">
        <v>1324527.8788740598</v>
      </c>
      <c r="AC27" s="215">
        <v>13245.278788740598</v>
      </c>
      <c r="AD27" s="216">
        <v>4.0483000000000002</v>
      </c>
      <c r="AE27" s="217"/>
      <c r="AF27" s="215">
        <f t="shared" si="10"/>
        <v>53621</v>
      </c>
      <c r="AG27" s="226">
        <f>+'[1]Formulas Indices'!$Z$11</f>
        <v>8.1960000000000005E-2</v>
      </c>
      <c r="AL27" s="414">
        <f t="shared" si="2"/>
        <v>0</v>
      </c>
      <c r="AM27" s="414">
        <f t="shared" si="3"/>
        <v>0</v>
      </c>
      <c r="AN27" s="442">
        <f t="shared" si="4"/>
        <v>0</v>
      </c>
    </row>
    <row r="28" spans="1:42" ht="21.75" customHeight="1" x14ac:dyDescent="0.3">
      <c r="A28" s="1"/>
      <c r="B28" s="218">
        <v>1</v>
      </c>
      <c r="C28" s="219" t="s">
        <v>97</v>
      </c>
      <c r="D28" s="220" t="s">
        <v>101</v>
      </c>
      <c r="E28" s="227">
        <f t="shared" si="5"/>
        <v>2015956.322331235</v>
      </c>
      <c r="F28" s="227">
        <v>2236401.1463312348</v>
      </c>
      <c r="G28" s="206">
        <v>2075312</v>
      </c>
      <c r="H28" s="207">
        <v>100</v>
      </c>
      <c r="I28" s="227"/>
      <c r="J28" s="227">
        <f>IF(H28+I28&gt;100,err,H28+I28)</f>
        <v>100</v>
      </c>
      <c r="K28" s="227"/>
      <c r="L28" s="26"/>
      <c r="M28" s="227">
        <f t="shared" ref="M28:M32" si="11">+E28*H28/100</f>
        <v>2015956.322331235</v>
      </c>
      <c r="N28" s="227">
        <f t="shared" ref="N28:N32" si="12">(+M28-M28*K28/100)</f>
        <v>2015956.322331235</v>
      </c>
      <c r="O28" s="227">
        <f t="shared" ref="O28:O32" si="13">(+E28*J28/100)</f>
        <v>2015956.322331235</v>
      </c>
      <c r="P28" s="230">
        <f t="shared" ref="P28:P32" si="14">+N28-N28*0</f>
        <v>2015956.322331235</v>
      </c>
      <c r="Q28" s="231">
        <v>0.10935</v>
      </c>
      <c r="R28" s="232"/>
      <c r="S28" s="227">
        <f t="shared" ref="S28:S32" si="15">ROUND(+P28*Q28,3)</f>
        <v>220444.82399999999</v>
      </c>
      <c r="T28" s="85"/>
      <c r="U28" s="1"/>
      <c r="V28" s="223">
        <f>+'[1]Formulas Indices'!$Z$7</f>
        <v>0.10935</v>
      </c>
      <c r="W28" s="176"/>
      <c r="Y28" s="224"/>
      <c r="Z28" s="212" t="s">
        <v>102</v>
      </c>
      <c r="AA28" s="213" t="s">
        <v>103</v>
      </c>
      <c r="AB28" s="214"/>
      <c r="AC28" s="215"/>
      <c r="AD28" s="216"/>
      <c r="AE28" s="217"/>
      <c r="AF28" s="215"/>
      <c r="AG28" s="226"/>
      <c r="AL28" s="414">
        <f t="shared" si="2"/>
        <v>2307965.9830138343</v>
      </c>
      <c r="AM28" s="414">
        <f t="shared" si="3"/>
        <v>2077169.3847124509</v>
      </c>
      <c r="AN28" s="442">
        <f t="shared" si="4"/>
        <v>1117358.4640734002</v>
      </c>
    </row>
    <row r="29" spans="1:42" ht="12.75" customHeight="1" x14ac:dyDescent="0.3">
      <c r="A29" s="1"/>
      <c r="B29" s="218">
        <v>1</v>
      </c>
      <c r="C29" s="219" t="s">
        <v>99</v>
      </c>
      <c r="D29" s="220" t="s">
        <v>100</v>
      </c>
      <c r="E29" s="227">
        <f t="shared" si="5"/>
        <v>13439711.405939313</v>
      </c>
      <c r="F29" s="227">
        <v>14909343.847939312</v>
      </c>
      <c r="G29" s="206">
        <v>13835416</v>
      </c>
      <c r="H29" s="207">
        <v>100</v>
      </c>
      <c r="I29" s="227"/>
      <c r="J29" s="227">
        <f>IF(H29+I29&gt;100,err,H29+I29)</f>
        <v>100</v>
      </c>
      <c r="K29" s="227"/>
      <c r="L29" s="26"/>
      <c r="M29" s="227">
        <f t="shared" si="11"/>
        <v>13439711.405939313</v>
      </c>
      <c r="N29" s="227">
        <f t="shared" si="12"/>
        <v>13439711.405939313</v>
      </c>
      <c r="O29" s="227">
        <f t="shared" si="13"/>
        <v>13439711.405939313</v>
      </c>
      <c r="P29" s="230">
        <f t="shared" si="14"/>
        <v>13439711.405939313</v>
      </c>
      <c r="Q29" s="231">
        <v>0.10935</v>
      </c>
      <c r="R29" s="232"/>
      <c r="S29" s="227">
        <f t="shared" si="15"/>
        <v>1469632.442</v>
      </c>
      <c r="T29" s="85"/>
      <c r="U29" s="1"/>
      <c r="V29" s="223">
        <f>+'[1]Formulas Indices'!$Z$7</f>
        <v>0.10935</v>
      </c>
      <c r="W29" s="176"/>
      <c r="Y29" s="224">
        <v>2</v>
      </c>
      <c r="Z29" s="225" t="s">
        <v>104</v>
      </c>
      <c r="AA29" s="213" t="s">
        <v>105</v>
      </c>
      <c r="AB29" s="214">
        <v>3610343.0595971635</v>
      </c>
      <c r="AC29" s="215">
        <v>0</v>
      </c>
      <c r="AD29" s="216">
        <v>4.0483000000000002</v>
      </c>
      <c r="AE29" s="233"/>
      <c r="AF29" s="215">
        <f t="shared" ref="AF29:AF31" si="16">ROUND(AD29*AC29,0)</f>
        <v>0</v>
      </c>
      <c r="AG29" s="226">
        <f>+'[1]Formulas Indices'!$Z$11</f>
        <v>8.1960000000000005E-2</v>
      </c>
      <c r="AL29" s="414">
        <f t="shared" si="2"/>
        <v>15386442.851073371</v>
      </c>
      <c r="AM29" s="414">
        <f t="shared" si="3"/>
        <v>13847798.565966034</v>
      </c>
      <c r="AN29" s="442">
        <f t="shared" si="4"/>
        <v>7449057.8622732833</v>
      </c>
    </row>
    <row r="30" spans="1:42" ht="28.5" customHeight="1" x14ac:dyDescent="0.3">
      <c r="A30" s="1"/>
      <c r="B30" s="203"/>
      <c r="C30" s="204" t="s">
        <v>102</v>
      </c>
      <c r="D30" s="205" t="s">
        <v>103</v>
      </c>
      <c r="E30" s="227"/>
      <c r="F30" s="227"/>
      <c r="G30" s="206"/>
      <c r="H30" s="207">
        <v>100</v>
      </c>
      <c r="I30" s="227"/>
      <c r="J30" s="227"/>
      <c r="K30" s="227"/>
      <c r="L30" s="26"/>
      <c r="M30" s="227"/>
      <c r="N30" s="227"/>
      <c r="O30" s="227"/>
      <c r="P30" s="230"/>
      <c r="Q30" s="231"/>
      <c r="R30" s="232"/>
      <c r="S30" s="227"/>
      <c r="T30" s="85"/>
      <c r="U30" s="1"/>
      <c r="V30" s="223"/>
      <c r="W30" s="176"/>
      <c r="Y30" s="224">
        <v>2</v>
      </c>
      <c r="Z30" s="225" t="s">
        <v>106</v>
      </c>
      <c r="AA30" s="213" t="s">
        <v>107</v>
      </c>
      <c r="AB30" s="214">
        <v>361034.98617277795</v>
      </c>
      <c r="AC30" s="215">
        <v>144413.9944691112</v>
      </c>
      <c r="AD30" s="216">
        <v>4.0483000000000002</v>
      </c>
      <c r="AE30" s="233"/>
      <c r="AF30" s="215">
        <f t="shared" si="16"/>
        <v>584631</v>
      </c>
      <c r="AG30" s="226">
        <f>+'[1]Formulas Indices'!$Z$11</f>
        <v>8.1960000000000005E-2</v>
      </c>
      <c r="AL30" s="414">
        <f t="shared" si="2"/>
        <v>0</v>
      </c>
      <c r="AM30" s="414">
        <f t="shared" si="3"/>
        <v>0</v>
      </c>
      <c r="AN30" s="442">
        <f t="shared" si="4"/>
        <v>0</v>
      </c>
    </row>
    <row r="31" spans="1:42" ht="12.75" customHeight="1" x14ac:dyDescent="0.3">
      <c r="A31" s="1"/>
      <c r="B31" s="218">
        <v>1</v>
      </c>
      <c r="C31" s="219" t="s">
        <v>104</v>
      </c>
      <c r="D31" s="220" t="s">
        <v>108</v>
      </c>
      <c r="E31" s="206">
        <f t="shared" si="5"/>
        <v>8739315.8620515335</v>
      </c>
      <c r="F31" s="206">
        <v>9694960.052051533</v>
      </c>
      <c r="G31" s="206">
        <v>8996627</v>
      </c>
      <c r="H31" s="207">
        <v>100</v>
      </c>
      <c r="I31" s="206"/>
      <c r="J31" s="206">
        <f>IF(H31+I31&gt;100,err,H31+I31)</f>
        <v>100</v>
      </c>
      <c r="K31" s="206"/>
      <c r="L31" s="23"/>
      <c r="M31" s="206">
        <f t="shared" si="11"/>
        <v>8739315.8620515335</v>
      </c>
      <c r="N31" s="206">
        <f t="shared" si="12"/>
        <v>8739315.8620515335</v>
      </c>
      <c r="O31" s="206">
        <f t="shared" si="13"/>
        <v>8739315.8620515335</v>
      </c>
      <c r="P31" s="208">
        <f t="shared" si="14"/>
        <v>8739315.8620515335</v>
      </c>
      <c r="Q31" s="221">
        <v>0.10935</v>
      </c>
      <c r="R31" s="222"/>
      <c r="S31" s="206">
        <f t="shared" si="15"/>
        <v>955644.19</v>
      </c>
      <c r="T31" s="31"/>
      <c r="U31" s="1"/>
      <c r="V31" s="223">
        <f>+'[1]Formulas Indices'!$Z$7</f>
        <v>0.10935</v>
      </c>
      <c r="W31" s="176"/>
      <c r="Y31" s="224">
        <v>2</v>
      </c>
      <c r="Z31" s="225" t="s">
        <v>109</v>
      </c>
      <c r="AA31" s="234" t="s">
        <v>110</v>
      </c>
      <c r="AB31" s="214">
        <v>1411011.8680585381</v>
      </c>
      <c r="AC31" s="215">
        <v>0</v>
      </c>
      <c r="AD31" s="216">
        <v>4.0483000000000002</v>
      </c>
      <c r="AE31" s="233"/>
      <c r="AF31" s="215">
        <f t="shared" si="16"/>
        <v>0</v>
      </c>
      <c r="AG31" s="226">
        <f>+'[1]Formulas Indices'!$Z$11</f>
        <v>8.1960000000000005E-2</v>
      </c>
      <c r="AL31" s="414">
        <f t="shared" si="2"/>
        <v>10005198.773717182</v>
      </c>
      <c r="AM31" s="414">
        <f t="shared" si="3"/>
        <v>9004678.8963454627</v>
      </c>
      <c r="AN31" s="442">
        <f t="shared" si="4"/>
        <v>4843829.4224558705</v>
      </c>
    </row>
    <row r="32" spans="1:42" ht="12.75" customHeight="1" x14ac:dyDescent="0.3">
      <c r="A32" s="1"/>
      <c r="B32" s="218">
        <v>1</v>
      </c>
      <c r="C32" s="219" t="s">
        <v>111</v>
      </c>
      <c r="D32" s="235" t="s">
        <v>112</v>
      </c>
      <c r="E32" s="206">
        <f t="shared" si="5"/>
        <v>3495726.5391004444</v>
      </c>
      <c r="F32" s="206">
        <v>3877984.2361004446</v>
      </c>
      <c r="G32" s="206">
        <v>3598651</v>
      </c>
      <c r="H32" s="207">
        <v>100</v>
      </c>
      <c r="I32" s="206"/>
      <c r="J32" s="206">
        <f>IF(H32+I32&gt;100,err,H32+I32)</f>
        <v>100</v>
      </c>
      <c r="K32" s="206"/>
      <c r="L32" s="23"/>
      <c r="M32" s="206">
        <f t="shared" si="11"/>
        <v>3495726.5391004444</v>
      </c>
      <c r="N32" s="206">
        <f t="shared" si="12"/>
        <v>3495726.5391004444</v>
      </c>
      <c r="O32" s="206">
        <f t="shared" si="13"/>
        <v>3495726.5391004444</v>
      </c>
      <c r="P32" s="208">
        <f t="shared" si="14"/>
        <v>3495726.5391004444</v>
      </c>
      <c r="Q32" s="221">
        <v>0.10935</v>
      </c>
      <c r="R32" s="222"/>
      <c r="S32" s="206">
        <f t="shared" si="15"/>
        <v>382257.69699999999</v>
      </c>
      <c r="T32" s="31"/>
      <c r="U32" s="1"/>
      <c r="V32" s="223">
        <f>+'[1]Formulas Indices'!$Z$7</f>
        <v>0.10935</v>
      </c>
      <c r="W32" s="176"/>
      <c r="Y32" s="224"/>
      <c r="Z32" s="236" t="s">
        <v>113</v>
      </c>
      <c r="AA32" s="237" t="s">
        <v>114</v>
      </c>
      <c r="AB32" s="179"/>
      <c r="AC32" s="190"/>
      <c r="AD32" s="191"/>
      <c r="AE32" s="192"/>
      <c r="AF32" s="190"/>
      <c r="AG32" s="226"/>
      <c r="AL32" s="414">
        <f t="shared" si="2"/>
        <v>4002079.7316556587</v>
      </c>
      <c r="AM32" s="414">
        <f t="shared" si="3"/>
        <v>3601871.7584900931</v>
      </c>
      <c r="AN32" s="442">
        <f t="shared" si="4"/>
        <v>1937531.8765412013</v>
      </c>
    </row>
    <row r="33" spans="1:40" ht="12.75" customHeight="1" x14ac:dyDescent="0.3">
      <c r="A33" s="1"/>
      <c r="B33" s="218">
        <v>1</v>
      </c>
      <c r="C33" s="219" t="s">
        <v>106</v>
      </c>
      <c r="D33" s="229" t="s">
        <v>115</v>
      </c>
      <c r="E33" s="206">
        <f>+G33+G33*$G$19/100</f>
        <v>4369657.4453261895</v>
      </c>
      <c r="F33" s="206">
        <v>4847479.4873261899</v>
      </c>
      <c r="G33" s="206">
        <v>4498313</v>
      </c>
      <c r="H33" s="207">
        <v>100</v>
      </c>
      <c r="I33" s="206"/>
      <c r="J33" s="206">
        <f>IF(H33+I33&gt;100,err,H33+I33)</f>
        <v>100</v>
      </c>
      <c r="K33" s="206"/>
      <c r="L33" s="23"/>
      <c r="M33" s="206">
        <f>+E33*H33/100</f>
        <v>4369657.4453261895</v>
      </c>
      <c r="N33" s="206">
        <f>(+M33-M33*K33/100)</f>
        <v>4369657.4453261895</v>
      </c>
      <c r="O33" s="206">
        <f>(+E33*J33/100)</f>
        <v>4369657.4453261895</v>
      </c>
      <c r="P33" s="208">
        <f>+N33-N33*0</f>
        <v>4369657.4453261895</v>
      </c>
      <c r="Q33" s="221">
        <v>0.10935</v>
      </c>
      <c r="R33" s="222"/>
      <c r="S33" s="206">
        <f>ROUND(+P33*Q33,3)</f>
        <v>477822.04200000002</v>
      </c>
      <c r="T33" s="31"/>
      <c r="U33" s="1"/>
      <c r="V33" s="223">
        <f>+'[1]Formulas Indices'!$Z$7</f>
        <v>0.10935</v>
      </c>
      <c r="W33" s="176"/>
      <c r="Y33" s="224"/>
      <c r="Z33" s="236"/>
      <c r="AA33" s="238" t="s">
        <v>116</v>
      </c>
      <c r="AB33" s="179"/>
      <c r="AC33" s="190"/>
      <c r="AD33" s="191"/>
      <c r="AE33" s="192"/>
      <c r="AF33" s="190"/>
      <c r="AG33" s="226"/>
      <c r="AL33" s="414">
        <f t="shared" si="2"/>
        <v>5002598.8309206283</v>
      </c>
      <c r="AM33" s="414">
        <f t="shared" si="3"/>
        <v>4502338.9478285657</v>
      </c>
      <c r="AN33" s="442">
        <f t="shared" si="4"/>
        <v>2421914.4420809927</v>
      </c>
    </row>
    <row r="34" spans="1:40" ht="12.75" customHeight="1" x14ac:dyDescent="0.3">
      <c r="A34" s="1"/>
      <c r="B34" s="203"/>
      <c r="C34" s="204" t="s">
        <v>117</v>
      </c>
      <c r="D34" s="205" t="s">
        <v>118</v>
      </c>
      <c r="E34" s="206"/>
      <c r="F34" s="206"/>
      <c r="G34" s="206"/>
      <c r="H34" s="207">
        <v>100</v>
      </c>
      <c r="I34" s="206"/>
      <c r="J34" s="206"/>
      <c r="K34" s="206"/>
      <c r="L34" s="23"/>
      <c r="M34" s="206"/>
      <c r="N34" s="206"/>
      <c r="O34" s="206"/>
      <c r="P34" s="208"/>
      <c r="Q34" s="221"/>
      <c r="R34" s="222"/>
      <c r="S34" s="206"/>
      <c r="T34" s="31"/>
      <c r="U34" s="1"/>
      <c r="V34" s="223"/>
      <c r="W34" s="176"/>
      <c r="Y34" s="224">
        <v>16</v>
      </c>
      <c r="Z34" s="239" t="s">
        <v>119</v>
      </c>
      <c r="AA34" s="240" t="s">
        <v>120</v>
      </c>
      <c r="AB34" s="179">
        <v>1376307.3976557059</v>
      </c>
      <c r="AC34" s="190">
        <v>137630.73976557059</v>
      </c>
      <c r="AD34" s="191">
        <v>5.6505999999999998</v>
      </c>
      <c r="AE34" s="192"/>
      <c r="AF34" s="190">
        <f t="shared" ref="AF34" si="17">ROUND(AD34*AC34,0)</f>
        <v>777696</v>
      </c>
      <c r="AG34" s="226">
        <f>+'[1]Formulas Indices'!$Z$67</f>
        <v>5.169E-2</v>
      </c>
      <c r="AL34" s="414">
        <f t="shared" si="2"/>
        <v>0</v>
      </c>
      <c r="AM34" s="414">
        <f t="shared" si="3"/>
        <v>0</v>
      </c>
      <c r="AN34" s="442">
        <f t="shared" si="4"/>
        <v>0</v>
      </c>
    </row>
    <row r="35" spans="1:40" ht="12.75" customHeight="1" x14ac:dyDescent="0.3">
      <c r="A35" s="1"/>
      <c r="B35" s="218">
        <v>1</v>
      </c>
      <c r="C35" s="219" t="s">
        <v>121</v>
      </c>
      <c r="D35" s="241" t="s">
        <v>122</v>
      </c>
      <c r="E35" s="206">
        <f t="shared" ref="E35:E37" si="18">+G35+G35*$G$19/100</f>
        <v>262179.66042738542</v>
      </c>
      <c r="F35" s="206">
        <v>290849.00642738544</v>
      </c>
      <c r="G35" s="206">
        <v>269899</v>
      </c>
      <c r="H35" s="207">
        <v>100</v>
      </c>
      <c r="I35" s="206"/>
      <c r="J35" s="206">
        <f>IF(H35+I35&gt;100,err,H35+I35)</f>
        <v>100</v>
      </c>
      <c r="K35" s="206"/>
      <c r="L35" s="23"/>
      <c r="M35" s="206">
        <f t="shared" ref="M35:M37" si="19">+E35*H35/100</f>
        <v>262179.66042738542</v>
      </c>
      <c r="N35" s="206">
        <f t="shared" ref="N35:N37" si="20">(+M35-M35*K35/100)</f>
        <v>262179.66042738542</v>
      </c>
      <c r="O35" s="206">
        <f t="shared" ref="O35:O37" si="21">(+E35*J35/100)</f>
        <v>262179.66042738542</v>
      </c>
      <c r="P35" s="208">
        <f t="shared" ref="P35:P37" si="22">+N35-N35*0</f>
        <v>262179.66042738542</v>
      </c>
      <c r="Q35" s="221">
        <v>0.10935</v>
      </c>
      <c r="R35" s="222"/>
      <c r="S35" s="206">
        <f t="shared" ref="S35:S37" si="23">ROUND(+P35*Q35,3)</f>
        <v>28669.346000000001</v>
      </c>
      <c r="T35" s="31"/>
      <c r="U35" s="1"/>
      <c r="V35" s="223">
        <f>+'[1]Formulas Indices'!$Z$7</f>
        <v>0.10935</v>
      </c>
      <c r="W35" s="176"/>
      <c r="Y35" s="224"/>
      <c r="Z35" s="201"/>
      <c r="AA35" s="202" t="s">
        <v>123</v>
      </c>
      <c r="AB35" s="179"/>
      <c r="AC35" s="190"/>
      <c r="AD35" s="191"/>
      <c r="AE35" s="192"/>
      <c r="AF35" s="190"/>
      <c r="AG35" s="226"/>
      <c r="AL35" s="414">
        <f t="shared" si="2"/>
        <v>300156.1746330618</v>
      </c>
      <c r="AM35" s="414">
        <f t="shared" si="3"/>
        <v>270140.55716975563</v>
      </c>
      <c r="AN35" s="442">
        <f t="shared" si="4"/>
        <v>145314.98502945434</v>
      </c>
    </row>
    <row r="36" spans="1:40" ht="12.75" customHeight="1" x14ac:dyDescent="0.3">
      <c r="A36" s="1"/>
      <c r="B36" s="218">
        <v>1</v>
      </c>
      <c r="C36" s="219" t="s">
        <v>124</v>
      </c>
      <c r="D36" s="235" t="s">
        <v>125</v>
      </c>
      <c r="E36" s="206">
        <f t="shared" si="18"/>
        <v>524359.32085477083</v>
      </c>
      <c r="F36" s="206">
        <v>581698.01285477087</v>
      </c>
      <c r="G36" s="206">
        <v>539798</v>
      </c>
      <c r="H36" s="207">
        <v>100</v>
      </c>
      <c r="I36" s="206"/>
      <c r="J36" s="206">
        <f>IF(H36+I36&gt;100,err,H36+I36)</f>
        <v>100</v>
      </c>
      <c r="K36" s="206"/>
      <c r="L36" s="23"/>
      <c r="M36" s="206">
        <f t="shared" si="19"/>
        <v>524359.32085477083</v>
      </c>
      <c r="N36" s="206">
        <f t="shared" si="20"/>
        <v>524359.32085477083</v>
      </c>
      <c r="O36" s="206">
        <f t="shared" si="21"/>
        <v>524359.32085477083</v>
      </c>
      <c r="P36" s="208">
        <f t="shared" si="22"/>
        <v>524359.32085477083</v>
      </c>
      <c r="Q36" s="221">
        <v>0.10935</v>
      </c>
      <c r="R36" s="222"/>
      <c r="S36" s="206">
        <f t="shared" si="23"/>
        <v>57338.692000000003</v>
      </c>
      <c r="T36" s="31"/>
      <c r="U36" s="1"/>
      <c r="V36" s="223">
        <f>+'[1]Formulas Indices'!$Z$7</f>
        <v>0.10935</v>
      </c>
      <c r="W36" s="176"/>
      <c r="Y36" s="224"/>
      <c r="Z36" s="201" t="s">
        <v>126</v>
      </c>
      <c r="AA36" s="240" t="s">
        <v>127</v>
      </c>
      <c r="AB36" s="179"/>
      <c r="AC36" s="190"/>
      <c r="AD36" s="191"/>
      <c r="AE36" s="192"/>
      <c r="AF36" s="190"/>
      <c r="AG36" s="226"/>
      <c r="AL36" s="414">
        <f t="shared" si="2"/>
        <v>600312.34926612361</v>
      </c>
      <c r="AM36" s="414">
        <f t="shared" si="3"/>
        <v>540281.11433951126</v>
      </c>
      <c r="AN36" s="442">
        <f t="shared" si="4"/>
        <v>290629.97005890869</v>
      </c>
    </row>
    <row r="37" spans="1:40" ht="12.75" customHeight="1" x14ac:dyDescent="0.3">
      <c r="A37" s="1"/>
      <c r="B37" s="218">
        <v>1</v>
      </c>
      <c r="C37" s="219" t="s">
        <v>128</v>
      </c>
      <c r="D37" s="235" t="s">
        <v>129</v>
      </c>
      <c r="E37" s="206">
        <f t="shared" si="18"/>
        <v>5243589.3229510896</v>
      </c>
      <c r="F37" s="206">
        <v>5816975.8149510892</v>
      </c>
      <c r="G37" s="206">
        <v>5397976</v>
      </c>
      <c r="H37" s="207">
        <v>100</v>
      </c>
      <c r="I37" s="206"/>
      <c r="J37" s="206">
        <f>IF(H37+I37&gt;100,err,H37+I37)</f>
        <v>100</v>
      </c>
      <c r="K37" s="206"/>
      <c r="L37" s="23"/>
      <c r="M37" s="206">
        <f t="shared" si="19"/>
        <v>5243589.3229510896</v>
      </c>
      <c r="N37" s="206">
        <f t="shared" si="20"/>
        <v>5243589.3229510896</v>
      </c>
      <c r="O37" s="206">
        <f t="shared" si="21"/>
        <v>5243589.3229510896</v>
      </c>
      <c r="P37" s="208">
        <f t="shared" si="22"/>
        <v>5243589.3229510896</v>
      </c>
      <c r="Q37" s="221">
        <v>0.10935</v>
      </c>
      <c r="R37" s="222"/>
      <c r="S37" s="206">
        <f t="shared" si="23"/>
        <v>573386.49199999997</v>
      </c>
      <c r="T37" s="31"/>
      <c r="U37" s="1"/>
      <c r="V37" s="223">
        <f>+'[1]Formulas Indices'!$Z$7</f>
        <v>0.10935</v>
      </c>
      <c r="W37" s="176"/>
      <c r="Y37" s="224">
        <v>7</v>
      </c>
      <c r="Z37" s="239" t="s">
        <v>130</v>
      </c>
      <c r="AA37" s="242" t="s">
        <v>131</v>
      </c>
      <c r="AB37" s="179">
        <v>516815.68100775592</v>
      </c>
      <c r="AC37" s="190">
        <v>51681.568100775592</v>
      </c>
      <c r="AD37" s="191">
        <v>8.0934000000000008</v>
      </c>
      <c r="AE37" s="192"/>
      <c r="AF37" s="190">
        <f t="shared" ref="AF37:AF38" si="24">ROUND(AD37*AC37,0)</f>
        <v>418280</v>
      </c>
      <c r="AG37" s="226">
        <f>+'[1]Formulas Indices'!$Z$31</f>
        <v>8.3140000000000006E-2</v>
      </c>
      <c r="AL37" s="414">
        <f t="shared" si="2"/>
        <v>6003119.0410295241</v>
      </c>
      <c r="AM37" s="414">
        <f t="shared" si="3"/>
        <v>5402807.1369265718</v>
      </c>
      <c r="AN37" s="442">
        <f t="shared" si="4"/>
        <v>2906297.5454150466</v>
      </c>
    </row>
    <row r="38" spans="1:40" ht="12.75" customHeight="1" x14ac:dyDescent="0.3">
      <c r="A38" s="1"/>
      <c r="B38" s="243"/>
      <c r="C38" s="244" t="s">
        <v>132</v>
      </c>
      <c r="D38" s="245" t="s">
        <v>133</v>
      </c>
      <c r="E38" s="206"/>
      <c r="F38" s="206"/>
      <c r="G38" s="206"/>
      <c r="H38" s="207">
        <v>100</v>
      </c>
      <c r="I38" s="206"/>
      <c r="J38" s="206"/>
      <c r="K38" s="206"/>
      <c r="L38" s="23"/>
      <c r="M38" s="206"/>
      <c r="N38" s="206"/>
      <c r="O38" s="206"/>
      <c r="P38" s="208"/>
      <c r="Q38" s="221"/>
      <c r="R38" s="222"/>
      <c r="S38" s="206"/>
      <c r="T38" s="31"/>
      <c r="U38" s="1"/>
      <c r="V38" s="223"/>
      <c r="W38" s="176"/>
      <c r="Y38" s="224">
        <v>7</v>
      </c>
      <c r="Z38" s="246" t="s">
        <v>134</v>
      </c>
      <c r="AA38" s="242" t="s">
        <v>135</v>
      </c>
      <c r="AB38" s="179">
        <v>3519240.4237244218</v>
      </c>
      <c r="AC38" s="190">
        <v>175962.0211862211</v>
      </c>
      <c r="AD38" s="191">
        <v>8.0934000000000008</v>
      </c>
      <c r="AE38" s="192"/>
      <c r="AF38" s="190">
        <f t="shared" si="24"/>
        <v>1424131</v>
      </c>
      <c r="AG38" s="226">
        <f>+'[1]Formulas Indices'!$Z$31</f>
        <v>8.3140000000000006E-2</v>
      </c>
      <c r="AL38" s="414">
        <f t="shared" si="2"/>
        <v>0</v>
      </c>
      <c r="AM38" s="414">
        <f t="shared" si="3"/>
        <v>0</v>
      </c>
      <c r="AN38" s="442">
        <f t="shared" si="4"/>
        <v>0</v>
      </c>
    </row>
    <row r="39" spans="1:40" ht="12.75" customHeight="1" x14ac:dyDescent="0.3">
      <c r="A39" s="1"/>
      <c r="B39" s="218">
        <v>1</v>
      </c>
      <c r="C39" s="219" t="s">
        <v>136</v>
      </c>
      <c r="D39" s="220" t="s">
        <v>137</v>
      </c>
      <c r="E39" s="206">
        <f t="shared" ref="E39:E51" si="25">+G39+G39*$G$19/100</f>
        <v>1342868.0197139676</v>
      </c>
      <c r="F39" s="206">
        <v>1489710.6377139674</v>
      </c>
      <c r="G39" s="206">
        <v>1382406</v>
      </c>
      <c r="H39" s="207">
        <v>100</v>
      </c>
      <c r="I39" s="206"/>
      <c r="J39" s="206">
        <f>IF(H39+I39&gt;100,err,H39+I39)</f>
        <v>100</v>
      </c>
      <c r="K39" s="206"/>
      <c r="L39" s="23"/>
      <c r="M39" s="206">
        <f t="shared" ref="M39:M43" si="26">+E39*H39/100</f>
        <v>1342868.0197139673</v>
      </c>
      <c r="N39" s="206">
        <f t="shared" ref="N39:N43" si="27">(+M39-M39*K39/100)</f>
        <v>1342868.0197139673</v>
      </c>
      <c r="O39" s="206">
        <f t="shared" ref="O39:O43" si="28">(+E39*J39/100)</f>
        <v>1342868.0197139673</v>
      </c>
      <c r="P39" s="208">
        <f t="shared" ref="P39:P43" si="29">+N39-N39*0</f>
        <v>1342868.0197139673</v>
      </c>
      <c r="Q39" s="221">
        <v>0.10935</v>
      </c>
      <c r="R39" s="222"/>
      <c r="S39" s="206">
        <f t="shared" ref="S39:S43" si="30">ROUND(+P39*Q39,3)</f>
        <v>146842.61799999999</v>
      </c>
      <c r="T39" s="31"/>
      <c r="U39" s="1"/>
      <c r="V39" s="223">
        <f>+'[1]Formulas Indices'!$Z$7</f>
        <v>0.10935</v>
      </c>
      <c r="W39" s="176"/>
      <c r="Y39" s="224"/>
      <c r="Z39" s="201"/>
      <c r="AA39" s="202" t="s">
        <v>138</v>
      </c>
      <c r="AB39" s="179"/>
      <c r="AC39" s="190"/>
      <c r="AD39" s="191"/>
      <c r="AE39" s="192"/>
      <c r="AF39" s="190"/>
      <c r="AG39" s="226"/>
      <c r="AL39" s="414">
        <f t="shared" si="2"/>
        <v>1537381.3781208145</v>
      </c>
      <c r="AM39" s="414">
        <f t="shared" si="3"/>
        <v>1383643.240308733</v>
      </c>
      <c r="AN39" s="442">
        <f t="shared" si="4"/>
        <v>744294.37348506344</v>
      </c>
    </row>
    <row r="40" spans="1:40" ht="12.75" customHeight="1" x14ac:dyDescent="0.3">
      <c r="A40" s="1"/>
      <c r="B40" s="218">
        <v>2</v>
      </c>
      <c r="C40" s="219" t="s">
        <v>139</v>
      </c>
      <c r="D40" s="220" t="s">
        <v>140</v>
      </c>
      <c r="E40" s="206">
        <f t="shared" si="25"/>
        <v>6658472.9903904824</v>
      </c>
      <c r="F40" s="206">
        <v>7204201.4363904819</v>
      </c>
      <c r="G40" s="206">
        <v>6854518</v>
      </c>
      <c r="H40" s="207">
        <v>100</v>
      </c>
      <c r="I40" s="206"/>
      <c r="J40" s="206">
        <f>IF(H40+I40&gt;100,err,H40+I40)</f>
        <v>100</v>
      </c>
      <c r="K40" s="206"/>
      <c r="L40" s="23"/>
      <c r="M40" s="206">
        <f t="shared" si="26"/>
        <v>6658472.9903904824</v>
      </c>
      <c r="N40" s="206">
        <f t="shared" si="27"/>
        <v>6658472.9903904824</v>
      </c>
      <c r="O40" s="206">
        <f t="shared" si="28"/>
        <v>6658472.9903904824</v>
      </c>
      <c r="P40" s="208">
        <f t="shared" si="29"/>
        <v>6658472.9903904824</v>
      </c>
      <c r="Q40" s="221">
        <v>8.1960000000000005E-2</v>
      </c>
      <c r="R40" s="222"/>
      <c r="S40" s="206">
        <f t="shared" si="30"/>
        <v>545728.446</v>
      </c>
      <c r="T40" s="31"/>
      <c r="U40" s="1"/>
      <c r="V40" s="223">
        <f>+'[1]Formulas Indices'!$Z$11</f>
        <v>8.1960000000000005E-2</v>
      </c>
      <c r="W40" s="176"/>
      <c r="Y40" s="224"/>
      <c r="Z40" s="201" t="s">
        <v>141</v>
      </c>
      <c r="AA40" s="247" t="s">
        <v>142</v>
      </c>
      <c r="AB40" s="179"/>
      <c r="AC40" s="190"/>
      <c r="AD40" s="191"/>
      <c r="AE40" s="192"/>
      <c r="AF40" s="190"/>
      <c r="AG40" s="226"/>
      <c r="AL40" s="414">
        <f t="shared" si="2"/>
        <v>7434735.8823549775</v>
      </c>
      <c r="AM40" s="414">
        <f t="shared" si="3"/>
        <v>6691262.2941194801</v>
      </c>
      <c r="AN40" s="442">
        <f t="shared" si="4"/>
        <v>3599388.0011401186</v>
      </c>
    </row>
    <row r="41" spans="1:40" ht="12.75" customHeight="1" x14ac:dyDescent="0.3">
      <c r="A41" s="1"/>
      <c r="B41" s="218">
        <v>2</v>
      </c>
      <c r="C41" s="219" t="s">
        <v>143</v>
      </c>
      <c r="D41" s="248" t="s">
        <v>144</v>
      </c>
      <c r="E41" s="206">
        <f t="shared" si="25"/>
        <v>19975417.999772292</v>
      </c>
      <c r="F41" s="206">
        <v>21612603.258772291</v>
      </c>
      <c r="G41" s="206">
        <v>20563553</v>
      </c>
      <c r="H41" s="207">
        <v>100</v>
      </c>
      <c r="I41" s="206"/>
      <c r="J41" s="206">
        <f>IF(H41+I41&gt;100,err,H41+I41)</f>
        <v>100</v>
      </c>
      <c r="K41" s="206"/>
      <c r="L41" s="23"/>
      <c r="M41" s="206">
        <f t="shared" si="26"/>
        <v>19975417.999772292</v>
      </c>
      <c r="N41" s="206">
        <f t="shared" si="27"/>
        <v>19975417.999772292</v>
      </c>
      <c r="O41" s="206">
        <f t="shared" si="28"/>
        <v>19975417.999772292</v>
      </c>
      <c r="P41" s="208">
        <f t="shared" si="29"/>
        <v>19975417.999772292</v>
      </c>
      <c r="Q41" s="221">
        <v>8.1960000000000005E-2</v>
      </c>
      <c r="R41" s="222"/>
      <c r="S41" s="206">
        <f t="shared" si="30"/>
        <v>1637185.2590000001</v>
      </c>
      <c r="T41" s="31"/>
      <c r="U41" s="1"/>
      <c r="V41" s="223">
        <f>+'[1]Formulas Indices'!$Z$11</f>
        <v>8.1960000000000005E-2</v>
      </c>
      <c r="W41" s="176"/>
      <c r="Y41" s="224"/>
      <c r="Z41" s="201" t="s">
        <v>145</v>
      </c>
      <c r="AA41" s="240" t="s">
        <v>146</v>
      </c>
      <c r="AB41" s="179"/>
      <c r="AC41" s="190"/>
      <c r="AD41" s="191"/>
      <c r="AE41" s="192"/>
      <c r="AF41" s="190"/>
      <c r="AG41" s="226"/>
      <c r="AL41" s="414">
        <f t="shared" si="2"/>
        <v>22304206.563053004</v>
      </c>
      <c r="AM41" s="414">
        <f t="shared" si="3"/>
        <v>20073785.906747703</v>
      </c>
      <c r="AN41" s="442">
        <f t="shared" si="4"/>
        <v>10798163.478616301</v>
      </c>
    </row>
    <row r="42" spans="1:40" ht="12.75" customHeight="1" x14ac:dyDescent="0.3">
      <c r="A42" s="1"/>
      <c r="B42" s="218">
        <v>1</v>
      </c>
      <c r="C42" s="219" t="s">
        <v>147</v>
      </c>
      <c r="D42" s="220" t="s">
        <v>148</v>
      </c>
      <c r="E42" s="206">
        <f t="shared" si="25"/>
        <v>424367.37747686519</v>
      </c>
      <c r="F42" s="206">
        <v>470771.95047686517</v>
      </c>
      <c r="G42" s="206">
        <v>436862</v>
      </c>
      <c r="H42" s="207">
        <v>100</v>
      </c>
      <c r="I42" s="206"/>
      <c r="J42" s="206">
        <f>IF(H42+I42&gt;100,err,H42+I42)</f>
        <v>100</v>
      </c>
      <c r="K42" s="206"/>
      <c r="L42" s="23"/>
      <c r="M42" s="206">
        <f t="shared" si="26"/>
        <v>424367.37747686519</v>
      </c>
      <c r="N42" s="206">
        <f t="shared" si="27"/>
        <v>424367.37747686519</v>
      </c>
      <c r="O42" s="206">
        <f t="shared" si="28"/>
        <v>424367.37747686519</v>
      </c>
      <c r="P42" s="208">
        <f t="shared" si="29"/>
        <v>424367.37747686519</v>
      </c>
      <c r="Q42" s="221">
        <v>0.10935</v>
      </c>
      <c r="R42" s="222"/>
      <c r="S42" s="206">
        <f t="shared" si="30"/>
        <v>46404.572999999997</v>
      </c>
      <c r="T42" s="31"/>
      <c r="U42" s="1"/>
      <c r="V42" s="223">
        <f>+'[1]Formulas Indices'!$Z$7</f>
        <v>0.10935</v>
      </c>
      <c r="W42" s="176"/>
      <c r="Y42" s="224">
        <v>8</v>
      </c>
      <c r="Z42" s="249" t="s">
        <v>149</v>
      </c>
      <c r="AA42" s="242" t="s">
        <v>150</v>
      </c>
      <c r="AB42" s="179">
        <v>2255438.5659247017</v>
      </c>
      <c r="AC42" s="190">
        <v>1127719.2829623509</v>
      </c>
      <c r="AD42" s="191">
        <v>7.4420999999999999</v>
      </c>
      <c r="AE42" s="192"/>
      <c r="AF42" s="190">
        <f>ROUND(AD42*AC42,0)</f>
        <v>8392600</v>
      </c>
      <c r="AG42" s="226">
        <f>+'[1]Formulas Indices'!$Z$35</f>
        <v>0.11625000000000001</v>
      </c>
      <c r="AL42" s="414">
        <f t="shared" si="2"/>
        <v>485836.65289212484</v>
      </c>
      <c r="AM42" s="414">
        <f t="shared" si="3"/>
        <v>437252.98760291236</v>
      </c>
      <c r="AN42" s="442">
        <f t="shared" si="4"/>
        <v>235208.70769387431</v>
      </c>
    </row>
    <row r="43" spans="1:40" ht="12.75" customHeight="1" x14ac:dyDescent="0.3">
      <c r="A43" s="1"/>
      <c r="B43" s="218">
        <v>1</v>
      </c>
      <c r="C43" s="219" t="s">
        <v>151</v>
      </c>
      <c r="D43" s="220" t="s">
        <v>152</v>
      </c>
      <c r="E43" s="206">
        <f t="shared" si="25"/>
        <v>596710.10128853342</v>
      </c>
      <c r="F43" s="206">
        <v>661960.35128853342</v>
      </c>
      <c r="G43" s="206">
        <v>614279</v>
      </c>
      <c r="H43" s="207">
        <v>100</v>
      </c>
      <c r="I43" s="206"/>
      <c r="J43" s="206">
        <f>IF(H43+I43&gt;100,err,H43+I43)</f>
        <v>100</v>
      </c>
      <c r="K43" s="206"/>
      <c r="L43" s="23"/>
      <c r="M43" s="206">
        <f t="shared" si="26"/>
        <v>596710.10128853342</v>
      </c>
      <c r="N43" s="206">
        <f t="shared" si="27"/>
        <v>596710.10128853342</v>
      </c>
      <c r="O43" s="206">
        <f t="shared" si="28"/>
        <v>596710.10128853342</v>
      </c>
      <c r="P43" s="208">
        <f t="shared" si="29"/>
        <v>596710.10128853342</v>
      </c>
      <c r="Q43" s="221">
        <v>0.10935</v>
      </c>
      <c r="R43" s="222"/>
      <c r="S43" s="206">
        <f t="shared" si="30"/>
        <v>65250.25</v>
      </c>
      <c r="T43" s="31"/>
      <c r="U43" s="1"/>
      <c r="V43" s="223">
        <f>+'[1]Formulas Indices'!$Z$7</f>
        <v>0.10935</v>
      </c>
      <c r="W43" s="176"/>
      <c r="Y43" s="224"/>
      <c r="Z43" s="201" t="s">
        <v>153</v>
      </c>
      <c r="AA43" s="240" t="s">
        <v>154</v>
      </c>
      <c r="AB43" s="179"/>
      <c r="AC43" s="190"/>
      <c r="AD43" s="191"/>
      <c r="AE43" s="192"/>
      <c r="AF43" s="190"/>
      <c r="AG43" s="226"/>
      <c r="AL43" s="414">
        <f t="shared" si="2"/>
        <v>683143.08252976649</v>
      </c>
      <c r="AM43" s="414">
        <f t="shared" si="3"/>
        <v>614828.77427678986</v>
      </c>
      <c r="AN43" s="442">
        <f t="shared" si="4"/>
        <v>330730.91677073151</v>
      </c>
    </row>
    <row r="44" spans="1:40" ht="12.75" customHeight="1" x14ac:dyDescent="0.3">
      <c r="A44" s="1"/>
      <c r="B44" s="243"/>
      <c r="C44" s="244" t="s">
        <v>155</v>
      </c>
      <c r="D44" s="245" t="s">
        <v>156</v>
      </c>
      <c r="E44" s="206"/>
      <c r="F44" s="206"/>
      <c r="G44" s="206"/>
      <c r="H44" s="207">
        <v>100</v>
      </c>
      <c r="I44" s="206"/>
      <c r="J44" s="206"/>
      <c r="K44" s="206"/>
      <c r="L44" s="23"/>
      <c r="M44" s="206"/>
      <c r="N44" s="206"/>
      <c r="O44" s="206"/>
      <c r="P44" s="208"/>
      <c r="Q44" s="221"/>
      <c r="R44" s="222"/>
      <c r="S44" s="206"/>
      <c r="T44" s="31"/>
      <c r="U44" s="1"/>
      <c r="V44" s="223"/>
      <c r="W44" s="176"/>
      <c r="Y44" s="224"/>
      <c r="Z44" s="201"/>
      <c r="AA44" s="202" t="s">
        <v>157</v>
      </c>
      <c r="AB44" s="179"/>
      <c r="AC44" s="190"/>
      <c r="AD44" s="191"/>
      <c r="AE44" s="192"/>
      <c r="AF44" s="190"/>
      <c r="AG44" s="226"/>
      <c r="AL44" s="414">
        <f t="shared" si="2"/>
        <v>0</v>
      </c>
      <c r="AM44" s="414">
        <f t="shared" si="3"/>
        <v>0</v>
      </c>
      <c r="AN44" s="442">
        <f t="shared" si="4"/>
        <v>0</v>
      </c>
    </row>
    <row r="45" spans="1:40" ht="12.75" customHeight="1" x14ac:dyDescent="0.3">
      <c r="A45" s="1"/>
      <c r="B45" s="218">
        <v>3</v>
      </c>
      <c r="C45" s="219" t="s">
        <v>158</v>
      </c>
      <c r="D45" s="220" t="s">
        <v>159</v>
      </c>
      <c r="E45" s="206">
        <f t="shared" si="25"/>
        <v>11561668.507183259</v>
      </c>
      <c r="F45" s="206">
        <v>12245309.96618326</v>
      </c>
      <c r="G45" s="206">
        <v>11902078</v>
      </c>
      <c r="H45" s="207">
        <v>100</v>
      </c>
      <c r="I45" s="206"/>
      <c r="J45" s="206">
        <f>IF(H45+I45&gt;100,err,H45+I45)</f>
        <v>100</v>
      </c>
      <c r="K45" s="206"/>
      <c r="L45" s="23"/>
      <c r="M45" s="206">
        <f t="shared" ref="M45:M51" si="31">+E45*H45/100</f>
        <v>11561668.507183259</v>
      </c>
      <c r="N45" s="206">
        <f t="shared" ref="N45:N51" si="32">(+M45-M45*K45/100)</f>
        <v>11561668.507183259</v>
      </c>
      <c r="O45" s="206">
        <f t="shared" ref="O45:O51" si="33">(+E45*J45/100)</f>
        <v>11561668.507183259</v>
      </c>
      <c r="P45" s="208">
        <f t="shared" ref="P45:P51" si="34">+N45-N45*0</f>
        <v>11561668.507183259</v>
      </c>
      <c r="Q45" s="221">
        <v>5.9130000000000002E-2</v>
      </c>
      <c r="R45" s="222"/>
      <c r="S45" s="206">
        <f t="shared" ref="S45:S51" si="35">ROUND(+P45*Q45,3)</f>
        <v>683641.45900000003</v>
      </c>
      <c r="T45" s="31"/>
      <c r="U45" s="1"/>
      <c r="V45" s="223">
        <f>+'[1]Formulas Indices'!$Z$15</f>
        <v>5.9130000000000002E-2</v>
      </c>
      <c r="W45" s="176"/>
      <c r="Y45" s="224">
        <v>8</v>
      </c>
      <c r="Z45" s="239" t="s">
        <v>160</v>
      </c>
      <c r="AA45" s="247" t="s">
        <v>161</v>
      </c>
      <c r="AB45" s="179">
        <v>2896207.772615172</v>
      </c>
      <c r="AC45" s="190">
        <v>0</v>
      </c>
      <c r="AD45" s="191">
        <v>7.4420999999999999</v>
      </c>
      <c r="AE45" s="192"/>
      <c r="AF45" s="190">
        <f t="shared" ref="AF45:AF46" si="36">ROUND(AD45*AC45,0)</f>
        <v>0</v>
      </c>
      <c r="AG45" s="226">
        <f>+'[1]Formulas Indices'!$Z$35</f>
        <v>0.11625000000000001</v>
      </c>
      <c r="AL45" s="414">
        <f t="shared" si="2"/>
        <v>12637159.885101125</v>
      </c>
      <c r="AM45" s="414">
        <f t="shared" si="3"/>
        <v>11373443.896591011</v>
      </c>
      <c r="AN45" s="442">
        <f t="shared" si="4"/>
        <v>6118044.0541102802</v>
      </c>
    </row>
    <row r="46" spans="1:40" ht="17.25" customHeight="1" x14ac:dyDescent="0.3">
      <c r="A46" s="1"/>
      <c r="B46" s="218">
        <v>3</v>
      </c>
      <c r="C46" s="219" t="s">
        <v>162</v>
      </c>
      <c r="D46" s="220" t="s">
        <v>163</v>
      </c>
      <c r="E46" s="206">
        <f t="shared" si="25"/>
        <v>55670163.800554134</v>
      </c>
      <c r="F46" s="206">
        <v>58961940.586554132</v>
      </c>
      <c r="G46" s="206">
        <v>57309257</v>
      </c>
      <c r="H46" s="207">
        <v>100</v>
      </c>
      <c r="I46" s="206"/>
      <c r="J46" s="206">
        <f>IF(H46+I46&gt;100,err,H46+I46)</f>
        <v>100</v>
      </c>
      <c r="K46" s="206"/>
      <c r="L46" s="23"/>
      <c r="M46" s="206">
        <f t="shared" si="31"/>
        <v>55670163.800554134</v>
      </c>
      <c r="N46" s="206">
        <f t="shared" si="32"/>
        <v>55670163.800554134</v>
      </c>
      <c r="O46" s="206">
        <f t="shared" si="33"/>
        <v>55670163.800554134</v>
      </c>
      <c r="P46" s="208">
        <f t="shared" si="34"/>
        <v>55670163.800554134</v>
      </c>
      <c r="Q46" s="221">
        <v>5.9130000000000002E-2</v>
      </c>
      <c r="R46" s="222"/>
      <c r="S46" s="206">
        <f t="shared" si="35"/>
        <v>3291776.7859999998</v>
      </c>
      <c r="T46" s="31"/>
      <c r="U46" s="1"/>
      <c r="V46" s="223">
        <f>+'[1]Formulas Indices'!$Z$15</f>
        <v>5.9130000000000002E-2</v>
      </c>
      <c r="W46" s="176"/>
      <c r="Y46" s="224">
        <v>8</v>
      </c>
      <c r="Z46" s="246" t="s">
        <v>164</v>
      </c>
      <c r="AA46" s="242" t="s">
        <v>165</v>
      </c>
      <c r="AB46" s="179">
        <v>1104009.606433956</v>
      </c>
      <c r="AC46" s="190">
        <v>88320.768514716474</v>
      </c>
      <c r="AD46" s="191">
        <v>7.4420999999999999</v>
      </c>
      <c r="AE46" s="192"/>
      <c r="AF46" s="190">
        <f t="shared" si="36"/>
        <v>657292</v>
      </c>
      <c r="AG46" s="226">
        <f>+'[1]Formulas Indices'!$Z$35</f>
        <v>0.11625000000000001</v>
      </c>
      <c r="AL46" s="414">
        <f t="shared" si="2"/>
        <v>60848722.685323864</v>
      </c>
      <c r="AM46" s="414">
        <f t="shared" si="3"/>
        <v>54763850.416791476</v>
      </c>
      <c r="AN46" s="442">
        <f t="shared" si="4"/>
        <v>29458768.379123978</v>
      </c>
    </row>
    <row r="47" spans="1:40" ht="12.75" customHeight="1" x14ac:dyDescent="0.3">
      <c r="A47" s="1"/>
      <c r="B47" s="218">
        <v>3</v>
      </c>
      <c r="C47" s="219" t="s">
        <v>166</v>
      </c>
      <c r="D47" s="220" t="s">
        <v>167</v>
      </c>
      <c r="E47" s="206">
        <f t="shared" si="25"/>
        <v>22328134.124024484</v>
      </c>
      <c r="F47" s="206">
        <v>23648396.695024487</v>
      </c>
      <c r="G47" s="206">
        <v>22985540</v>
      </c>
      <c r="H47" s="207">
        <v>100</v>
      </c>
      <c r="I47" s="206"/>
      <c r="J47" s="206">
        <f>IF(H47+I47&gt;100,err,H47+I47)</f>
        <v>100</v>
      </c>
      <c r="K47" s="206"/>
      <c r="L47" s="23"/>
      <c r="M47" s="206">
        <f t="shared" si="31"/>
        <v>22328134.124024488</v>
      </c>
      <c r="N47" s="206">
        <f t="shared" si="32"/>
        <v>22328134.124024488</v>
      </c>
      <c r="O47" s="206">
        <f t="shared" si="33"/>
        <v>22328134.124024488</v>
      </c>
      <c r="P47" s="208">
        <f t="shared" si="34"/>
        <v>22328134.124024488</v>
      </c>
      <c r="Q47" s="221">
        <v>5.9130000000000002E-2</v>
      </c>
      <c r="R47" s="222"/>
      <c r="S47" s="206">
        <f t="shared" si="35"/>
        <v>1320262.571</v>
      </c>
      <c r="T47" s="31"/>
      <c r="U47" s="1"/>
      <c r="V47" s="223">
        <f>+'[1]Formulas Indices'!$Z$15</f>
        <v>5.9130000000000002E-2</v>
      </c>
      <c r="W47" s="176"/>
      <c r="Y47" s="224"/>
      <c r="Z47" s="201"/>
      <c r="AA47" s="202" t="s">
        <v>168</v>
      </c>
      <c r="AB47" s="179"/>
      <c r="AC47" s="190"/>
      <c r="AD47" s="191"/>
      <c r="AE47" s="192"/>
      <c r="AF47" s="190"/>
      <c r="AG47" s="226"/>
      <c r="AL47" s="414">
        <f t="shared" si="2"/>
        <v>24405145.389265269</v>
      </c>
      <c r="AM47" s="414">
        <f t="shared" si="3"/>
        <v>21964630.850338742</v>
      </c>
      <c r="AN47" s="442">
        <f t="shared" si="4"/>
        <v>11815293.625787381</v>
      </c>
    </row>
    <row r="48" spans="1:40" ht="12.75" customHeight="1" x14ac:dyDescent="0.3">
      <c r="A48" s="1"/>
      <c r="B48" s="243"/>
      <c r="C48" s="244" t="s">
        <v>169</v>
      </c>
      <c r="D48" s="245" t="s">
        <v>170</v>
      </c>
      <c r="E48" s="206"/>
      <c r="F48" s="206"/>
      <c r="G48" s="206"/>
      <c r="H48" s="207">
        <v>100</v>
      </c>
      <c r="I48" s="206"/>
      <c r="J48" s="206"/>
      <c r="K48" s="206"/>
      <c r="L48" s="23"/>
      <c r="M48" s="206"/>
      <c r="N48" s="206"/>
      <c r="O48" s="206"/>
      <c r="P48" s="208"/>
      <c r="Q48" s="221"/>
      <c r="R48" s="222"/>
      <c r="S48" s="206"/>
      <c r="T48" s="31"/>
      <c r="U48" s="1"/>
      <c r="V48" s="223"/>
      <c r="W48" s="176"/>
      <c r="Y48" s="224"/>
      <c r="Z48" s="201" t="s">
        <v>171</v>
      </c>
      <c r="AA48" s="247" t="s">
        <v>172</v>
      </c>
      <c r="AB48" s="179"/>
      <c r="AC48" s="190"/>
      <c r="AD48" s="191"/>
      <c r="AE48" s="192"/>
      <c r="AF48" s="190"/>
      <c r="AG48" s="226"/>
      <c r="AL48" s="414">
        <f t="shared" si="2"/>
        <v>0</v>
      </c>
      <c r="AM48" s="414">
        <f t="shared" si="3"/>
        <v>0</v>
      </c>
      <c r="AN48" s="442">
        <f t="shared" si="4"/>
        <v>0</v>
      </c>
    </row>
    <row r="49" spans="1:40" ht="12.75" customHeight="1" x14ac:dyDescent="0.3">
      <c r="A49" s="1"/>
      <c r="B49" s="218">
        <v>4</v>
      </c>
      <c r="C49" s="219" t="s">
        <v>173</v>
      </c>
      <c r="D49" s="220" t="s">
        <v>174</v>
      </c>
      <c r="E49" s="206">
        <f t="shared" si="25"/>
        <v>53704631.836939029</v>
      </c>
      <c r="F49" s="206">
        <v>57877481.730939031</v>
      </c>
      <c r="G49" s="206">
        <v>55285854</v>
      </c>
      <c r="H49" s="207">
        <v>100</v>
      </c>
      <c r="I49" s="206"/>
      <c r="J49" s="206">
        <f>IF(H49+I49&gt;100,err,H49+I49)</f>
        <v>100</v>
      </c>
      <c r="K49" s="206"/>
      <c r="L49" s="23"/>
      <c r="M49" s="206">
        <f t="shared" si="31"/>
        <v>53704631.836939029</v>
      </c>
      <c r="N49" s="206">
        <f t="shared" si="32"/>
        <v>53704631.836939029</v>
      </c>
      <c r="O49" s="206">
        <f t="shared" si="33"/>
        <v>53704631.836939029</v>
      </c>
      <c r="P49" s="208">
        <f t="shared" si="34"/>
        <v>53704631.836939029</v>
      </c>
      <c r="Q49" s="221">
        <v>7.7700000000000005E-2</v>
      </c>
      <c r="R49" s="222"/>
      <c r="S49" s="206">
        <f t="shared" si="35"/>
        <v>4172849.8939999999</v>
      </c>
      <c r="T49" s="31"/>
      <c r="U49" s="1"/>
      <c r="V49" s="223">
        <f>+'[1]Formulas Indices'!$Z$19</f>
        <v>7.7700000000000005E-2</v>
      </c>
      <c r="W49" s="176"/>
      <c r="Y49" s="224">
        <v>9</v>
      </c>
      <c r="Z49" s="246" t="s">
        <v>175</v>
      </c>
      <c r="AA49" s="242" t="s">
        <v>176</v>
      </c>
      <c r="AB49" s="179">
        <v>5237524.9380995277</v>
      </c>
      <c r="AC49" s="190">
        <v>0</v>
      </c>
      <c r="AD49" s="191">
        <v>5.6524000000000001</v>
      </c>
      <c r="AE49" s="192"/>
      <c r="AF49" s="190">
        <f t="shared" ref="AF49:AF54" si="37">ROUND(AD49*AC49,0)</f>
        <v>0</v>
      </c>
      <c r="AG49" s="226">
        <f>+'[1]Formulas Indices'!$Z$39</f>
        <v>8.5769999999999999E-2</v>
      </c>
      <c r="AL49" s="414">
        <f t="shared" si="2"/>
        <v>59729561.146329083</v>
      </c>
      <c r="AM49" s="414">
        <f t="shared" si="3"/>
        <v>53756605.031696171</v>
      </c>
      <c r="AN49" s="442">
        <f t="shared" si="4"/>
        <v>28916947.300535865</v>
      </c>
    </row>
    <row r="50" spans="1:40" ht="12.75" customHeight="1" x14ac:dyDescent="0.3">
      <c r="A50" s="1"/>
      <c r="B50" s="218">
        <v>4</v>
      </c>
      <c r="C50" s="219" t="s">
        <v>177</v>
      </c>
      <c r="D50" s="220" t="s">
        <v>178</v>
      </c>
      <c r="E50" s="206">
        <f t="shared" si="25"/>
        <v>48985103.61530225</v>
      </c>
      <c r="F50" s="206">
        <v>52791246.166302249</v>
      </c>
      <c r="G50" s="206">
        <v>50427369</v>
      </c>
      <c r="H50" s="207">
        <v>100</v>
      </c>
      <c r="I50" s="206"/>
      <c r="J50" s="206">
        <f>IF(H50+I50&gt;100,err,H50+I50)</f>
        <v>100</v>
      </c>
      <c r="K50" s="206"/>
      <c r="L50" s="23"/>
      <c r="M50" s="206">
        <f t="shared" si="31"/>
        <v>48985103.61530225</v>
      </c>
      <c r="N50" s="206">
        <f t="shared" si="32"/>
        <v>48985103.61530225</v>
      </c>
      <c r="O50" s="206">
        <f t="shared" si="33"/>
        <v>48985103.61530225</v>
      </c>
      <c r="P50" s="208">
        <f t="shared" si="34"/>
        <v>48985103.61530225</v>
      </c>
      <c r="Q50" s="221">
        <v>7.7700000000000005E-2</v>
      </c>
      <c r="R50" s="222"/>
      <c r="S50" s="206">
        <f t="shared" si="35"/>
        <v>3806142.551</v>
      </c>
      <c r="T50" s="31"/>
      <c r="U50" s="1"/>
      <c r="V50" s="223">
        <f>+'[1]Formulas Indices'!$Z$19</f>
        <v>7.7700000000000005E-2</v>
      </c>
      <c r="W50" s="176"/>
      <c r="Y50" s="224">
        <v>11</v>
      </c>
      <c r="Z50" s="250" t="s">
        <v>179</v>
      </c>
      <c r="AA50" s="242" t="s">
        <v>180</v>
      </c>
      <c r="AB50" s="179">
        <v>1167638.4367486739</v>
      </c>
      <c r="AC50" s="190">
        <v>0</v>
      </c>
      <c r="AD50" s="191">
        <v>7.4393000000000002</v>
      </c>
      <c r="AE50" s="192"/>
      <c r="AF50" s="190">
        <f t="shared" si="37"/>
        <v>0</v>
      </c>
      <c r="AG50" s="226">
        <f>+'[1]Formulas Indices'!$Z$47</f>
        <v>8.8469999999999993E-2</v>
      </c>
      <c r="AL50" s="414">
        <f t="shared" si="2"/>
        <v>54480566.043623924</v>
      </c>
      <c r="AM50" s="414">
        <f t="shared" si="3"/>
        <v>49032509.439261533</v>
      </c>
      <c r="AN50" s="442">
        <f t="shared" si="4"/>
        <v>26375744.722572099</v>
      </c>
    </row>
    <row r="51" spans="1:40" ht="12.75" customHeight="1" x14ac:dyDescent="0.3">
      <c r="A51" s="1"/>
      <c r="B51" s="218">
        <v>4</v>
      </c>
      <c r="C51" s="219" t="s">
        <v>181</v>
      </c>
      <c r="D51" s="220" t="s">
        <v>182</v>
      </c>
      <c r="E51" s="206">
        <f t="shared" si="25"/>
        <v>36291024.600845732</v>
      </c>
      <c r="F51" s="206">
        <v>39110837.211845733</v>
      </c>
      <c r="G51" s="206">
        <v>37359539</v>
      </c>
      <c r="H51" s="207">
        <v>100</v>
      </c>
      <c r="I51" s="206"/>
      <c r="J51" s="206">
        <f>IF(H51+I51&gt;100,err,H51+I51)</f>
        <v>100</v>
      </c>
      <c r="K51" s="206"/>
      <c r="L51" s="23"/>
      <c r="M51" s="206">
        <f t="shared" si="31"/>
        <v>36291024.600845732</v>
      </c>
      <c r="N51" s="206">
        <f t="shared" si="32"/>
        <v>36291024.600845732</v>
      </c>
      <c r="O51" s="206">
        <f t="shared" si="33"/>
        <v>36291024.600845732</v>
      </c>
      <c r="P51" s="208">
        <f t="shared" si="34"/>
        <v>36291024.600845732</v>
      </c>
      <c r="Q51" s="221">
        <v>7.7700000000000005E-2</v>
      </c>
      <c r="R51" s="222"/>
      <c r="S51" s="206">
        <f t="shared" si="35"/>
        <v>2819812.611</v>
      </c>
      <c r="T51" s="31"/>
      <c r="U51" s="1"/>
      <c r="V51" s="223">
        <f>+'[1]Formulas Indices'!$Z$19</f>
        <v>7.7700000000000005E-2</v>
      </c>
      <c r="W51" s="176"/>
      <c r="Y51" s="224">
        <v>11</v>
      </c>
      <c r="Z51" s="239" t="s">
        <v>183</v>
      </c>
      <c r="AA51" s="242" t="s">
        <v>184</v>
      </c>
      <c r="AB51" s="179">
        <v>2883406.1627958594</v>
      </c>
      <c r="AC51" s="190">
        <v>144170.30813979299</v>
      </c>
      <c r="AD51" s="191">
        <v>7.4393000000000002</v>
      </c>
      <c r="AE51" s="192"/>
      <c r="AF51" s="190">
        <f t="shared" si="37"/>
        <v>1072526</v>
      </c>
      <c r="AG51" s="226">
        <f>+'[1]Formulas Indices'!$Z$47</f>
        <v>8.8469999999999993E-2</v>
      </c>
      <c r="AL51" s="414">
        <f t="shared" si="2"/>
        <v>40362384.002624795</v>
      </c>
      <c r="AM51" s="414">
        <f t="shared" si="3"/>
        <v>36326145.602362312</v>
      </c>
      <c r="AN51" s="442">
        <f t="shared" si="4"/>
        <v>19540691.555869989</v>
      </c>
    </row>
    <row r="52" spans="1:40" ht="12.75" customHeight="1" x14ac:dyDescent="0.3">
      <c r="A52" s="1"/>
      <c r="B52" s="243"/>
      <c r="C52" s="244" t="s">
        <v>185</v>
      </c>
      <c r="D52" s="245" t="s">
        <v>186</v>
      </c>
      <c r="E52" s="206"/>
      <c r="F52" s="206"/>
      <c r="G52" s="206"/>
      <c r="H52" s="207">
        <v>100</v>
      </c>
      <c r="I52" s="206"/>
      <c r="J52" s="206"/>
      <c r="K52" s="206"/>
      <c r="L52" s="23"/>
      <c r="M52" s="206"/>
      <c r="N52" s="206"/>
      <c r="O52" s="206"/>
      <c r="P52" s="208"/>
      <c r="Q52" s="221"/>
      <c r="R52" s="222"/>
      <c r="S52" s="206"/>
      <c r="T52" s="31"/>
      <c r="U52" s="1"/>
      <c r="V52" s="223"/>
      <c r="W52" s="176"/>
      <c r="Y52" s="224">
        <v>11</v>
      </c>
      <c r="Z52" s="239" t="s">
        <v>187</v>
      </c>
      <c r="AA52" s="242" t="s">
        <v>188</v>
      </c>
      <c r="AB52" s="179">
        <v>338365.18536230398</v>
      </c>
      <c r="AC52" s="190">
        <v>16918.259268115202</v>
      </c>
      <c r="AD52" s="191">
        <v>7.4393000000000002</v>
      </c>
      <c r="AE52" s="192"/>
      <c r="AF52" s="190">
        <f t="shared" si="37"/>
        <v>125860</v>
      </c>
      <c r="AG52" s="226">
        <f>+'[1]Formulas Indices'!$Z$47</f>
        <v>8.8469999999999993E-2</v>
      </c>
      <c r="AL52" s="414">
        <f t="shared" si="2"/>
        <v>0</v>
      </c>
      <c r="AM52" s="414">
        <f t="shared" si="3"/>
        <v>0</v>
      </c>
      <c r="AN52" s="442">
        <f t="shared" si="4"/>
        <v>0</v>
      </c>
    </row>
    <row r="53" spans="1:40" ht="12.75" customHeight="1" x14ac:dyDescent="0.3">
      <c r="A53" s="1"/>
      <c r="B53" s="251">
        <v>4</v>
      </c>
      <c r="C53" s="252" t="s">
        <v>189</v>
      </c>
      <c r="D53" s="220" t="s">
        <v>190</v>
      </c>
      <c r="E53" s="206">
        <f t="shared" ref="E53:E54" si="38">+G53+G53*$G$19/100</f>
        <v>72261801.242600396</v>
      </c>
      <c r="F53" s="206">
        <v>77876543.199600399</v>
      </c>
      <c r="G53" s="206">
        <v>74389401</v>
      </c>
      <c r="H53" s="207">
        <v>100</v>
      </c>
      <c r="I53" s="206"/>
      <c r="J53" s="206">
        <f>IF(H53+I53&gt;100,err,H53+I53)</f>
        <v>100</v>
      </c>
      <c r="K53" s="206"/>
      <c r="L53" s="23"/>
      <c r="M53" s="206">
        <f t="shared" ref="M53:M54" si="39">+E53*H53/100</f>
        <v>72261801.242600396</v>
      </c>
      <c r="N53" s="206">
        <f t="shared" ref="N53:N54" si="40">(+M53-M53*K53/100)</f>
        <v>72261801.242600396</v>
      </c>
      <c r="O53" s="206">
        <f t="shared" ref="O53:O54" si="41">(+E53*J53/100)</f>
        <v>72261801.242600396</v>
      </c>
      <c r="P53" s="208">
        <f t="shared" ref="P53:P54" si="42">+N53-N53*0</f>
        <v>72261801.242600396</v>
      </c>
      <c r="Q53" s="221">
        <v>7.7700000000000005E-2</v>
      </c>
      <c r="R53" s="222"/>
      <c r="S53" s="206">
        <f t="shared" ref="S53:S54" si="43">ROUND(+P53*Q53,3)</f>
        <v>5614741.9570000004</v>
      </c>
      <c r="T53" s="31"/>
      <c r="U53" s="1"/>
      <c r="V53" s="223">
        <f>+'[1]Formulas Indices'!$Z$19</f>
        <v>7.7700000000000005E-2</v>
      </c>
      <c r="W53" s="176"/>
      <c r="Y53" s="224">
        <v>11</v>
      </c>
      <c r="Z53" s="246" t="s">
        <v>191</v>
      </c>
      <c r="AA53" s="242" t="s">
        <v>192</v>
      </c>
      <c r="AB53" s="179">
        <v>24814.172487167998</v>
      </c>
      <c r="AC53" s="190">
        <v>1240.7086243583999</v>
      </c>
      <c r="AD53" s="191">
        <v>7.4393000000000002</v>
      </c>
      <c r="AE53" s="192"/>
      <c r="AF53" s="190">
        <f t="shared" si="37"/>
        <v>9230</v>
      </c>
      <c r="AG53" s="226">
        <f>+'[1]Formulas Indices'!$Z$47</f>
        <v>8.8469999999999993E-2</v>
      </c>
      <c r="AL53" s="414">
        <f t="shared" si="2"/>
        <v>80368592.581987619</v>
      </c>
      <c r="AM53" s="414">
        <f t="shared" si="3"/>
        <v>72331733.323788851</v>
      </c>
      <c r="AN53" s="442">
        <f t="shared" si="4"/>
        <v>38908947.457659416</v>
      </c>
    </row>
    <row r="54" spans="1:40" ht="12.75" customHeight="1" x14ac:dyDescent="0.3">
      <c r="A54" s="1"/>
      <c r="B54" s="251">
        <v>4</v>
      </c>
      <c r="C54" s="252" t="s">
        <v>193</v>
      </c>
      <c r="D54" s="220" t="s">
        <v>194</v>
      </c>
      <c r="E54" s="206">
        <f t="shared" si="38"/>
        <v>4396918.7912008837</v>
      </c>
      <c r="F54" s="206">
        <v>4738559.3812008835</v>
      </c>
      <c r="G54" s="206">
        <v>4526377</v>
      </c>
      <c r="H54" s="207">
        <v>100</v>
      </c>
      <c r="I54" s="206"/>
      <c r="J54" s="206">
        <f>IF(H54+I54&gt;100,err,H54+I54)</f>
        <v>100</v>
      </c>
      <c r="K54" s="206"/>
      <c r="L54" s="23"/>
      <c r="M54" s="206">
        <f t="shared" si="39"/>
        <v>4396918.7912008837</v>
      </c>
      <c r="N54" s="206">
        <f t="shared" si="40"/>
        <v>4396918.7912008837</v>
      </c>
      <c r="O54" s="206">
        <f t="shared" si="41"/>
        <v>4396918.7912008837</v>
      </c>
      <c r="P54" s="208">
        <f t="shared" si="42"/>
        <v>4396918.7912008837</v>
      </c>
      <c r="Q54" s="221">
        <v>7.7700000000000005E-2</v>
      </c>
      <c r="R54" s="222"/>
      <c r="S54" s="206">
        <f t="shared" si="43"/>
        <v>341640.59</v>
      </c>
      <c r="T54" s="31"/>
      <c r="U54" s="1"/>
      <c r="V54" s="223">
        <f>+'[1]Formulas Indices'!$Z$19</f>
        <v>7.7700000000000005E-2</v>
      </c>
      <c r="W54" s="176"/>
      <c r="Y54" s="224">
        <v>17</v>
      </c>
      <c r="Z54" s="246" t="s">
        <v>195</v>
      </c>
      <c r="AA54" s="242" t="s">
        <v>196</v>
      </c>
      <c r="AB54" s="179">
        <v>95229.828623999987</v>
      </c>
      <c r="AC54" s="190">
        <v>0</v>
      </c>
      <c r="AD54" s="191">
        <v>5.5692000000000004</v>
      </c>
      <c r="AE54" s="192"/>
      <c r="AF54" s="190">
        <f t="shared" si="37"/>
        <v>0</v>
      </c>
      <c r="AG54" s="226">
        <f>+'[1]Formulas Indices'!$Z$71</f>
        <v>8.7600000000000004E-3</v>
      </c>
      <c r="AL54" s="414">
        <f t="shared" si="2"/>
        <v>4890193.2813993115</v>
      </c>
      <c r="AM54" s="414">
        <f t="shared" si="3"/>
        <v>4401173.9532593805</v>
      </c>
      <c r="AN54" s="442">
        <f t="shared" si="4"/>
        <v>2367495.4025063911</v>
      </c>
    </row>
    <row r="55" spans="1:40" ht="15.75" customHeight="1" x14ac:dyDescent="0.3">
      <c r="A55" s="1"/>
      <c r="B55" s="243"/>
      <c r="C55" s="244" t="s">
        <v>197</v>
      </c>
      <c r="D55" s="245" t="s">
        <v>198</v>
      </c>
      <c r="E55" s="206"/>
      <c r="F55" s="206"/>
      <c r="G55" s="206"/>
      <c r="H55" s="207">
        <v>100</v>
      </c>
      <c r="I55" s="206"/>
      <c r="J55" s="206"/>
      <c r="K55" s="206"/>
      <c r="L55" s="23"/>
      <c r="M55" s="206"/>
      <c r="N55" s="206"/>
      <c r="O55" s="206"/>
      <c r="P55" s="208"/>
      <c r="Q55" s="221"/>
      <c r="R55" s="222"/>
      <c r="S55" s="206"/>
      <c r="T55" s="31"/>
      <c r="U55" s="1"/>
      <c r="V55" s="223"/>
      <c r="W55" s="176"/>
      <c r="Y55" s="224"/>
      <c r="Z55" s="201" t="s">
        <v>199</v>
      </c>
      <c r="AA55" s="240" t="s">
        <v>200</v>
      </c>
      <c r="AB55" s="179"/>
      <c r="AC55" s="190"/>
      <c r="AD55" s="191"/>
      <c r="AE55" s="192"/>
      <c r="AF55" s="190"/>
      <c r="AG55" s="226"/>
      <c r="AL55" s="414">
        <f t="shared" si="2"/>
        <v>0</v>
      </c>
      <c r="AM55" s="414">
        <f t="shared" si="3"/>
        <v>0</v>
      </c>
      <c r="AN55" s="442">
        <f t="shared" si="4"/>
        <v>0</v>
      </c>
    </row>
    <row r="56" spans="1:40" ht="12.75" customHeight="1" x14ac:dyDescent="0.3">
      <c r="A56" s="1"/>
      <c r="B56" s="203"/>
      <c r="C56" s="204" t="s">
        <v>201</v>
      </c>
      <c r="D56" s="205" t="s">
        <v>202</v>
      </c>
      <c r="E56" s="206"/>
      <c r="F56" s="206"/>
      <c r="G56" s="206"/>
      <c r="H56" s="207">
        <v>100</v>
      </c>
      <c r="I56" s="206"/>
      <c r="J56" s="206"/>
      <c r="K56" s="206"/>
      <c r="L56" s="23"/>
      <c r="M56" s="206"/>
      <c r="N56" s="206"/>
      <c r="O56" s="206"/>
      <c r="P56" s="208"/>
      <c r="Q56" s="221"/>
      <c r="R56" s="222"/>
      <c r="S56" s="206"/>
      <c r="T56" s="31"/>
      <c r="U56" s="1"/>
      <c r="V56" s="223"/>
      <c r="W56" s="176"/>
      <c r="Y56" s="224">
        <v>10</v>
      </c>
      <c r="Z56" s="246" t="s">
        <v>203</v>
      </c>
      <c r="AA56" s="242" t="s">
        <v>204</v>
      </c>
      <c r="AB56" s="179">
        <v>1227764.1697961518</v>
      </c>
      <c r="AC56" s="190">
        <v>0</v>
      </c>
      <c r="AD56" s="191">
        <v>6.6745000000000001</v>
      </c>
      <c r="AE56" s="192"/>
      <c r="AF56" s="190">
        <f t="shared" ref="AF56:AF57" si="44">ROUND(AD56*AC56,0)</f>
        <v>0</v>
      </c>
      <c r="AG56" s="226">
        <f>+'[1]Formulas Indices'!$Z$43</f>
        <v>3.1730000000000001E-2</v>
      </c>
      <c r="AL56" s="414">
        <f t="shared" si="2"/>
        <v>0</v>
      </c>
      <c r="AM56" s="414">
        <f t="shared" si="3"/>
        <v>0</v>
      </c>
      <c r="AN56" s="442">
        <f t="shared" si="4"/>
        <v>0</v>
      </c>
    </row>
    <row r="57" spans="1:40" ht="12.75" customHeight="1" x14ac:dyDescent="0.3">
      <c r="A57" s="1"/>
      <c r="B57" s="251">
        <v>7</v>
      </c>
      <c r="C57" s="219" t="s">
        <v>205</v>
      </c>
      <c r="D57" s="253" t="s">
        <v>206</v>
      </c>
      <c r="E57" s="206">
        <f t="shared" ref="E57:E87" si="45">+G57+G57*$G$19/100</f>
        <v>19284767.771839011</v>
      </c>
      <c r="F57" s="206">
        <v>20888103.36483901</v>
      </c>
      <c r="G57" s="206">
        <v>19852568</v>
      </c>
      <c r="H57" s="207">
        <v>100</v>
      </c>
      <c r="I57" s="206"/>
      <c r="J57" s="206">
        <f>IF(H57+I57&gt;100,err,H57+I57)</f>
        <v>100</v>
      </c>
      <c r="K57" s="206"/>
      <c r="L57" s="23"/>
      <c r="M57" s="206">
        <f t="shared" ref="M57:M58" si="46">+E57*H57/100</f>
        <v>19284767.771839011</v>
      </c>
      <c r="N57" s="206">
        <f t="shared" ref="N57:N58" si="47">(+M57-M57*K57/100)</f>
        <v>19284767.771839011</v>
      </c>
      <c r="O57" s="206">
        <f t="shared" ref="O57:O58" si="48">(+E57*J57/100)</f>
        <v>19284767.771839011</v>
      </c>
      <c r="P57" s="208">
        <f t="shared" ref="P57:P58" si="49">+N57-N57*0</f>
        <v>19284767.771839011</v>
      </c>
      <c r="Q57" s="221">
        <v>8.3140000000000006E-2</v>
      </c>
      <c r="R57" s="222"/>
      <c r="S57" s="206">
        <f t="shared" ref="S57:S58" si="50">ROUND(+P57*Q57,3)</f>
        <v>1603335.5930000001</v>
      </c>
      <c r="T57" s="31"/>
      <c r="U57" s="1"/>
      <c r="V57" s="223">
        <f>+'[1]Formulas Indices'!$Z$31</f>
        <v>8.3140000000000006E-2</v>
      </c>
      <c r="W57" s="176"/>
      <c r="Y57" s="224">
        <v>10</v>
      </c>
      <c r="Z57" s="246" t="s">
        <v>207</v>
      </c>
      <c r="AA57" s="242" t="s">
        <v>208</v>
      </c>
      <c r="AB57" s="179">
        <v>250985.01546916796</v>
      </c>
      <c r="AC57" s="190">
        <v>0</v>
      </c>
      <c r="AD57" s="191">
        <v>6.6745000000000001</v>
      </c>
      <c r="AE57" s="192"/>
      <c r="AF57" s="190">
        <f t="shared" si="44"/>
        <v>0</v>
      </c>
      <c r="AG57" s="226">
        <f>+'[1]Formulas Indices'!$Z$43</f>
        <v>3.1730000000000001E-2</v>
      </c>
      <c r="AL57" s="414">
        <f t="shared" si="2"/>
        <v>21556522.672513857</v>
      </c>
      <c r="AM57" s="414">
        <f t="shared" si="3"/>
        <v>19400870.40526247</v>
      </c>
      <c r="AN57" s="442">
        <f t="shared" si="4"/>
        <v>10436186.33957099</v>
      </c>
    </row>
    <row r="58" spans="1:40" ht="12.75" customHeight="1" x14ac:dyDescent="0.3">
      <c r="A58" s="1"/>
      <c r="B58" s="251">
        <v>7</v>
      </c>
      <c r="C58" s="219" t="s">
        <v>209</v>
      </c>
      <c r="D58" s="253" t="s">
        <v>210</v>
      </c>
      <c r="E58" s="206">
        <f t="shared" si="45"/>
        <v>1423416.4376133995</v>
      </c>
      <c r="F58" s="206">
        <v>1541759.2806133991</v>
      </c>
      <c r="G58" s="206">
        <v>1465326</v>
      </c>
      <c r="H58" s="207">
        <v>100</v>
      </c>
      <c r="I58" s="206"/>
      <c r="J58" s="206">
        <f>IF(H58+I58&gt;100,err,H58+I58)</f>
        <v>100</v>
      </c>
      <c r="K58" s="206"/>
      <c r="L58" s="23"/>
      <c r="M58" s="206">
        <f t="shared" si="46"/>
        <v>1423416.4376133992</v>
      </c>
      <c r="N58" s="206">
        <f t="shared" si="47"/>
        <v>1423416.4376133992</v>
      </c>
      <c r="O58" s="206">
        <f t="shared" si="48"/>
        <v>1423416.4376133992</v>
      </c>
      <c r="P58" s="208">
        <f t="shared" si="49"/>
        <v>1423416.4376133992</v>
      </c>
      <c r="Q58" s="221">
        <v>8.3140000000000006E-2</v>
      </c>
      <c r="R58" s="222"/>
      <c r="S58" s="206">
        <f t="shared" si="50"/>
        <v>118342.84299999999</v>
      </c>
      <c r="T58" s="31"/>
      <c r="U58" s="1"/>
      <c r="V58" s="223">
        <f>+'[1]Formulas Indices'!$Z$31</f>
        <v>8.3140000000000006E-2</v>
      </c>
      <c r="W58" s="176"/>
      <c r="Y58" s="224"/>
      <c r="Z58" s="201" t="s">
        <v>211</v>
      </c>
      <c r="AA58" s="240" t="s">
        <v>212</v>
      </c>
      <c r="AB58" s="179"/>
      <c r="AC58" s="190"/>
      <c r="AD58" s="191"/>
      <c r="AE58" s="192"/>
      <c r="AF58" s="190"/>
      <c r="AG58" s="226"/>
      <c r="AL58" s="414">
        <f t="shared" si="2"/>
        <v>1591095.5775930278</v>
      </c>
      <c r="AM58" s="414">
        <f t="shared" si="3"/>
        <v>1431986.0198337249</v>
      </c>
      <c r="AN58" s="442">
        <f t="shared" si="4"/>
        <v>770299.09619888384</v>
      </c>
    </row>
    <row r="59" spans="1:40" ht="15.6" x14ac:dyDescent="0.3">
      <c r="A59" s="254"/>
      <c r="B59" s="203"/>
      <c r="C59" s="204" t="s">
        <v>213</v>
      </c>
      <c r="D59" s="205" t="s">
        <v>214</v>
      </c>
      <c r="E59" s="206"/>
      <c r="F59" s="206"/>
      <c r="G59" s="206"/>
      <c r="H59" s="207">
        <v>100</v>
      </c>
      <c r="I59" s="206"/>
      <c r="J59" s="206"/>
      <c r="K59" s="22"/>
      <c r="L59" s="255"/>
      <c r="M59" s="206"/>
      <c r="N59" s="206"/>
      <c r="O59" s="206"/>
      <c r="P59" s="208"/>
      <c r="Q59" s="221"/>
      <c r="R59" s="222"/>
      <c r="S59" s="206"/>
      <c r="T59" s="256"/>
      <c r="U59" s="1"/>
      <c r="V59" s="223"/>
      <c r="W59" s="176"/>
      <c r="Y59" s="224">
        <v>17</v>
      </c>
      <c r="Z59" s="239" t="s">
        <v>215</v>
      </c>
      <c r="AA59" s="247" t="s">
        <v>216</v>
      </c>
      <c r="AB59" s="179">
        <v>860806.22838949203</v>
      </c>
      <c r="AC59" s="190">
        <v>0</v>
      </c>
      <c r="AD59" s="191">
        <v>5.5692000000000004</v>
      </c>
      <c r="AE59" s="192"/>
      <c r="AF59" s="190">
        <f>ROUND(AD59*AC59,0)</f>
        <v>0</v>
      </c>
      <c r="AG59" s="226">
        <f>+'[1]Formulas Indices'!$Z$71</f>
        <v>8.7600000000000004E-3</v>
      </c>
      <c r="AL59" s="414">
        <f t="shared" si="2"/>
        <v>0</v>
      </c>
      <c r="AM59" s="414">
        <f t="shared" si="3"/>
        <v>0</v>
      </c>
      <c r="AN59" s="442">
        <f t="shared" si="4"/>
        <v>0</v>
      </c>
    </row>
    <row r="60" spans="1:40" ht="14.25" customHeight="1" x14ac:dyDescent="0.3">
      <c r="A60" s="1"/>
      <c r="B60" s="218">
        <v>7</v>
      </c>
      <c r="C60" s="219" t="s">
        <v>217</v>
      </c>
      <c r="D60" s="253" t="s">
        <v>218</v>
      </c>
      <c r="E60" s="206">
        <f t="shared" si="45"/>
        <v>10763824.382539868</v>
      </c>
      <c r="F60" s="206">
        <v>11658728.741539868</v>
      </c>
      <c r="G60" s="206">
        <v>11080743</v>
      </c>
      <c r="H60" s="207">
        <v>100</v>
      </c>
      <c r="I60" s="206"/>
      <c r="J60" s="206">
        <f>IF(H60+I60&gt;100,err,H60+I60)</f>
        <v>100</v>
      </c>
      <c r="K60" s="206"/>
      <c r="L60" s="23"/>
      <c r="M60" s="206">
        <f t="shared" ref="M60:M62" si="51">+E60*H60/100</f>
        <v>10763824.382539868</v>
      </c>
      <c r="N60" s="206">
        <f t="shared" ref="N60:N62" si="52">(+M60-M60*K60/100)</f>
        <v>10763824.382539868</v>
      </c>
      <c r="O60" s="206">
        <f t="shared" ref="O60:O62" si="53">(+E60*J60/100)</f>
        <v>10763824.382539868</v>
      </c>
      <c r="P60" s="208">
        <f t="shared" ref="P60:P62" si="54">+N60-N60*0</f>
        <v>10763824.382539868</v>
      </c>
      <c r="Q60" s="221">
        <v>8.3140000000000006E-2</v>
      </c>
      <c r="R60" s="222"/>
      <c r="S60" s="206">
        <f t="shared" ref="S60:S62" si="55">ROUND(+P60*Q60,3)</f>
        <v>894904.35900000005</v>
      </c>
      <c r="T60" s="31"/>
      <c r="U60" s="1"/>
      <c r="V60" s="223">
        <f>+'[1]Formulas Indices'!$Z$31</f>
        <v>8.3140000000000006E-2</v>
      </c>
      <c r="W60" s="176"/>
      <c r="Y60" s="224">
        <v>12</v>
      </c>
      <c r="Z60" s="239" t="s">
        <v>219</v>
      </c>
      <c r="AA60" s="247" t="s">
        <v>220</v>
      </c>
      <c r="AB60" s="179">
        <v>483507.34791385796</v>
      </c>
      <c r="AC60" s="190">
        <v>24175.367395692898</v>
      </c>
      <c r="AD60" s="191">
        <v>6.7051999999999996</v>
      </c>
      <c r="AE60" s="192"/>
      <c r="AF60" s="190">
        <f t="shared" ref="AF60" si="56">ROUND(AD60*AC60,0)</f>
        <v>162101</v>
      </c>
      <c r="AG60" s="226">
        <f>+'[1]Formulas Indices'!$Z$51</f>
        <v>4.897E-2</v>
      </c>
      <c r="AL60" s="414">
        <f t="shared" si="2"/>
        <v>12031808.061269144</v>
      </c>
      <c r="AM60" s="414">
        <f t="shared" si="3"/>
        <v>10828627.255142229</v>
      </c>
      <c r="AN60" s="442">
        <f t="shared" si="4"/>
        <v>5824974.3169135172</v>
      </c>
    </row>
    <row r="61" spans="1:40" ht="14.25" customHeight="1" x14ac:dyDescent="0.3">
      <c r="A61" s="1"/>
      <c r="B61" s="218">
        <v>3</v>
      </c>
      <c r="C61" s="219" t="s">
        <v>221</v>
      </c>
      <c r="D61" s="253" t="s">
        <v>222</v>
      </c>
      <c r="E61" s="206">
        <f t="shared" si="45"/>
        <v>4925227.8210182581</v>
      </c>
      <c r="F61" s="206">
        <v>5216456.542018258</v>
      </c>
      <c r="G61" s="206">
        <v>5070241</v>
      </c>
      <c r="H61" s="207">
        <v>100</v>
      </c>
      <c r="I61" s="206"/>
      <c r="J61" s="206">
        <f>IF(H61+I61&gt;100,err,H61+I61)</f>
        <v>100</v>
      </c>
      <c r="K61" s="206"/>
      <c r="L61" s="23"/>
      <c r="M61" s="206">
        <f t="shared" si="51"/>
        <v>4925227.8210182581</v>
      </c>
      <c r="N61" s="206">
        <f t="shared" si="52"/>
        <v>4925227.8210182581</v>
      </c>
      <c r="O61" s="206">
        <f t="shared" si="53"/>
        <v>4925227.8210182581</v>
      </c>
      <c r="P61" s="208">
        <f t="shared" si="54"/>
        <v>4925227.8210182581</v>
      </c>
      <c r="Q61" s="221">
        <v>5.9130000000000002E-2</v>
      </c>
      <c r="R61" s="222"/>
      <c r="S61" s="206">
        <f t="shared" si="55"/>
        <v>291228.72100000002</v>
      </c>
      <c r="T61" s="31"/>
      <c r="U61" s="1"/>
      <c r="V61" s="223">
        <f>+'[1]Formulas Indices'!$Z$15</f>
        <v>5.9130000000000002E-2</v>
      </c>
      <c r="W61" s="176"/>
      <c r="Y61" s="224"/>
      <c r="Z61" s="246" t="s">
        <v>223</v>
      </c>
      <c r="AA61" s="257" t="s">
        <v>224</v>
      </c>
      <c r="AB61" s="179"/>
      <c r="AC61" s="190"/>
      <c r="AD61" s="191"/>
      <c r="AE61" s="192"/>
      <c r="AF61" s="190"/>
      <c r="AG61" s="226"/>
      <c r="AL61" s="414">
        <f t="shared" si="2"/>
        <v>5383383.1513628429</v>
      </c>
      <c r="AM61" s="414">
        <f t="shared" si="3"/>
        <v>4845044.8362265583</v>
      </c>
      <c r="AN61" s="442">
        <f t="shared" si="4"/>
        <v>2606264.0323972879</v>
      </c>
    </row>
    <row r="62" spans="1:40" ht="12.75" customHeight="1" x14ac:dyDescent="0.3">
      <c r="A62" s="1"/>
      <c r="B62" s="218">
        <v>3</v>
      </c>
      <c r="C62" s="219" t="s">
        <v>225</v>
      </c>
      <c r="D62" s="253" t="s">
        <v>226</v>
      </c>
      <c r="E62" s="206">
        <f t="shared" si="45"/>
        <v>1607236.2424366667</v>
      </c>
      <c r="F62" s="206">
        <v>1702272.1214366667</v>
      </c>
      <c r="G62" s="206">
        <v>1654558</v>
      </c>
      <c r="H62" s="207">
        <v>100</v>
      </c>
      <c r="I62" s="206"/>
      <c r="J62" s="206">
        <f>IF(H62+I62&gt;100,err,H62+I62)</f>
        <v>100</v>
      </c>
      <c r="K62" s="206"/>
      <c r="L62" s="23"/>
      <c r="M62" s="206">
        <f t="shared" si="51"/>
        <v>1607236.2424366667</v>
      </c>
      <c r="N62" s="206">
        <f t="shared" si="52"/>
        <v>1607236.2424366667</v>
      </c>
      <c r="O62" s="206">
        <f t="shared" si="53"/>
        <v>1607236.2424366667</v>
      </c>
      <c r="P62" s="208">
        <f t="shared" si="54"/>
        <v>1607236.2424366667</v>
      </c>
      <c r="Q62" s="221">
        <v>5.9130000000000002E-2</v>
      </c>
      <c r="R62" s="222"/>
      <c r="S62" s="206">
        <f t="shared" si="55"/>
        <v>95035.879000000001</v>
      </c>
      <c r="T62" s="31"/>
      <c r="U62" s="1"/>
      <c r="V62" s="223">
        <f>+'[1]Formulas Indices'!$Z$15</f>
        <v>5.9130000000000002E-2</v>
      </c>
      <c r="W62" s="176"/>
      <c r="Y62" s="224">
        <v>12</v>
      </c>
      <c r="Z62" s="246" t="s">
        <v>227</v>
      </c>
      <c r="AA62" s="242" t="s">
        <v>228</v>
      </c>
      <c r="AB62" s="179">
        <v>203251.63307092278</v>
      </c>
      <c r="AC62" s="190">
        <v>0</v>
      </c>
      <c r="AD62" s="191">
        <v>6.7051999999999996</v>
      </c>
      <c r="AE62" s="192"/>
      <c r="AF62" s="190">
        <f>ROUND(AD62*AC62,0)</f>
        <v>0</v>
      </c>
      <c r="AG62" s="226">
        <f>+'[1]Formulas Indices'!$Z$51</f>
        <v>4.897E-2</v>
      </c>
      <c r="AL62" s="414">
        <f t="shared" si="2"/>
        <v>1756744.8293226401</v>
      </c>
      <c r="AM62" s="414">
        <f t="shared" si="3"/>
        <v>1581070.3463903761</v>
      </c>
      <c r="AN62" s="442">
        <f t="shared" si="4"/>
        <v>850495.07605722221</v>
      </c>
    </row>
    <row r="63" spans="1:40" ht="12.75" customHeight="1" x14ac:dyDescent="0.3">
      <c r="A63" s="1"/>
      <c r="B63" s="243"/>
      <c r="C63" s="244" t="s">
        <v>229</v>
      </c>
      <c r="D63" s="245" t="s">
        <v>230</v>
      </c>
      <c r="E63" s="206"/>
      <c r="F63" s="206"/>
      <c r="G63" s="206"/>
      <c r="H63" s="207">
        <v>100</v>
      </c>
      <c r="I63" s="206"/>
      <c r="J63" s="206"/>
      <c r="K63" s="206"/>
      <c r="L63" s="23"/>
      <c r="M63" s="206"/>
      <c r="N63" s="206"/>
      <c r="O63" s="206"/>
      <c r="P63" s="208"/>
      <c r="Q63" s="221"/>
      <c r="R63" s="222"/>
      <c r="S63" s="206"/>
      <c r="T63" s="31"/>
      <c r="U63" s="1"/>
      <c r="V63" s="223"/>
      <c r="W63" s="176"/>
      <c r="Y63" s="224">
        <v>13</v>
      </c>
      <c r="Z63" s="246" t="s">
        <v>231</v>
      </c>
      <c r="AA63" s="242" t="s">
        <v>232</v>
      </c>
      <c r="AB63" s="179">
        <v>4805312.4571609255</v>
      </c>
      <c r="AC63" s="190">
        <v>0</v>
      </c>
      <c r="AD63" s="191">
        <v>7.2171000000000003</v>
      </c>
      <c r="AE63" s="192"/>
      <c r="AF63" s="190">
        <f t="shared" ref="AF63:AF68" si="57">ROUND(AD63*AC63,0)</f>
        <v>0</v>
      </c>
      <c r="AG63" s="226">
        <f>+'[1]Formulas Indices'!$Z$55</f>
        <v>3.6450000000000003E-2</v>
      </c>
      <c r="AL63" s="414">
        <f t="shared" si="2"/>
        <v>0</v>
      </c>
      <c r="AM63" s="414">
        <f t="shared" si="3"/>
        <v>0</v>
      </c>
      <c r="AN63" s="442">
        <f t="shared" si="4"/>
        <v>0</v>
      </c>
    </row>
    <row r="64" spans="1:40" ht="12.75" customHeight="1" x14ac:dyDescent="0.3">
      <c r="A64" s="1"/>
      <c r="B64" s="203"/>
      <c r="C64" s="204" t="s">
        <v>126</v>
      </c>
      <c r="D64" s="205" t="s">
        <v>233</v>
      </c>
      <c r="E64" s="206"/>
      <c r="F64" s="206"/>
      <c r="G64" s="206"/>
      <c r="H64" s="207">
        <v>100</v>
      </c>
      <c r="I64" s="206"/>
      <c r="J64" s="206"/>
      <c r="K64" s="206"/>
      <c r="L64" s="23"/>
      <c r="M64" s="206"/>
      <c r="N64" s="206"/>
      <c r="O64" s="206"/>
      <c r="P64" s="208"/>
      <c r="Q64" s="221"/>
      <c r="R64" s="222"/>
      <c r="S64" s="206"/>
      <c r="T64" s="31"/>
      <c r="U64" s="1"/>
      <c r="V64" s="223"/>
      <c r="W64" s="176"/>
      <c r="Y64" s="224">
        <v>13</v>
      </c>
      <c r="Z64" s="258" t="s">
        <v>234</v>
      </c>
      <c r="AA64" s="259" t="s">
        <v>235</v>
      </c>
      <c r="AB64" s="179">
        <v>1550498.0590028879</v>
      </c>
      <c r="AC64" s="190">
        <v>155049.80590028877</v>
      </c>
      <c r="AD64" s="191">
        <v>7.2171000000000003</v>
      </c>
      <c r="AE64" s="192"/>
      <c r="AF64" s="190">
        <f t="shared" si="57"/>
        <v>1119010</v>
      </c>
      <c r="AG64" s="226">
        <f>+'[1]Formulas Indices'!$Z$55</f>
        <v>3.6450000000000003E-2</v>
      </c>
      <c r="AL64" s="414">
        <f t="shared" si="2"/>
        <v>0</v>
      </c>
      <c r="AM64" s="414">
        <f t="shared" si="3"/>
        <v>0</v>
      </c>
      <c r="AN64" s="442">
        <f t="shared" si="4"/>
        <v>0</v>
      </c>
    </row>
    <row r="65" spans="1:40" ht="24" customHeight="1" x14ac:dyDescent="0.3">
      <c r="A65" s="1"/>
      <c r="B65" s="218">
        <v>8</v>
      </c>
      <c r="C65" s="260" t="s">
        <v>236</v>
      </c>
      <c r="D65" s="253" t="s">
        <v>237</v>
      </c>
      <c r="E65" s="206">
        <f t="shared" si="45"/>
        <v>46765949.046412632</v>
      </c>
      <c r="F65" s="206">
        <v>52202490.623412631</v>
      </c>
      <c r="G65" s="206">
        <v>48142876</v>
      </c>
      <c r="H65" s="207">
        <v>100</v>
      </c>
      <c r="I65" s="206"/>
      <c r="J65" s="206">
        <f>IF(H65+I65&gt;100,err,H65+I65)</f>
        <v>100</v>
      </c>
      <c r="K65" s="206"/>
      <c r="L65" s="23"/>
      <c r="M65" s="206">
        <f t="shared" ref="M65:M78" si="58">+E65*H65/100</f>
        <v>46765949.046412632</v>
      </c>
      <c r="N65" s="206">
        <f t="shared" ref="N65:N78" si="59">(+M65-M65*K65/100)</f>
        <v>46765949.046412632</v>
      </c>
      <c r="O65" s="206">
        <f t="shared" ref="O65:O78" si="60">(+E65*J65/100)</f>
        <v>46765949.046412632</v>
      </c>
      <c r="P65" s="208">
        <f t="shared" ref="P65:P78" si="61">+N65-N65*0</f>
        <v>46765949.046412632</v>
      </c>
      <c r="Q65" s="221">
        <v>0.11625000000000001</v>
      </c>
      <c r="R65" s="222"/>
      <c r="S65" s="206">
        <f t="shared" ref="S65:S78" si="62">ROUND(+P65*Q65,3)</f>
        <v>5436541.5769999996</v>
      </c>
      <c r="T65" s="31"/>
      <c r="U65" s="1"/>
      <c r="V65" s="223">
        <f>+'[1]Formulas Indices'!$Z$35</f>
        <v>0.11625000000000001</v>
      </c>
      <c r="W65" s="176"/>
      <c r="Y65" s="224">
        <v>13</v>
      </c>
      <c r="Z65" s="258" t="s">
        <v>238</v>
      </c>
      <c r="AA65" s="259" t="s">
        <v>239</v>
      </c>
      <c r="AB65" s="179">
        <v>98637.696062615985</v>
      </c>
      <c r="AC65" s="190">
        <v>39455.078425046391</v>
      </c>
      <c r="AD65" s="191">
        <v>7.2171000000000003</v>
      </c>
      <c r="AE65" s="192"/>
      <c r="AF65" s="190">
        <f t="shared" si="57"/>
        <v>284751</v>
      </c>
      <c r="AG65" s="226">
        <f>+'[1]Formulas Indices'!$Z$55</f>
        <v>3.6450000000000003E-2</v>
      </c>
      <c r="AL65" s="414">
        <f t="shared" si="2"/>
        <v>53872970.323361836</v>
      </c>
      <c r="AM65" s="414">
        <f t="shared" si="3"/>
        <v>48485673.291025653</v>
      </c>
      <c r="AN65" s="442">
        <f t="shared" si="4"/>
        <v>26081588.644984215</v>
      </c>
    </row>
    <row r="66" spans="1:40" ht="12.75" customHeight="1" x14ac:dyDescent="0.3">
      <c r="A66" s="1"/>
      <c r="B66" s="218">
        <v>8</v>
      </c>
      <c r="C66" s="260" t="s">
        <v>240</v>
      </c>
      <c r="D66" s="253" t="s">
        <v>241</v>
      </c>
      <c r="E66" s="206">
        <f t="shared" si="45"/>
        <v>1096493.9949310787</v>
      </c>
      <c r="F66" s="206">
        <v>1223961.4219310787</v>
      </c>
      <c r="G66" s="206">
        <v>1128778</v>
      </c>
      <c r="H66" s="207">
        <v>100</v>
      </c>
      <c r="I66" s="206"/>
      <c r="J66" s="206">
        <f>IF(H66+I66&gt;100,err,H66+I66)</f>
        <v>100</v>
      </c>
      <c r="K66" s="206"/>
      <c r="L66" s="23"/>
      <c r="M66" s="206">
        <f t="shared" si="58"/>
        <v>1096493.9949310787</v>
      </c>
      <c r="N66" s="206">
        <f t="shared" si="59"/>
        <v>1096493.9949310787</v>
      </c>
      <c r="O66" s="206">
        <f t="shared" si="60"/>
        <v>1096493.9949310787</v>
      </c>
      <c r="P66" s="208">
        <f t="shared" si="61"/>
        <v>1096493.9949310787</v>
      </c>
      <c r="Q66" s="221">
        <v>0.11625000000000001</v>
      </c>
      <c r="R66" s="222"/>
      <c r="S66" s="206">
        <f t="shared" si="62"/>
        <v>127467.427</v>
      </c>
      <c r="T66" s="31"/>
      <c r="U66" s="1"/>
      <c r="V66" s="223">
        <f>+'[1]Formulas Indices'!$Z$35</f>
        <v>0.11625000000000001</v>
      </c>
      <c r="W66" s="176"/>
      <c r="Y66" s="224">
        <v>13</v>
      </c>
      <c r="Z66" s="246" t="s">
        <v>242</v>
      </c>
      <c r="AA66" s="242" t="s">
        <v>243</v>
      </c>
      <c r="AB66" s="179">
        <v>12308.455349651998</v>
      </c>
      <c r="AC66" s="190">
        <v>0</v>
      </c>
      <c r="AD66" s="191">
        <v>7.2171000000000003</v>
      </c>
      <c r="AE66" s="192"/>
      <c r="AF66" s="190">
        <f t="shared" si="57"/>
        <v>0</v>
      </c>
      <c r="AG66" s="226">
        <f>+'[1]Formulas Indices'!$Z$55</f>
        <v>3.6450000000000003E-2</v>
      </c>
      <c r="AL66" s="414">
        <f t="shared" si="2"/>
        <v>1263128.1874328733</v>
      </c>
      <c r="AM66" s="414">
        <f t="shared" si="3"/>
        <v>1136815.3686895859</v>
      </c>
      <c r="AN66" s="442">
        <f t="shared" si="4"/>
        <v>611519.83253877668</v>
      </c>
    </row>
    <row r="67" spans="1:40" ht="12.75" customHeight="1" x14ac:dyDescent="0.3">
      <c r="A67" s="261"/>
      <c r="B67" s="203"/>
      <c r="C67" s="204" t="s">
        <v>244</v>
      </c>
      <c r="D67" s="205" t="s">
        <v>245</v>
      </c>
      <c r="E67" s="206"/>
      <c r="F67" s="206"/>
      <c r="G67" s="206"/>
      <c r="H67" s="207">
        <v>100</v>
      </c>
      <c r="I67" s="206"/>
      <c r="J67" s="206"/>
      <c r="K67" s="84"/>
      <c r="L67" s="84"/>
      <c r="M67" s="206"/>
      <c r="N67" s="206"/>
      <c r="O67" s="206"/>
      <c r="P67" s="208"/>
      <c r="Q67" s="221"/>
      <c r="R67" s="222"/>
      <c r="S67" s="206"/>
      <c r="T67" s="262"/>
      <c r="U67" s="1"/>
      <c r="V67" s="223"/>
      <c r="W67" s="176"/>
      <c r="Y67" s="224">
        <v>13</v>
      </c>
      <c r="Z67" s="246" t="s">
        <v>246</v>
      </c>
      <c r="AA67" s="242" t="s">
        <v>247</v>
      </c>
      <c r="AB67" s="179">
        <v>6832.7402037719994</v>
      </c>
      <c r="AC67" s="190">
        <v>0</v>
      </c>
      <c r="AD67" s="191">
        <v>7.2171000000000003</v>
      </c>
      <c r="AE67" s="192"/>
      <c r="AF67" s="190">
        <f t="shared" si="57"/>
        <v>0</v>
      </c>
      <c r="AG67" s="226">
        <f>+'[1]Formulas Indices'!$Z$55</f>
        <v>3.6450000000000003E-2</v>
      </c>
      <c r="AL67" s="414">
        <f t="shared" si="2"/>
        <v>0</v>
      </c>
      <c r="AM67" s="414">
        <f t="shared" si="3"/>
        <v>0</v>
      </c>
      <c r="AN67" s="442">
        <f t="shared" si="4"/>
        <v>0</v>
      </c>
    </row>
    <row r="68" spans="1:40" ht="12.75" customHeight="1" x14ac:dyDescent="0.3">
      <c r="A68" s="261"/>
      <c r="B68" s="263">
        <v>3</v>
      </c>
      <c r="C68" s="260" t="s">
        <v>248</v>
      </c>
      <c r="D68" s="253" t="s">
        <v>249</v>
      </c>
      <c r="E68" s="206">
        <f t="shared" si="45"/>
        <v>970307.30195022956</v>
      </c>
      <c r="F68" s="206">
        <v>1027681.5729502295</v>
      </c>
      <c r="G68" s="206">
        <v>998876</v>
      </c>
      <c r="H68" s="207">
        <v>100</v>
      </c>
      <c r="I68" s="206"/>
      <c r="J68" s="206">
        <f>IF(H68+I68&gt;100,err,H68+I68)</f>
        <v>100</v>
      </c>
      <c r="K68" s="84"/>
      <c r="L68" s="84"/>
      <c r="M68" s="206">
        <f t="shared" si="58"/>
        <v>970307.30195022956</v>
      </c>
      <c r="N68" s="206">
        <f t="shared" si="59"/>
        <v>970307.30195022956</v>
      </c>
      <c r="O68" s="206">
        <f t="shared" si="60"/>
        <v>970307.30195022956</v>
      </c>
      <c r="P68" s="208">
        <f t="shared" si="61"/>
        <v>970307.30195022956</v>
      </c>
      <c r="Q68" s="221">
        <v>5.9130000000000002E-2</v>
      </c>
      <c r="R68" s="222"/>
      <c r="S68" s="206">
        <f t="shared" si="62"/>
        <v>57374.271000000001</v>
      </c>
      <c r="T68" s="262"/>
      <c r="U68" s="1"/>
      <c r="V68" s="223">
        <f>+'[1]Formulas Indices'!$Z$15</f>
        <v>5.9130000000000002E-2</v>
      </c>
      <c r="W68" s="176"/>
      <c r="Y68" s="224">
        <v>13</v>
      </c>
      <c r="Z68" s="246" t="s">
        <v>250</v>
      </c>
      <c r="AA68" s="242" t="s">
        <v>251</v>
      </c>
      <c r="AB68" s="179">
        <v>7765941.508307579</v>
      </c>
      <c r="AC68" s="190">
        <v>0</v>
      </c>
      <c r="AD68" s="191">
        <v>7.2171000000000003</v>
      </c>
      <c r="AE68" s="192"/>
      <c r="AF68" s="190">
        <f t="shared" si="57"/>
        <v>0</v>
      </c>
      <c r="AG68" s="226">
        <f>+'[1]Formulas Indices'!$Z$55</f>
        <v>3.6450000000000003E-2</v>
      </c>
      <c r="AL68" s="414">
        <f t="shared" si="2"/>
        <v>1060567.3832846368</v>
      </c>
      <c r="AM68" s="414">
        <f t="shared" si="3"/>
        <v>954510.64495617314</v>
      </c>
      <c r="AN68" s="442">
        <f t="shared" si="4"/>
        <v>513453.81654447183</v>
      </c>
    </row>
    <row r="69" spans="1:40" ht="12.75" customHeight="1" x14ac:dyDescent="0.3">
      <c r="A69" s="1"/>
      <c r="B69" s="243"/>
      <c r="C69" s="244" t="s">
        <v>252</v>
      </c>
      <c r="D69" s="245" t="s">
        <v>138</v>
      </c>
      <c r="E69" s="206"/>
      <c r="F69" s="206"/>
      <c r="G69" s="206"/>
      <c r="H69" s="207">
        <v>100</v>
      </c>
      <c r="I69" s="84"/>
      <c r="J69" s="206"/>
      <c r="K69" s="84"/>
      <c r="L69" s="84"/>
      <c r="M69" s="206"/>
      <c r="N69" s="206"/>
      <c r="O69" s="206"/>
      <c r="P69" s="208"/>
      <c r="Q69" s="221"/>
      <c r="R69" s="222"/>
      <c r="S69" s="206"/>
      <c r="T69" s="262"/>
      <c r="U69" s="1"/>
      <c r="V69" s="223"/>
      <c r="W69" s="176"/>
      <c r="Y69" s="224"/>
      <c r="Z69" s="201" t="s">
        <v>253</v>
      </c>
      <c r="AA69" s="247" t="s">
        <v>254</v>
      </c>
      <c r="AB69" s="179"/>
      <c r="AC69" s="190"/>
      <c r="AD69" s="191"/>
      <c r="AE69" s="192"/>
      <c r="AF69" s="190"/>
      <c r="AG69" s="226"/>
      <c r="AL69" s="414">
        <f t="shared" si="2"/>
        <v>0</v>
      </c>
      <c r="AM69" s="414">
        <f t="shared" si="3"/>
        <v>0</v>
      </c>
      <c r="AN69" s="442">
        <f t="shared" si="4"/>
        <v>0</v>
      </c>
    </row>
    <row r="70" spans="1:40" ht="12.75" customHeight="1" x14ac:dyDescent="0.3">
      <c r="A70" s="1"/>
      <c r="B70" s="203"/>
      <c r="C70" s="204" t="s">
        <v>255</v>
      </c>
      <c r="D70" s="205" t="s">
        <v>256</v>
      </c>
      <c r="E70" s="206"/>
      <c r="F70" s="206"/>
      <c r="G70" s="206"/>
      <c r="H70" s="207">
        <v>100</v>
      </c>
      <c r="I70" s="206"/>
      <c r="J70" s="206"/>
      <c r="K70" s="206"/>
      <c r="L70" s="23"/>
      <c r="M70" s="206"/>
      <c r="N70" s="206"/>
      <c r="O70" s="206"/>
      <c r="P70" s="208"/>
      <c r="Q70" s="221"/>
      <c r="R70" s="222"/>
      <c r="S70" s="206"/>
      <c r="T70" s="31"/>
      <c r="U70" s="1"/>
      <c r="V70" s="223"/>
      <c r="W70" s="176"/>
      <c r="Y70" s="224">
        <v>10</v>
      </c>
      <c r="Z70" s="239" t="s">
        <v>257</v>
      </c>
      <c r="AA70" s="247" t="s">
        <v>258</v>
      </c>
      <c r="AB70" s="179">
        <v>3714153.7759932475</v>
      </c>
      <c r="AC70" s="190">
        <v>557123.06639898708</v>
      </c>
      <c r="AD70" s="191">
        <v>6.6745000000000001</v>
      </c>
      <c r="AE70" s="192"/>
      <c r="AF70" s="190">
        <f t="shared" ref="AF70:AF78" si="63">ROUND(AD70*AC70,0)</f>
        <v>3718518</v>
      </c>
      <c r="AG70" s="226">
        <f>+'[1]Formulas Indices'!$Z$43</f>
        <v>3.1730000000000001E-2</v>
      </c>
      <c r="AL70" s="414">
        <f t="shared" si="2"/>
        <v>0</v>
      </c>
      <c r="AM70" s="414">
        <f t="shared" si="3"/>
        <v>0</v>
      </c>
      <c r="AN70" s="442">
        <f t="shared" si="4"/>
        <v>0</v>
      </c>
    </row>
    <row r="71" spans="1:40" ht="12.75" customHeight="1" x14ac:dyDescent="0.3">
      <c r="A71" s="1"/>
      <c r="B71" s="218">
        <v>8</v>
      </c>
      <c r="C71" s="260" t="s">
        <v>259</v>
      </c>
      <c r="D71" s="253" t="s">
        <v>260</v>
      </c>
      <c r="E71" s="206">
        <f t="shared" si="45"/>
        <v>14448288.920383319</v>
      </c>
      <c r="F71" s="206">
        <v>16127902.507383319</v>
      </c>
      <c r="G71" s="206">
        <v>14873689</v>
      </c>
      <c r="H71" s="207">
        <v>100</v>
      </c>
      <c r="I71" s="206"/>
      <c r="J71" s="206">
        <f>IF(H71+I71&gt;100,err,H71+I71)</f>
        <v>100</v>
      </c>
      <c r="K71" s="206"/>
      <c r="L71" s="23"/>
      <c r="M71" s="206">
        <f t="shared" si="58"/>
        <v>14448288.920383319</v>
      </c>
      <c r="N71" s="206">
        <f t="shared" si="59"/>
        <v>14448288.920383319</v>
      </c>
      <c r="O71" s="206">
        <f t="shared" si="60"/>
        <v>14448288.920383319</v>
      </c>
      <c r="P71" s="208">
        <f t="shared" si="61"/>
        <v>14448288.920383319</v>
      </c>
      <c r="Q71" s="221">
        <v>0.11625000000000001</v>
      </c>
      <c r="R71" s="222"/>
      <c r="S71" s="206">
        <f t="shared" si="62"/>
        <v>1679613.5870000001</v>
      </c>
      <c r="T71" s="31"/>
      <c r="U71" s="1"/>
      <c r="V71" s="223">
        <f>+'[1]Formulas Indices'!$Z$35</f>
        <v>0.11625000000000001</v>
      </c>
      <c r="W71" s="176"/>
      <c r="Y71" s="224">
        <v>10</v>
      </c>
      <c r="Z71" s="239" t="s">
        <v>261</v>
      </c>
      <c r="AA71" s="247" t="s">
        <v>262</v>
      </c>
      <c r="AB71" s="179">
        <v>449960.94024839997</v>
      </c>
      <c r="AC71" s="190">
        <v>134988.28207451999</v>
      </c>
      <c r="AD71" s="191">
        <v>6.6745000000000001</v>
      </c>
      <c r="AE71" s="192"/>
      <c r="AF71" s="190">
        <f t="shared" si="63"/>
        <v>900979</v>
      </c>
      <c r="AG71" s="226">
        <f>+'[1]Formulas Indices'!$Z$43</f>
        <v>3.1730000000000001E-2</v>
      </c>
      <c r="AL71" s="414">
        <f t="shared" si="2"/>
        <v>16643995.387619585</v>
      </c>
      <c r="AM71" s="414">
        <f t="shared" si="3"/>
        <v>14979595.848857626</v>
      </c>
      <c r="AN71" s="442">
        <f t="shared" si="4"/>
        <v>8057878.3479599925</v>
      </c>
    </row>
    <row r="72" spans="1:40" ht="12.75" customHeight="1" x14ac:dyDescent="0.3">
      <c r="A72" s="1"/>
      <c r="B72" s="243"/>
      <c r="C72" s="244" t="s">
        <v>263</v>
      </c>
      <c r="D72" s="245" t="s">
        <v>264</v>
      </c>
      <c r="E72" s="206"/>
      <c r="F72" s="206"/>
      <c r="G72" s="206"/>
      <c r="H72" s="207">
        <v>100</v>
      </c>
      <c r="I72" s="206"/>
      <c r="J72" s="206"/>
      <c r="K72" s="206"/>
      <c r="L72" s="23"/>
      <c r="M72" s="206"/>
      <c r="N72" s="206"/>
      <c r="O72" s="206"/>
      <c r="P72" s="208"/>
      <c r="Q72" s="221"/>
      <c r="R72" s="222"/>
      <c r="S72" s="206"/>
      <c r="T72" s="31"/>
      <c r="U72" s="1"/>
      <c r="V72" s="223"/>
      <c r="W72" s="176"/>
      <c r="Y72" s="224">
        <v>15</v>
      </c>
      <c r="Z72" s="239" t="s">
        <v>265</v>
      </c>
      <c r="AA72" s="247" t="s">
        <v>266</v>
      </c>
      <c r="AB72" s="179">
        <v>2231382.8310012179</v>
      </c>
      <c r="AC72" s="190">
        <v>111569.1415500609</v>
      </c>
      <c r="AD72" s="191">
        <v>6.7537000000000003</v>
      </c>
      <c r="AE72" s="192"/>
      <c r="AF72" s="190">
        <f t="shared" si="63"/>
        <v>753505</v>
      </c>
      <c r="AG72" s="226">
        <f>+'[1]Formulas Indices'!$Z$63</f>
        <v>9.7710000000000005E-2</v>
      </c>
      <c r="AL72" s="414">
        <f t="shared" si="2"/>
        <v>0</v>
      </c>
      <c r="AM72" s="414">
        <f t="shared" si="3"/>
        <v>0</v>
      </c>
      <c r="AN72" s="442">
        <f t="shared" si="4"/>
        <v>0</v>
      </c>
    </row>
    <row r="73" spans="1:40" ht="12.75" customHeight="1" x14ac:dyDescent="0.3">
      <c r="A73" s="1"/>
      <c r="B73" s="203"/>
      <c r="C73" s="204" t="s">
        <v>267</v>
      </c>
      <c r="D73" s="205" t="s">
        <v>268</v>
      </c>
      <c r="E73" s="206"/>
      <c r="F73" s="206"/>
      <c r="G73" s="206"/>
      <c r="H73" s="207">
        <v>100</v>
      </c>
      <c r="I73" s="206"/>
      <c r="J73" s="206"/>
      <c r="K73" s="206"/>
      <c r="L73" s="23"/>
      <c r="M73" s="206"/>
      <c r="N73" s="206"/>
      <c r="O73" s="206"/>
      <c r="P73" s="208"/>
      <c r="Q73" s="221"/>
      <c r="R73" s="222"/>
      <c r="S73" s="206"/>
      <c r="T73" s="31"/>
      <c r="U73" s="1"/>
      <c r="V73" s="223"/>
      <c r="W73" s="176"/>
      <c r="Y73" s="224">
        <v>15</v>
      </c>
      <c r="Z73" s="239" t="s">
        <v>269</v>
      </c>
      <c r="AA73" s="247" t="s">
        <v>270</v>
      </c>
      <c r="AB73" s="179">
        <v>676738.87338787795</v>
      </c>
      <c r="AC73" s="190">
        <v>33836.943669393899</v>
      </c>
      <c r="AD73" s="191">
        <v>6.7537000000000003</v>
      </c>
      <c r="AE73" s="192"/>
      <c r="AF73" s="190">
        <f t="shared" si="63"/>
        <v>228525</v>
      </c>
      <c r="AG73" s="226">
        <f>+'[1]Formulas Indices'!$Z$63</f>
        <v>9.7710000000000005E-2</v>
      </c>
      <c r="AL73" s="414">
        <f t="shared" si="2"/>
        <v>0</v>
      </c>
      <c r="AM73" s="414">
        <f t="shared" si="3"/>
        <v>0</v>
      </c>
      <c r="AN73" s="442">
        <f t="shared" si="4"/>
        <v>0</v>
      </c>
    </row>
    <row r="74" spans="1:40" ht="12.75" customHeight="1" x14ac:dyDescent="0.3">
      <c r="A74" s="1"/>
      <c r="B74" s="251">
        <v>5</v>
      </c>
      <c r="C74" s="219" t="s">
        <v>271</v>
      </c>
      <c r="D74" s="253" t="s">
        <v>272</v>
      </c>
      <c r="E74" s="206">
        <f t="shared" si="45"/>
        <v>27711549.555486161</v>
      </c>
      <c r="F74" s="206">
        <v>30410100.251486156</v>
      </c>
      <c r="G74" s="206">
        <v>28527459</v>
      </c>
      <c r="H74" s="207">
        <v>100</v>
      </c>
      <c r="I74" s="206"/>
      <c r="J74" s="206">
        <f>IF(H74+I74&gt;100,err,H74+I74)</f>
        <v>100</v>
      </c>
      <c r="K74" s="206"/>
      <c r="L74" s="23"/>
      <c r="M74" s="206">
        <f t="shared" si="58"/>
        <v>27711549.555486158</v>
      </c>
      <c r="N74" s="206">
        <f t="shared" si="59"/>
        <v>27711549.555486158</v>
      </c>
      <c r="O74" s="206">
        <f t="shared" si="60"/>
        <v>27711549.555486158</v>
      </c>
      <c r="P74" s="208">
        <f t="shared" si="61"/>
        <v>27711549.555486158</v>
      </c>
      <c r="Q74" s="221">
        <v>9.7379999999999994E-2</v>
      </c>
      <c r="R74" s="222"/>
      <c r="S74" s="206">
        <f t="shared" si="62"/>
        <v>2698550.696</v>
      </c>
      <c r="T74" s="31"/>
      <c r="U74" s="1"/>
      <c r="V74" s="223">
        <f>+'[1]Formulas Indices'!$Z$23</f>
        <v>9.7379999999999994E-2</v>
      </c>
      <c r="W74" s="176"/>
      <c r="Y74" s="224">
        <v>15</v>
      </c>
      <c r="Z74" s="239" t="s">
        <v>273</v>
      </c>
      <c r="AA74" s="247" t="s">
        <v>274</v>
      </c>
      <c r="AB74" s="179">
        <v>375589.84515836398</v>
      </c>
      <c r="AC74" s="190">
        <v>18779.492257918198</v>
      </c>
      <c r="AD74" s="191">
        <v>6.7537000000000003</v>
      </c>
      <c r="AE74" s="192"/>
      <c r="AF74" s="190">
        <f t="shared" si="63"/>
        <v>126831</v>
      </c>
      <c r="AG74" s="226">
        <f>+'[1]Formulas Indices'!$Z$63</f>
        <v>9.7710000000000005E-2</v>
      </c>
      <c r="AL74" s="414">
        <f t="shared" si="2"/>
        <v>31383223.459533714</v>
      </c>
      <c r="AM74" s="414">
        <f t="shared" si="3"/>
        <v>28244901.113580342</v>
      </c>
      <c r="AN74" s="442">
        <f t="shared" si="4"/>
        <v>15193599.308004487</v>
      </c>
    </row>
    <row r="75" spans="1:40" ht="12.75" customHeight="1" x14ac:dyDescent="0.25">
      <c r="A75" s="1"/>
      <c r="B75" s="251">
        <v>5</v>
      </c>
      <c r="C75" s="219" t="s">
        <v>275</v>
      </c>
      <c r="D75" s="253" t="s">
        <v>276</v>
      </c>
      <c r="E75" s="206">
        <f t="shared" si="45"/>
        <v>51283666.179483794</v>
      </c>
      <c r="F75" s="206">
        <v>56277669.592483796</v>
      </c>
      <c r="G75" s="206">
        <v>52793608</v>
      </c>
      <c r="H75" s="207">
        <v>100</v>
      </c>
      <c r="I75" s="206"/>
      <c r="J75" s="206">
        <f>IF(H75+I75&gt;100,err,H75+I75)</f>
        <v>100</v>
      </c>
      <c r="K75" s="206"/>
      <c r="L75" s="23"/>
      <c r="M75" s="206">
        <f t="shared" si="58"/>
        <v>51283666.179483794</v>
      </c>
      <c r="N75" s="206">
        <f t="shared" si="59"/>
        <v>51283666.179483794</v>
      </c>
      <c r="O75" s="206">
        <f t="shared" si="60"/>
        <v>51283666.179483794</v>
      </c>
      <c r="P75" s="208">
        <f t="shared" si="61"/>
        <v>51283666.179483794</v>
      </c>
      <c r="Q75" s="221">
        <v>9.7379999999999994E-2</v>
      </c>
      <c r="R75" s="222"/>
      <c r="S75" s="206">
        <f t="shared" si="62"/>
        <v>4994003.4129999997</v>
      </c>
      <c r="T75" s="31"/>
      <c r="U75" s="1"/>
      <c r="V75" s="223">
        <f>+'[1]Formulas Indices'!$Z$23</f>
        <v>9.7379999999999994E-2</v>
      </c>
      <c r="W75" s="176"/>
      <c r="Y75" s="264">
        <v>15</v>
      </c>
      <c r="Z75" s="239" t="s">
        <v>277</v>
      </c>
      <c r="AA75" s="247" t="s">
        <v>278</v>
      </c>
      <c r="AB75" s="179">
        <v>124547.01157895999</v>
      </c>
      <c r="AC75" s="190">
        <v>0</v>
      </c>
      <c r="AD75" s="191">
        <v>6.7537000000000003</v>
      </c>
      <c r="AE75" s="192"/>
      <c r="AF75" s="190">
        <f t="shared" si="63"/>
        <v>0</v>
      </c>
      <c r="AG75" s="226">
        <f>+'[1]Formulas Indices'!$Z$63</f>
        <v>9.7710000000000005E-2</v>
      </c>
      <c r="AL75" s="414">
        <f t="shared" si="2"/>
        <v>58078555.019443281</v>
      </c>
      <c r="AM75" s="414">
        <f t="shared" si="3"/>
        <v>52270699.517498955</v>
      </c>
      <c r="AN75" s="442">
        <f t="shared" si="4"/>
        <v>28117643.635018267</v>
      </c>
    </row>
    <row r="76" spans="1:40" ht="12.75" customHeight="1" x14ac:dyDescent="0.25">
      <c r="A76" s="1"/>
      <c r="B76" s="203"/>
      <c r="C76" s="204" t="s">
        <v>141</v>
      </c>
      <c r="D76" s="205" t="s">
        <v>279</v>
      </c>
      <c r="E76" s="206"/>
      <c r="F76" s="206"/>
      <c r="G76" s="206"/>
      <c r="H76" s="207">
        <v>100</v>
      </c>
      <c r="I76" s="206"/>
      <c r="J76" s="206"/>
      <c r="K76" s="206"/>
      <c r="L76" s="23"/>
      <c r="M76" s="206"/>
      <c r="N76" s="206"/>
      <c r="O76" s="206"/>
      <c r="P76" s="208"/>
      <c r="Q76" s="221"/>
      <c r="R76" s="222"/>
      <c r="S76" s="206"/>
      <c r="T76" s="31"/>
      <c r="U76" s="1"/>
      <c r="V76" s="223"/>
      <c r="W76" s="176"/>
      <c r="Y76" s="264">
        <v>15</v>
      </c>
      <c r="Z76" s="239" t="s">
        <v>280</v>
      </c>
      <c r="AA76" s="247" t="s">
        <v>281</v>
      </c>
      <c r="AB76" s="179">
        <v>77545.989555053995</v>
      </c>
      <c r="AC76" s="190">
        <v>38772.994777526997</v>
      </c>
      <c r="AD76" s="191">
        <v>6.7537000000000003</v>
      </c>
      <c r="AE76" s="192"/>
      <c r="AF76" s="190">
        <f t="shared" si="63"/>
        <v>261861</v>
      </c>
      <c r="AG76" s="226">
        <f>+'[1]Formulas Indices'!$Z$63</f>
        <v>9.7710000000000005E-2</v>
      </c>
      <c r="AL76" s="414">
        <f t="shared" si="2"/>
        <v>0</v>
      </c>
      <c r="AM76" s="414">
        <f t="shared" si="3"/>
        <v>0</v>
      </c>
      <c r="AN76" s="442">
        <f t="shared" si="4"/>
        <v>0</v>
      </c>
    </row>
    <row r="77" spans="1:40" ht="12.75" customHeight="1" x14ac:dyDescent="0.25">
      <c r="A77" s="1"/>
      <c r="B77" s="218">
        <v>5</v>
      </c>
      <c r="C77" s="219" t="s">
        <v>282</v>
      </c>
      <c r="D77" s="253" t="s">
        <v>283</v>
      </c>
      <c r="E77" s="206">
        <f t="shared" si="45"/>
        <v>9525613.9363433495</v>
      </c>
      <c r="F77" s="206">
        <v>10453218.22134335</v>
      </c>
      <c r="G77" s="206">
        <v>9806076</v>
      </c>
      <c r="H77" s="207">
        <v>100</v>
      </c>
      <c r="I77" s="206"/>
      <c r="J77" s="206">
        <f>IF(H77+I77&gt;100,err,H77+I77)</f>
        <v>100</v>
      </c>
      <c r="K77" s="206"/>
      <c r="L77" s="23"/>
      <c r="M77" s="206">
        <f t="shared" si="58"/>
        <v>9525613.9363433495</v>
      </c>
      <c r="N77" s="206">
        <f t="shared" si="59"/>
        <v>9525613.9363433495</v>
      </c>
      <c r="O77" s="206">
        <f t="shared" si="60"/>
        <v>9525613.9363433495</v>
      </c>
      <c r="P77" s="208">
        <f t="shared" si="61"/>
        <v>9525613.9363433495</v>
      </c>
      <c r="Q77" s="221">
        <v>9.7379999999999994E-2</v>
      </c>
      <c r="R77" s="222"/>
      <c r="S77" s="206">
        <f t="shared" si="62"/>
        <v>927604.28500000003</v>
      </c>
      <c r="T77" s="31"/>
      <c r="U77" s="1"/>
      <c r="V77" s="223">
        <f>+'[1]Formulas Indices'!$Z$23</f>
        <v>9.7379999999999994E-2</v>
      </c>
      <c r="W77" s="176"/>
      <c r="Y77" s="264">
        <v>15</v>
      </c>
      <c r="Z77" s="246" t="s">
        <v>284</v>
      </c>
      <c r="AA77" s="242" t="s">
        <v>285</v>
      </c>
      <c r="AB77" s="179">
        <v>1295584.8131029799</v>
      </c>
      <c r="AC77" s="190">
        <v>194337.72196544698</v>
      </c>
      <c r="AD77" s="191">
        <v>6.7537000000000003</v>
      </c>
      <c r="AE77" s="192"/>
      <c r="AF77" s="190">
        <f t="shared" si="63"/>
        <v>1312499</v>
      </c>
      <c r="AG77" s="226">
        <f>+'[1]Formulas Indices'!$Z$63</f>
        <v>9.7710000000000005E-2</v>
      </c>
      <c r="AL77" s="414">
        <f t="shared" si="2"/>
        <v>10787721.204426337</v>
      </c>
      <c r="AM77" s="414">
        <f t="shared" si="3"/>
        <v>9708949.0839837026</v>
      </c>
      <c r="AN77" s="442">
        <f t="shared" si="4"/>
        <v>5222672.9876189902</v>
      </c>
    </row>
    <row r="78" spans="1:40" ht="12.75" customHeight="1" x14ac:dyDescent="0.25">
      <c r="A78" s="1"/>
      <c r="B78" s="218">
        <v>5</v>
      </c>
      <c r="C78" s="219" t="s">
        <v>286</v>
      </c>
      <c r="D78" s="253" t="s">
        <v>287</v>
      </c>
      <c r="E78" s="206">
        <f t="shared" si="45"/>
        <v>2800322.2837045509</v>
      </c>
      <c r="F78" s="206">
        <v>3073017.667704551</v>
      </c>
      <c r="G78" s="206">
        <v>2882772</v>
      </c>
      <c r="H78" s="207">
        <v>100</v>
      </c>
      <c r="I78" s="206"/>
      <c r="J78" s="206">
        <f>IF(H78+I78&gt;100,err,H78+I78)</f>
        <v>100</v>
      </c>
      <c r="K78" s="84"/>
      <c r="L78" s="84"/>
      <c r="M78" s="206">
        <f t="shared" si="58"/>
        <v>2800322.2837045509</v>
      </c>
      <c r="N78" s="206">
        <f t="shared" si="59"/>
        <v>2800322.2837045509</v>
      </c>
      <c r="O78" s="206">
        <f t="shared" si="60"/>
        <v>2800322.2837045509</v>
      </c>
      <c r="P78" s="208">
        <f t="shared" si="61"/>
        <v>2800322.2837045509</v>
      </c>
      <c r="Q78" s="265">
        <v>9.7379999999999994E-2</v>
      </c>
      <c r="R78" s="222"/>
      <c r="S78" s="206">
        <f t="shared" si="62"/>
        <v>272695.38400000002</v>
      </c>
      <c r="T78" s="262"/>
      <c r="U78" s="1"/>
      <c r="V78" s="223">
        <f>+'[1]Formulas Indices'!$Z$23</f>
        <v>9.7379999999999994E-2</v>
      </c>
      <c r="W78" s="176"/>
      <c r="Y78" s="264">
        <v>15</v>
      </c>
      <c r="Z78" s="246" t="s">
        <v>288</v>
      </c>
      <c r="AA78" s="242" t="s">
        <v>289</v>
      </c>
      <c r="AB78" s="179">
        <v>1233889.4884158599</v>
      </c>
      <c r="AC78" s="190">
        <v>185083.42326237899</v>
      </c>
      <c r="AD78" s="191">
        <v>6.7537000000000003</v>
      </c>
      <c r="AE78" s="192"/>
      <c r="AF78" s="190">
        <f t="shared" si="63"/>
        <v>1249998</v>
      </c>
      <c r="AG78" s="226">
        <f>+'[1]Formulas Indices'!$Z$63</f>
        <v>9.7710000000000005E-2</v>
      </c>
      <c r="AL78" s="414">
        <f t="shared" si="2"/>
        <v>3171354.2330710967</v>
      </c>
      <c r="AM78" s="414">
        <f t="shared" si="3"/>
        <v>2854218.8097639871</v>
      </c>
      <c r="AN78" s="442">
        <f t="shared" si="4"/>
        <v>1535351.699711666</v>
      </c>
    </row>
    <row r="79" spans="1:40" ht="12.75" customHeight="1" x14ac:dyDescent="0.25">
      <c r="A79" s="1"/>
      <c r="B79" s="243"/>
      <c r="C79" s="244" t="s">
        <v>290</v>
      </c>
      <c r="D79" s="245" t="s">
        <v>157</v>
      </c>
      <c r="E79" s="206"/>
      <c r="F79" s="206"/>
      <c r="G79" s="206"/>
      <c r="H79" s="207">
        <v>100</v>
      </c>
      <c r="I79" s="206"/>
      <c r="J79" s="206"/>
      <c r="K79" s="206"/>
      <c r="L79" s="23"/>
      <c r="M79" s="206"/>
      <c r="N79" s="206"/>
      <c r="O79" s="206"/>
      <c r="P79" s="208"/>
      <c r="Q79" s="221"/>
      <c r="R79" s="222"/>
      <c r="S79" s="206"/>
      <c r="T79" s="31"/>
      <c r="U79" s="1"/>
      <c r="V79" s="223"/>
      <c r="W79" s="176"/>
      <c r="Y79" s="264"/>
      <c r="Z79" s="246" t="s">
        <v>291</v>
      </c>
      <c r="AA79" s="242" t="s">
        <v>292</v>
      </c>
      <c r="AB79" s="179"/>
      <c r="AC79" s="190"/>
      <c r="AD79" s="191"/>
      <c r="AE79" s="192"/>
      <c r="AF79" s="190"/>
      <c r="AG79" s="226"/>
      <c r="AL79" s="414">
        <f t="shared" si="2"/>
        <v>0</v>
      </c>
      <c r="AM79" s="414">
        <f t="shared" si="3"/>
        <v>0</v>
      </c>
      <c r="AN79" s="442">
        <f t="shared" si="4"/>
        <v>0</v>
      </c>
    </row>
    <row r="80" spans="1:40" ht="24" customHeight="1" x14ac:dyDescent="0.25">
      <c r="A80" s="1"/>
      <c r="B80" s="218">
        <v>5</v>
      </c>
      <c r="C80" s="260" t="s">
        <v>145</v>
      </c>
      <c r="D80" s="220" t="s">
        <v>293</v>
      </c>
      <c r="E80" s="206">
        <f t="shared" si="45"/>
        <v>1687182.3928602468</v>
      </c>
      <c r="F80" s="206">
        <v>1851480.2138602468</v>
      </c>
      <c r="G80" s="206">
        <v>1736858</v>
      </c>
      <c r="H80" s="207">
        <v>100</v>
      </c>
      <c r="I80" s="206"/>
      <c r="J80" s="206">
        <f>IF(H80+I80&gt;100,err,H80+I80)</f>
        <v>100</v>
      </c>
      <c r="K80" s="84"/>
      <c r="L80" s="84"/>
      <c r="M80" s="206">
        <f t="shared" ref="M80:M87" si="64">+E80*H80/100</f>
        <v>1687182.3928602468</v>
      </c>
      <c r="N80" s="206">
        <f t="shared" ref="N80:N87" si="65">(+M80-M80*K80/100)</f>
        <v>1687182.3928602468</v>
      </c>
      <c r="O80" s="206">
        <f t="shared" ref="O80:O87" si="66">(+E80*J80/100)</f>
        <v>1687182.3928602468</v>
      </c>
      <c r="P80" s="208">
        <f t="shared" ref="P80:P87" si="67">+N80-N80*0</f>
        <v>1687182.3928602468</v>
      </c>
      <c r="Q80" s="265">
        <v>9.7379999999999994E-2</v>
      </c>
      <c r="R80" s="222"/>
      <c r="S80" s="206">
        <f t="shared" ref="S80:S87" si="68">ROUND(+P80*Q80,3)</f>
        <v>164297.821</v>
      </c>
      <c r="T80" s="262"/>
      <c r="U80" s="1"/>
      <c r="V80" s="223">
        <f>+'[1]Formulas Indices'!$Z$23</f>
        <v>9.7379999999999994E-2</v>
      </c>
      <c r="W80" s="176"/>
      <c r="Y80" s="264">
        <v>15</v>
      </c>
      <c r="Z80" s="246" t="s">
        <v>294</v>
      </c>
      <c r="AA80" s="242" t="s">
        <v>295</v>
      </c>
      <c r="AB80" s="179">
        <v>215396.26808625599</v>
      </c>
      <c r="AC80" s="190">
        <v>64618.8804258768</v>
      </c>
      <c r="AD80" s="191">
        <v>6.7537000000000003</v>
      </c>
      <c r="AE80" s="192"/>
      <c r="AF80" s="190">
        <f t="shared" ref="AF80:AF81" si="69">ROUND(AD80*AC80,0)</f>
        <v>436417</v>
      </c>
      <c r="AG80" s="226">
        <f>+'[1]Formulas Indices'!$Z$63</f>
        <v>9.7710000000000005E-2</v>
      </c>
      <c r="AL80" s="414">
        <f t="shared" si="2"/>
        <v>1910727.5807037747</v>
      </c>
      <c r="AM80" s="414">
        <f t="shared" si="3"/>
        <v>1719654.8226333973</v>
      </c>
      <c r="AN80" s="442">
        <f t="shared" si="4"/>
        <v>925042.93847950362</v>
      </c>
    </row>
    <row r="81" spans="1:40" ht="25.5" customHeight="1" x14ac:dyDescent="0.25">
      <c r="A81" s="1"/>
      <c r="B81" s="218">
        <v>5</v>
      </c>
      <c r="C81" s="260" t="s">
        <v>153</v>
      </c>
      <c r="D81" s="220" t="s">
        <v>296</v>
      </c>
      <c r="E81" s="206">
        <f t="shared" si="45"/>
        <v>3266098.4643437052</v>
      </c>
      <c r="F81" s="206">
        <v>3584151.1323437053</v>
      </c>
      <c r="G81" s="206">
        <v>3362262</v>
      </c>
      <c r="H81" s="207">
        <v>100</v>
      </c>
      <c r="I81" s="206"/>
      <c r="J81" s="206">
        <f>IF(H81+I81&gt;100,err,H81+I81)</f>
        <v>100</v>
      </c>
      <c r="K81" s="206"/>
      <c r="L81" s="23"/>
      <c r="M81" s="206">
        <f t="shared" si="64"/>
        <v>3266098.4643437052</v>
      </c>
      <c r="N81" s="206">
        <f t="shared" si="65"/>
        <v>3266098.4643437052</v>
      </c>
      <c r="O81" s="206">
        <f t="shared" si="66"/>
        <v>3266098.4643437052</v>
      </c>
      <c r="P81" s="208">
        <f t="shared" si="67"/>
        <v>3266098.4643437052</v>
      </c>
      <c r="Q81" s="221">
        <v>9.7379999999999994E-2</v>
      </c>
      <c r="R81" s="222"/>
      <c r="S81" s="206">
        <f t="shared" si="68"/>
        <v>318052.66800000001</v>
      </c>
      <c r="T81" s="31"/>
      <c r="U81" s="1"/>
      <c r="V81" s="223">
        <f>+'[1]Formulas Indices'!$Z$23</f>
        <v>9.7379999999999994E-2</v>
      </c>
      <c r="W81" s="176"/>
      <c r="Y81" s="264">
        <v>15</v>
      </c>
      <c r="Z81" s="246" t="s">
        <v>297</v>
      </c>
      <c r="AA81" s="242" t="s">
        <v>298</v>
      </c>
      <c r="AB81" s="179">
        <v>80117.19492790199</v>
      </c>
      <c r="AC81" s="190">
        <v>24035.158478370598</v>
      </c>
      <c r="AD81" s="191">
        <v>6.7537000000000003</v>
      </c>
      <c r="AE81" s="192"/>
      <c r="AF81" s="190">
        <f t="shared" si="69"/>
        <v>162326</v>
      </c>
      <c r="AG81" s="226">
        <f>+'[1]Formulas Indices'!$Z$63</f>
        <v>9.7710000000000005E-2</v>
      </c>
      <c r="AL81" s="414">
        <f t="shared" si="2"/>
        <v>3698843.9685787042</v>
      </c>
      <c r="AM81" s="414">
        <f t="shared" si="3"/>
        <v>3328959.5717208339</v>
      </c>
      <c r="AN81" s="442">
        <f t="shared" si="4"/>
        <v>1790725.9664985659</v>
      </c>
    </row>
    <row r="82" spans="1:40" ht="20.25" customHeight="1" x14ac:dyDescent="0.25">
      <c r="A82" s="1"/>
      <c r="B82" s="218">
        <v>5</v>
      </c>
      <c r="C82" s="260" t="s">
        <v>299</v>
      </c>
      <c r="D82" s="220" t="s">
        <v>300</v>
      </c>
      <c r="E82" s="206">
        <f t="shared" si="45"/>
        <v>1047160.5174655631</v>
      </c>
      <c r="F82" s="206">
        <v>1149133.0084655632</v>
      </c>
      <c r="G82" s="206">
        <v>1077992</v>
      </c>
      <c r="H82" s="207">
        <v>100</v>
      </c>
      <c r="I82" s="206"/>
      <c r="J82" s="206">
        <f>IF(H82+I82&gt;100,err,H82+I82)</f>
        <v>100</v>
      </c>
      <c r="K82" s="206"/>
      <c r="L82" s="23"/>
      <c r="M82" s="206">
        <f t="shared" si="64"/>
        <v>1047160.5174655631</v>
      </c>
      <c r="N82" s="206">
        <f t="shared" si="65"/>
        <v>1047160.5174655631</v>
      </c>
      <c r="O82" s="206">
        <f t="shared" si="66"/>
        <v>1047160.5174655631</v>
      </c>
      <c r="P82" s="208">
        <f t="shared" si="67"/>
        <v>1047160.5174655631</v>
      </c>
      <c r="Q82" s="221">
        <v>9.7379999999999994E-2</v>
      </c>
      <c r="R82" s="222"/>
      <c r="S82" s="206">
        <f t="shared" si="68"/>
        <v>101972.49099999999</v>
      </c>
      <c r="T82" s="31"/>
      <c r="U82" s="1"/>
      <c r="V82" s="223">
        <f>+'[1]Formulas Indices'!$Z$23</f>
        <v>9.7379999999999994E-2</v>
      </c>
      <c r="W82" s="176"/>
      <c r="Y82" s="264"/>
      <c r="Z82" s="246" t="s">
        <v>301</v>
      </c>
      <c r="AA82" s="242" t="s">
        <v>302</v>
      </c>
      <c r="AB82" s="179"/>
      <c r="AC82" s="190"/>
      <c r="AD82" s="191"/>
      <c r="AE82" s="192"/>
      <c r="AF82" s="190"/>
      <c r="AG82" s="226"/>
      <c r="AL82" s="414">
        <f t="shared" si="2"/>
        <v>1185905.2647364612</v>
      </c>
      <c r="AM82" s="414">
        <f t="shared" si="3"/>
        <v>1067314.7382628152</v>
      </c>
      <c r="AN82" s="442">
        <f t="shared" si="4"/>
        <v>574133.80218548421</v>
      </c>
    </row>
    <row r="83" spans="1:40" ht="12.75" customHeight="1" x14ac:dyDescent="0.25">
      <c r="A83" s="1"/>
      <c r="B83" s="243"/>
      <c r="C83" s="244" t="s">
        <v>303</v>
      </c>
      <c r="D83" s="245" t="s">
        <v>168</v>
      </c>
      <c r="E83" s="206"/>
      <c r="F83" s="206"/>
      <c r="G83" s="206"/>
      <c r="H83" s="207">
        <v>100</v>
      </c>
      <c r="I83" s="206"/>
      <c r="J83" s="206"/>
      <c r="K83" s="22"/>
      <c r="L83" s="22"/>
      <c r="M83" s="206"/>
      <c r="N83" s="206"/>
      <c r="O83" s="206"/>
      <c r="P83" s="208"/>
      <c r="Q83" s="221"/>
      <c r="R83" s="222"/>
      <c r="S83" s="206"/>
      <c r="T83" s="266"/>
      <c r="U83" s="267"/>
      <c r="V83" s="223"/>
      <c r="W83" s="176"/>
      <c r="Y83" s="264">
        <v>15</v>
      </c>
      <c r="Z83" s="246" t="s">
        <v>304</v>
      </c>
      <c r="AA83" s="242" t="s">
        <v>305</v>
      </c>
      <c r="AB83" s="179">
        <v>533020.05666772195</v>
      </c>
      <c r="AC83" s="190">
        <v>0</v>
      </c>
      <c r="AD83" s="191">
        <v>6.7537000000000003</v>
      </c>
      <c r="AE83" s="192"/>
      <c r="AF83" s="190">
        <f t="shared" ref="AF83:AF88" si="70">ROUND(AD83*AC83,0)</f>
        <v>0</v>
      </c>
      <c r="AG83" s="226">
        <f>+'[1]Formulas Indices'!$Z$63</f>
        <v>9.7710000000000005E-2</v>
      </c>
      <c r="AL83" s="414">
        <f t="shared" si="2"/>
        <v>0</v>
      </c>
      <c r="AM83" s="414">
        <f t="shared" si="3"/>
        <v>0</v>
      </c>
      <c r="AN83" s="442">
        <f t="shared" si="4"/>
        <v>0</v>
      </c>
    </row>
    <row r="84" spans="1:40" ht="12.75" customHeight="1" x14ac:dyDescent="0.25">
      <c r="A84" s="1"/>
      <c r="B84" s="203"/>
      <c r="C84" s="204" t="s">
        <v>306</v>
      </c>
      <c r="D84" s="205" t="s">
        <v>172</v>
      </c>
      <c r="E84" s="206"/>
      <c r="F84" s="206"/>
      <c r="G84" s="206"/>
      <c r="H84" s="207">
        <v>100</v>
      </c>
      <c r="I84" s="206"/>
      <c r="J84" s="206"/>
      <c r="K84" s="206"/>
      <c r="L84" s="23"/>
      <c r="M84" s="206"/>
      <c r="N84" s="206"/>
      <c r="O84" s="206"/>
      <c r="P84" s="208"/>
      <c r="Q84" s="221"/>
      <c r="R84" s="222"/>
      <c r="S84" s="206"/>
      <c r="T84" s="31"/>
      <c r="U84" s="1"/>
      <c r="V84" s="223"/>
      <c r="W84" s="176"/>
      <c r="Y84" s="264">
        <v>15</v>
      </c>
      <c r="Z84" s="246" t="s">
        <v>307</v>
      </c>
      <c r="AA84" s="242" t="s">
        <v>308</v>
      </c>
      <c r="AB84" s="179">
        <v>164715.29339909399</v>
      </c>
      <c r="AC84" s="190">
        <v>0</v>
      </c>
      <c r="AD84" s="191">
        <v>6.7537000000000003</v>
      </c>
      <c r="AE84" s="192"/>
      <c r="AF84" s="190">
        <f t="shared" si="70"/>
        <v>0</v>
      </c>
      <c r="AG84" s="226">
        <f>+'[1]Formulas Indices'!$Z$63</f>
        <v>9.7710000000000005E-2</v>
      </c>
      <c r="AL84" s="414">
        <f t="shared" si="2"/>
        <v>0</v>
      </c>
      <c r="AM84" s="414">
        <f t="shared" si="3"/>
        <v>0</v>
      </c>
      <c r="AN84" s="442">
        <f t="shared" si="4"/>
        <v>0</v>
      </c>
    </row>
    <row r="85" spans="1:40" ht="12.75" customHeight="1" x14ac:dyDescent="0.25">
      <c r="A85" s="1"/>
      <c r="B85" s="268">
        <v>9</v>
      </c>
      <c r="C85" s="260" t="s">
        <v>309</v>
      </c>
      <c r="D85" s="253" t="s">
        <v>310</v>
      </c>
      <c r="E85" s="206">
        <f t="shared" si="45"/>
        <v>14430879.504734578</v>
      </c>
      <c r="F85" s="206">
        <v>15668616.039734578</v>
      </c>
      <c r="G85" s="206">
        <v>14855767</v>
      </c>
      <c r="H85" s="207">
        <v>100</v>
      </c>
      <c r="I85" s="206"/>
      <c r="J85" s="206">
        <f>IF(H85+I85&gt;100,err,H85+I85)</f>
        <v>100</v>
      </c>
      <c r="K85" s="206"/>
      <c r="L85" s="23"/>
      <c r="M85" s="206">
        <f t="shared" si="64"/>
        <v>14430879.504734578</v>
      </c>
      <c r="N85" s="206">
        <f t="shared" si="65"/>
        <v>14430879.504734578</v>
      </c>
      <c r="O85" s="206">
        <f t="shared" si="66"/>
        <v>14430879.504734578</v>
      </c>
      <c r="P85" s="208">
        <f t="shared" si="67"/>
        <v>14430879.504734578</v>
      </c>
      <c r="Q85" s="221">
        <v>8.5769999999999999E-2</v>
      </c>
      <c r="R85" s="222"/>
      <c r="S85" s="206">
        <f t="shared" si="68"/>
        <v>1237736.5349999999</v>
      </c>
      <c r="T85" s="31"/>
      <c r="U85" s="1"/>
      <c r="V85" s="223">
        <f>+'[1]Formulas Indices'!$Z$39</f>
        <v>8.5769999999999999E-2</v>
      </c>
      <c r="W85" s="176"/>
      <c r="Y85" s="264">
        <v>15</v>
      </c>
      <c r="Z85" s="246" t="s">
        <v>311</v>
      </c>
      <c r="AA85" s="242" t="s">
        <v>312</v>
      </c>
      <c r="AB85" s="179">
        <v>102156.09812374199</v>
      </c>
      <c r="AC85" s="190">
        <v>0</v>
      </c>
      <c r="AD85" s="191">
        <v>6.7537000000000003</v>
      </c>
      <c r="AE85" s="192"/>
      <c r="AF85" s="190">
        <f t="shared" si="70"/>
        <v>0</v>
      </c>
      <c r="AG85" s="226">
        <f>+'[1]Formulas Indices'!$Z$63</f>
        <v>9.7710000000000005E-2</v>
      </c>
      <c r="AL85" s="414">
        <f t="shared" si="2"/>
        <v>16170011.753006084</v>
      </c>
      <c r="AM85" s="414">
        <f t="shared" si="3"/>
        <v>14553010.577705476</v>
      </c>
      <c r="AN85" s="442">
        <f t="shared" si="4"/>
        <v>7828408.0568614723</v>
      </c>
    </row>
    <row r="86" spans="1:40" ht="12.75" customHeight="1" x14ac:dyDescent="0.25">
      <c r="A86" s="1"/>
      <c r="B86" s="203"/>
      <c r="C86" s="204" t="s">
        <v>313</v>
      </c>
      <c r="D86" s="205" t="s">
        <v>314</v>
      </c>
      <c r="E86" s="206"/>
      <c r="F86" s="206"/>
      <c r="G86" s="206"/>
      <c r="H86" s="207">
        <v>100</v>
      </c>
      <c r="I86" s="206"/>
      <c r="J86" s="206"/>
      <c r="K86" s="206"/>
      <c r="L86" s="23"/>
      <c r="M86" s="206"/>
      <c r="N86" s="206"/>
      <c r="O86" s="206"/>
      <c r="P86" s="208"/>
      <c r="Q86" s="221"/>
      <c r="R86" s="222"/>
      <c r="S86" s="206"/>
      <c r="T86" s="31"/>
      <c r="U86" s="1"/>
      <c r="V86" s="223"/>
      <c r="W86" s="176"/>
      <c r="Y86" s="264">
        <v>15</v>
      </c>
      <c r="Z86" s="246" t="s">
        <v>315</v>
      </c>
      <c r="AA86" s="242" t="s">
        <v>316</v>
      </c>
      <c r="AB86" s="179">
        <v>64116.883186415987</v>
      </c>
      <c r="AC86" s="190">
        <v>0</v>
      </c>
      <c r="AD86" s="191">
        <v>6.7537000000000003</v>
      </c>
      <c r="AE86" s="192"/>
      <c r="AF86" s="190">
        <f t="shared" si="70"/>
        <v>0</v>
      </c>
      <c r="AG86" s="226">
        <f>+'[1]Formulas Indices'!$Z$63</f>
        <v>9.7710000000000005E-2</v>
      </c>
      <c r="AL86" s="414">
        <f t="shared" si="2"/>
        <v>0</v>
      </c>
      <c r="AM86" s="414">
        <f t="shared" si="3"/>
        <v>0</v>
      </c>
      <c r="AN86" s="442">
        <f t="shared" si="4"/>
        <v>0</v>
      </c>
    </row>
    <row r="87" spans="1:40" ht="12.75" customHeight="1" x14ac:dyDescent="0.25">
      <c r="A87" s="1"/>
      <c r="B87" s="251">
        <v>7</v>
      </c>
      <c r="C87" s="260" t="s">
        <v>317</v>
      </c>
      <c r="D87" s="253" t="s">
        <v>318</v>
      </c>
      <c r="E87" s="206">
        <f t="shared" si="45"/>
        <v>4046965.445962152</v>
      </c>
      <c r="F87" s="206">
        <v>4383430.1529621519</v>
      </c>
      <c r="G87" s="206">
        <v>4166120</v>
      </c>
      <c r="H87" s="207">
        <v>100</v>
      </c>
      <c r="I87" s="206"/>
      <c r="J87" s="206">
        <f>IF(H87+I87&gt;100,err,H87+I87)</f>
        <v>100</v>
      </c>
      <c r="K87" s="206"/>
      <c r="L87" s="23"/>
      <c r="M87" s="206">
        <f t="shared" si="64"/>
        <v>4046965.445962152</v>
      </c>
      <c r="N87" s="206">
        <f t="shared" si="65"/>
        <v>4046965.445962152</v>
      </c>
      <c r="O87" s="206">
        <f t="shared" si="66"/>
        <v>4046965.445962152</v>
      </c>
      <c r="P87" s="208">
        <f t="shared" si="67"/>
        <v>4046965.445962152</v>
      </c>
      <c r="Q87" s="221">
        <v>8.3140000000000006E-2</v>
      </c>
      <c r="R87" s="222"/>
      <c r="S87" s="206">
        <f t="shared" si="68"/>
        <v>336464.70699999999</v>
      </c>
      <c r="T87" s="31"/>
      <c r="U87" s="1"/>
      <c r="V87" s="223">
        <f>+'[1]Formulas Indices'!$Z$31</f>
        <v>8.3140000000000006E-2</v>
      </c>
      <c r="W87" s="176"/>
      <c r="Y87" s="264">
        <v>15</v>
      </c>
      <c r="Z87" s="246" t="s">
        <v>319</v>
      </c>
      <c r="AA87" s="242" t="s">
        <v>320</v>
      </c>
      <c r="AB87" s="179">
        <v>37741.621722875992</v>
      </c>
      <c r="AC87" s="190">
        <v>0</v>
      </c>
      <c r="AD87" s="191">
        <v>6.7537000000000003</v>
      </c>
      <c r="AE87" s="192"/>
      <c r="AF87" s="190">
        <f t="shared" si="70"/>
        <v>0</v>
      </c>
      <c r="AG87" s="226">
        <f>+'[1]Formulas Indices'!$Z$63</f>
        <v>9.7710000000000005E-2</v>
      </c>
      <c r="AL87" s="414">
        <f t="shared" si="2"/>
        <v>4523699.917856941</v>
      </c>
      <c r="AM87" s="414">
        <f t="shared" si="3"/>
        <v>4071329.9260712471</v>
      </c>
      <c r="AN87" s="442">
        <f t="shared" si="4"/>
        <v>2190064.5110657597</v>
      </c>
    </row>
    <row r="88" spans="1:40" ht="12.75" customHeight="1" x14ac:dyDescent="0.25">
      <c r="A88" s="1"/>
      <c r="B88" s="243"/>
      <c r="C88" s="244" t="s">
        <v>321</v>
      </c>
      <c r="D88" s="245" t="s">
        <v>322</v>
      </c>
      <c r="E88" s="206"/>
      <c r="F88" s="206"/>
      <c r="G88" s="206"/>
      <c r="H88" s="207">
        <v>100</v>
      </c>
      <c r="I88" s="206"/>
      <c r="J88" s="206"/>
      <c r="K88" s="206"/>
      <c r="L88" s="23"/>
      <c r="M88" s="206"/>
      <c r="N88" s="206"/>
      <c r="O88" s="206"/>
      <c r="P88" s="208"/>
      <c r="Q88" s="221"/>
      <c r="R88" s="222"/>
      <c r="S88" s="206"/>
      <c r="T88" s="31"/>
      <c r="U88" s="1"/>
      <c r="V88" s="223"/>
      <c r="W88" s="176"/>
      <c r="Y88" s="264">
        <v>15</v>
      </c>
      <c r="Z88" s="246" t="s">
        <v>323</v>
      </c>
      <c r="AA88" s="242" t="s">
        <v>324</v>
      </c>
      <c r="AB88" s="179">
        <v>254059.57850759997</v>
      </c>
      <c r="AC88" s="190">
        <v>0</v>
      </c>
      <c r="AD88" s="191">
        <v>6.7537000000000003</v>
      </c>
      <c r="AE88" s="192"/>
      <c r="AF88" s="190">
        <f t="shared" si="70"/>
        <v>0</v>
      </c>
      <c r="AG88" s="226">
        <f>+'[1]Formulas Indices'!$Z$63</f>
        <v>9.7710000000000005E-2</v>
      </c>
      <c r="AL88" s="414">
        <f t="shared" si="2"/>
        <v>0</v>
      </c>
      <c r="AM88" s="414">
        <f t="shared" si="3"/>
        <v>0</v>
      </c>
      <c r="AN88" s="442">
        <f t="shared" si="4"/>
        <v>0</v>
      </c>
    </row>
    <row r="89" spans="1:40" ht="12.75" customHeight="1" x14ac:dyDescent="0.25">
      <c r="A89" s="1"/>
      <c r="B89" s="203"/>
      <c r="C89" s="204" t="s">
        <v>171</v>
      </c>
      <c r="D89" s="205" t="s">
        <v>325</v>
      </c>
      <c r="E89" s="206"/>
      <c r="F89" s="206"/>
      <c r="G89" s="206"/>
      <c r="H89" s="207">
        <v>100</v>
      </c>
      <c r="I89" s="206"/>
      <c r="J89" s="206"/>
      <c r="K89" s="206"/>
      <c r="L89" s="23"/>
      <c r="M89" s="206"/>
      <c r="N89" s="206"/>
      <c r="O89" s="206"/>
      <c r="P89" s="208"/>
      <c r="Q89" s="221"/>
      <c r="R89" s="222"/>
      <c r="S89" s="206"/>
      <c r="T89" s="31"/>
      <c r="U89" s="1"/>
      <c r="V89" s="223"/>
      <c r="W89" s="176"/>
      <c r="Y89" s="264"/>
      <c r="Z89" s="246" t="s">
        <v>291</v>
      </c>
      <c r="AA89" s="242" t="s">
        <v>326</v>
      </c>
      <c r="AB89" s="179"/>
      <c r="AC89" s="190"/>
      <c r="AD89" s="191"/>
      <c r="AE89" s="192"/>
      <c r="AF89" s="190"/>
      <c r="AG89" s="226"/>
      <c r="AL89" s="414">
        <f t="shared" ref="AL89:AL152" si="71">+F89*1.032</f>
        <v>0</v>
      </c>
      <c r="AM89" s="414">
        <f t="shared" ref="AM89:AM152" si="72">+AL89-AL89*0.1</f>
        <v>0</v>
      </c>
      <c r="AN89" s="442">
        <f t="shared" ref="AN89:AN152" si="73">+AM89/1.859</f>
        <v>0</v>
      </c>
    </row>
    <row r="90" spans="1:40" ht="12.75" customHeight="1" x14ac:dyDescent="0.25">
      <c r="A90" s="1"/>
      <c r="B90" s="268">
        <v>13</v>
      </c>
      <c r="C90" s="260" t="s">
        <v>175</v>
      </c>
      <c r="D90" s="253" t="s">
        <v>327</v>
      </c>
      <c r="E90" s="206">
        <f t="shared" ref="E90:E94" si="74">+G90+G90*$G$19/100</f>
        <v>60834376.212986238</v>
      </c>
      <c r="F90" s="206">
        <v>63051789.225986235</v>
      </c>
      <c r="G90" s="206">
        <v>62625519</v>
      </c>
      <c r="H90" s="207">
        <v>100</v>
      </c>
      <c r="I90" s="206"/>
      <c r="J90" s="206">
        <f>IF(H90+I90&gt;100,err,H90+I90)</f>
        <v>100</v>
      </c>
      <c r="K90" s="206"/>
      <c r="L90" s="23"/>
      <c r="M90" s="206">
        <f t="shared" ref="M90:M92" si="75">+E90*H90/100</f>
        <v>60834376.212986238</v>
      </c>
      <c r="N90" s="206">
        <f t="shared" ref="N90:N92" si="76">(+M90-M90*K90/100)</f>
        <v>60834376.212986238</v>
      </c>
      <c r="O90" s="206">
        <f t="shared" ref="O90:O92" si="77">(+E90*J90/100)</f>
        <v>60834376.212986238</v>
      </c>
      <c r="P90" s="208">
        <f t="shared" ref="P90:P92" si="78">+N90-N90*0</f>
        <v>60834376.212986238</v>
      </c>
      <c r="Q90" s="221">
        <v>3.6450000000000003E-2</v>
      </c>
      <c r="R90" s="222"/>
      <c r="S90" s="206">
        <f t="shared" ref="S90:S92" si="79">ROUND(+P90*Q90,3)</f>
        <v>2217413.0129999998</v>
      </c>
      <c r="T90" s="31"/>
      <c r="U90" s="1"/>
      <c r="V90" s="223">
        <f>+'[1]Formulas Indices'!$Z$55</f>
        <v>3.6450000000000003E-2</v>
      </c>
      <c r="W90" s="176"/>
      <c r="Y90" s="264">
        <v>15</v>
      </c>
      <c r="Z90" s="246" t="s">
        <v>291</v>
      </c>
      <c r="AA90" s="242" t="s">
        <v>328</v>
      </c>
      <c r="AB90" s="179">
        <v>65162.710768625999</v>
      </c>
      <c r="AC90" s="190">
        <v>0</v>
      </c>
      <c r="AD90" s="191">
        <v>6.7537000000000003</v>
      </c>
      <c r="AE90" s="192"/>
      <c r="AF90" s="190">
        <f>ROUND(AD90*AC90,0)</f>
        <v>0</v>
      </c>
      <c r="AG90" s="226">
        <f>+'[1]Formulas Indices'!$Z$63</f>
        <v>9.7710000000000005E-2</v>
      </c>
      <c r="AL90" s="414">
        <f t="shared" si="71"/>
        <v>65069446.481217794</v>
      </c>
      <c r="AM90" s="414">
        <f t="shared" si="72"/>
        <v>58562501.833096012</v>
      </c>
      <c r="AN90" s="442">
        <f t="shared" si="73"/>
        <v>31502152.68052502</v>
      </c>
    </row>
    <row r="91" spans="1:40" ht="12.75" customHeight="1" x14ac:dyDescent="0.25">
      <c r="A91" s="1"/>
      <c r="B91" s="268">
        <v>13</v>
      </c>
      <c r="C91" s="260" t="s">
        <v>329</v>
      </c>
      <c r="D91" s="253" t="s">
        <v>330</v>
      </c>
      <c r="E91" s="206">
        <f t="shared" si="74"/>
        <v>13441735.801777499</v>
      </c>
      <c r="F91" s="206">
        <v>13931687.071777498</v>
      </c>
      <c r="G91" s="206">
        <v>13837500</v>
      </c>
      <c r="H91" s="207">
        <v>100</v>
      </c>
      <c r="I91" s="206"/>
      <c r="J91" s="206">
        <f>IF(H91+I91&gt;100,err,H91+I91)</f>
        <v>100</v>
      </c>
      <c r="K91" s="206"/>
      <c r="L91" s="23"/>
      <c r="M91" s="206">
        <f t="shared" si="75"/>
        <v>13441735.801777499</v>
      </c>
      <c r="N91" s="206">
        <f t="shared" si="76"/>
        <v>13441735.801777499</v>
      </c>
      <c r="O91" s="206">
        <f t="shared" si="77"/>
        <v>13441735.801777499</v>
      </c>
      <c r="P91" s="208">
        <f t="shared" si="78"/>
        <v>13441735.801777499</v>
      </c>
      <c r="Q91" s="221">
        <v>3.6450000000000003E-2</v>
      </c>
      <c r="R91" s="222"/>
      <c r="S91" s="206">
        <f t="shared" si="79"/>
        <v>489951.27</v>
      </c>
      <c r="T91" s="266"/>
      <c r="U91" s="1"/>
      <c r="V91" s="223">
        <f>+'[1]Formulas Indices'!$Z$55</f>
        <v>3.6450000000000003E-2</v>
      </c>
      <c r="W91" s="176"/>
      <c r="Y91" s="264"/>
      <c r="Z91" s="269" t="s">
        <v>331</v>
      </c>
      <c r="AA91" s="242" t="s">
        <v>332</v>
      </c>
      <c r="AB91" s="179"/>
      <c r="AC91" s="190"/>
      <c r="AD91" s="191"/>
      <c r="AE91" s="192"/>
      <c r="AF91" s="190"/>
      <c r="AG91" s="226"/>
      <c r="AL91" s="414">
        <f t="shared" si="71"/>
        <v>14377501.058074379</v>
      </c>
      <c r="AM91" s="414">
        <f t="shared" si="72"/>
        <v>12939750.952266941</v>
      </c>
      <c r="AN91" s="442">
        <f t="shared" si="73"/>
        <v>6960597.6074593551</v>
      </c>
    </row>
    <row r="92" spans="1:40" ht="12.75" customHeight="1" x14ac:dyDescent="0.25">
      <c r="A92" s="1"/>
      <c r="B92" s="268">
        <v>13</v>
      </c>
      <c r="C92" s="260" t="s">
        <v>333</v>
      </c>
      <c r="D92" s="253" t="s">
        <v>334</v>
      </c>
      <c r="E92" s="206">
        <f t="shared" si="74"/>
        <v>11245048.723934626</v>
      </c>
      <c r="F92" s="206">
        <v>11654930.749934627</v>
      </c>
      <c r="G92" s="206">
        <v>11576136</v>
      </c>
      <c r="H92" s="207">
        <v>100</v>
      </c>
      <c r="I92" s="206"/>
      <c r="J92" s="206">
        <f>IF(H92+I92&gt;100,err,H92+I92)</f>
        <v>100</v>
      </c>
      <c r="K92" s="206"/>
      <c r="L92" s="23"/>
      <c r="M92" s="206">
        <f t="shared" si="75"/>
        <v>11245048.723934626</v>
      </c>
      <c r="N92" s="206">
        <f t="shared" si="76"/>
        <v>11245048.723934626</v>
      </c>
      <c r="O92" s="206">
        <f t="shared" si="77"/>
        <v>11245048.723934626</v>
      </c>
      <c r="P92" s="208">
        <f t="shared" si="78"/>
        <v>11245048.723934626</v>
      </c>
      <c r="Q92" s="221">
        <v>3.6450000000000003E-2</v>
      </c>
      <c r="R92" s="222"/>
      <c r="S92" s="206">
        <f t="shared" si="79"/>
        <v>409882.02600000001</v>
      </c>
      <c r="T92" s="31"/>
      <c r="U92" s="1"/>
      <c r="V92" s="223">
        <f>+'[1]Formulas Indices'!$Z$55</f>
        <v>3.6450000000000003E-2</v>
      </c>
      <c r="W92" s="176"/>
      <c r="Y92" s="264">
        <v>15</v>
      </c>
      <c r="Z92" s="246" t="s">
        <v>335</v>
      </c>
      <c r="AA92" s="242" t="s">
        <v>336</v>
      </c>
      <c r="AB92" s="179">
        <v>275248.60445831122</v>
      </c>
      <c r="AC92" s="190">
        <v>55049.72089166224</v>
      </c>
      <c r="AD92" s="191">
        <v>6.7537000000000003</v>
      </c>
      <c r="AE92" s="192"/>
      <c r="AF92" s="190">
        <f t="shared" ref="AF92:AF94" si="80">ROUND(AD92*AC92,0)</f>
        <v>371789</v>
      </c>
      <c r="AG92" s="226">
        <f>+'[1]Formulas Indices'!$Z$63</f>
        <v>9.7710000000000005E-2</v>
      </c>
      <c r="AL92" s="414">
        <f t="shared" si="71"/>
        <v>12027888.533932535</v>
      </c>
      <c r="AM92" s="414">
        <f t="shared" si="72"/>
        <v>10825099.680539282</v>
      </c>
      <c r="AN92" s="442">
        <f t="shared" si="73"/>
        <v>5823076.751231459</v>
      </c>
    </row>
    <row r="93" spans="1:40" ht="12.75" customHeight="1" x14ac:dyDescent="0.25">
      <c r="A93" s="1"/>
      <c r="B93" s="203"/>
      <c r="C93" s="204" t="s">
        <v>337</v>
      </c>
      <c r="D93" s="205" t="s">
        <v>338</v>
      </c>
      <c r="E93" s="206"/>
      <c r="F93" s="206"/>
      <c r="G93" s="206"/>
      <c r="H93" s="207">
        <v>100</v>
      </c>
      <c r="I93" s="206"/>
      <c r="J93" s="206"/>
      <c r="K93" s="206"/>
      <c r="L93" s="23"/>
      <c r="M93" s="206"/>
      <c r="N93" s="206"/>
      <c r="O93" s="206"/>
      <c r="P93" s="208"/>
      <c r="Q93" s="221"/>
      <c r="R93" s="222"/>
      <c r="S93" s="206"/>
      <c r="T93" s="31"/>
      <c r="U93" s="1"/>
      <c r="V93" s="223"/>
      <c r="W93" s="176"/>
      <c r="Y93" s="264">
        <v>15</v>
      </c>
      <c r="Z93" s="246" t="s">
        <v>339</v>
      </c>
      <c r="AA93" s="242" t="s">
        <v>340</v>
      </c>
      <c r="AB93" s="179">
        <v>78949.493571445113</v>
      </c>
      <c r="AC93" s="190">
        <v>0</v>
      </c>
      <c r="AD93" s="191">
        <v>6.7537000000000003</v>
      </c>
      <c r="AE93" s="192"/>
      <c r="AF93" s="190">
        <f t="shared" si="80"/>
        <v>0</v>
      </c>
      <c r="AG93" s="226">
        <f>+'[1]Formulas Indices'!$Z$63</f>
        <v>9.7710000000000005E-2</v>
      </c>
      <c r="AL93" s="414">
        <f t="shared" si="71"/>
        <v>0</v>
      </c>
      <c r="AM93" s="414">
        <f t="shared" si="72"/>
        <v>0</v>
      </c>
      <c r="AN93" s="442">
        <f t="shared" si="73"/>
        <v>0</v>
      </c>
    </row>
    <row r="94" spans="1:40" ht="12.75" customHeight="1" x14ac:dyDescent="0.25">
      <c r="A94" s="1"/>
      <c r="B94" s="268">
        <v>11</v>
      </c>
      <c r="C94" s="260" t="s">
        <v>341</v>
      </c>
      <c r="D94" s="253" t="s">
        <v>342</v>
      </c>
      <c r="E94" s="206">
        <f t="shared" si="74"/>
        <v>3304698.9525500452</v>
      </c>
      <c r="F94" s="206">
        <v>3597065.6685500452</v>
      </c>
      <c r="G94" s="206">
        <v>3401999</v>
      </c>
      <c r="H94" s="207">
        <v>100</v>
      </c>
      <c r="I94" s="206"/>
      <c r="J94" s="206">
        <f>IF(H94+I94&gt;100,err,H94+I94)</f>
        <v>100</v>
      </c>
      <c r="K94" s="206"/>
      <c r="L94" s="23"/>
      <c r="M94" s="206">
        <f t="shared" ref="M94" si="81">+E94*H94/100</f>
        <v>3304698.9525500452</v>
      </c>
      <c r="N94" s="206">
        <f t="shared" ref="N94" si="82">(+M94-M94*K94/100)</f>
        <v>3304698.9525500452</v>
      </c>
      <c r="O94" s="206">
        <f t="shared" ref="O94" si="83">(+E94*J94/100)</f>
        <v>3304698.9525500452</v>
      </c>
      <c r="P94" s="208">
        <f t="shared" ref="P94" si="84">+N94-N94*0</f>
        <v>3304698.9525500452</v>
      </c>
      <c r="Q94" s="221">
        <v>8.8469999999999993E-2</v>
      </c>
      <c r="R94" s="222"/>
      <c r="S94" s="206">
        <f t="shared" ref="S94" si="85">ROUND(+P94*Q94,3)</f>
        <v>292366.71600000001</v>
      </c>
      <c r="T94" s="31"/>
      <c r="U94" s="1"/>
      <c r="V94" s="223">
        <f>+'[1]Formulas Indices'!$Z$47</f>
        <v>8.8469999999999993E-2</v>
      </c>
      <c r="W94" s="176"/>
      <c r="Y94" s="264">
        <v>15</v>
      </c>
      <c r="Z94" s="246" t="s">
        <v>343</v>
      </c>
      <c r="AA94" s="242" t="s">
        <v>344</v>
      </c>
      <c r="AB94" s="179">
        <v>146386.03960835331</v>
      </c>
      <c r="AC94" s="190">
        <v>0</v>
      </c>
      <c r="AD94" s="191">
        <v>6.7537000000000003</v>
      </c>
      <c r="AE94" s="192"/>
      <c r="AF94" s="190">
        <f t="shared" si="80"/>
        <v>0</v>
      </c>
      <c r="AG94" s="226">
        <f>+'[1]Formulas Indices'!$Z$63</f>
        <v>9.7710000000000005E-2</v>
      </c>
      <c r="AL94" s="414">
        <f t="shared" si="71"/>
        <v>3712171.7699436466</v>
      </c>
      <c r="AM94" s="414">
        <f t="shared" si="72"/>
        <v>3340954.5929492819</v>
      </c>
      <c r="AN94" s="442">
        <f t="shared" si="73"/>
        <v>1797178.3716779354</v>
      </c>
    </row>
    <row r="95" spans="1:40" ht="12.75" customHeight="1" x14ac:dyDescent="0.25">
      <c r="B95" s="203"/>
      <c r="C95" s="204" t="s">
        <v>345</v>
      </c>
      <c r="D95" s="205" t="s">
        <v>346</v>
      </c>
      <c r="E95" s="206"/>
      <c r="F95" s="206"/>
      <c r="G95" s="206"/>
      <c r="H95" s="207">
        <v>100</v>
      </c>
      <c r="I95" s="206"/>
      <c r="J95" s="206"/>
      <c r="K95" s="206"/>
      <c r="L95" s="23"/>
      <c r="M95" s="206"/>
      <c r="N95" s="206"/>
      <c r="O95" s="206"/>
      <c r="P95" s="208"/>
      <c r="Q95" s="221"/>
      <c r="R95" s="222"/>
      <c r="S95" s="206"/>
      <c r="T95" s="31"/>
      <c r="U95" s="1"/>
      <c r="V95" s="223"/>
      <c r="W95" s="176"/>
      <c r="Y95" s="264"/>
      <c r="Z95" s="236"/>
      <c r="AA95" s="238" t="s">
        <v>347</v>
      </c>
      <c r="AB95" s="179"/>
      <c r="AC95" s="190"/>
      <c r="AD95" s="191"/>
      <c r="AE95" s="192"/>
      <c r="AF95" s="190"/>
      <c r="AG95" s="226"/>
      <c r="AL95" s="414">
        <f t="shared" si="71"/>
        <v>0</v>
      </c>
      <c r="AM95" s="414">
        <f t="shared" si="72"/>
        <v>0</v>
      </c>
      <c r="AN95" s="442">
        <f t="shared" si="73"/>
        <v>0</v>
      </c>
    </row>
    <row r="96" spans="1:40" ht="12.75" customHeight="1" x14ac:dyDescent="0.25">
      <c r="B96" s="268">
        <v>12</v>
      </c>
      <c r="C96" s="260" t="s">
        <v>348</v>
      </c>
      <c r="D96" s="253" t="s">
        <v>349</v>
      </c>
      <c r="E96" s="206">
        <f t="shared" ref="E96:E104" si="86">+G96+G96*$G$19/100</f>
        <v>3618073.29122316</v>
      </c>
      <c r="F96" s="206">
        <v>3795250.3402231601</v>
      </c>
      <c r="G96" s="206">
        <v>3724600</v>
      </c>
      <c r="H96" s="207">
        <v>100</v>
      </c>
      <c r="I96" s="206"/>
      <c r="J96" s="206">
        <f>IF(H96+I96&gt;100,err,H96+I96)</f>
        <v>100</v>
      </c>
      <c r="K96" s="206"/>
      <c r="L96" s="23"/>
      <c r="M96" s="206">
        <f t="shared" ref="M96:M101" si="87">+E96*H96/100</f>
        <v>3618073.29122316</v>
      </c>
      <c r="N96" s="206">
        <f t="shared" ref="N96:N101" si="88">(+M96-M96*K96/100)</f>
        <v>3618073.29122316</v>
      </c>
      <c r="O96" s="206">
        <f t="shared" ref="O96:O101" si="89">(+E96*J96/100)</f>
        <v>3618073.29122316</v>
      </c>
      <c r="P96" s="208">
        <f t="shared" ref="P96:P101" si="90">+N96-N96*0</f>
        <v>3618073.29122316</v>
      </c>
      <c r="Q96" s="221">
        <v>4.897E-2</v>
      </c>
      <c r="R96" s="222"/>
      <c r="S96" s="206">
        <f t="shared" ref="S96:S101" si="91">ROUND(+P96*Q96,3)</f>
        <v>177177.049</v>
      </c>
      <c r="T96" s="31"/>
      <c r="U96" s="1"/>
      <c r="V96" s="223">
        <f>+'[1]Formulas Indices'!$Z$51</f>
        <v>4.897E-2</v>
      </c>
      <c r="W96" s="176"/>
      <c r="Y96" s="264"/>
      <c r="Z96" s="269" t="s">
        <v>350</v>
      </c>
      <c r="AA96" s="242" t="s">
        <v>351</v>
      </c>
      <c r="AB96" s="179"/>
      <c r="AC96" s="190"/>
      <c r="AD96" s="191"/>
      <c r="AE96" s="192"/>
      <c r="AF96" s="190"/>
      <c r="AG96" s="226"/>
      <c r="AL96" s="414">
        <f t="shared" si="71"/>
        <v>3916698.3511103014</v>
      </c>
      <c r="AM96" s="414">
        <f t="shared" si="72"/>
        <v>3525028.5159992715</v>
      </c>
      <c r="AN96" s="442">
        <f t="shared" si="73"/>
        <v>1896196.0817639977</v>
      </c>
    </row>
    <row r="97" spans="1:40" ht="12.75" customHeight="1" x14ac:dyDescent="0.25">
      <c r="A97" s="1"/>
      <c r="B97" s="268">
        <v>12</v>
      </c>
      <c r="C97" s="260" t="s">
        <v>352</v>
      </c>
      <c r="D97" s="253" t="s">
        <v>353</v>
      </c>
      <c r="E97" s="206">
        <f t="shared" si="86"/>
        <v>11257677.884343579</v>
      </c>
      <c r="F97" s="206">
        <v>11808966.370343579</v>
      </c>
      <c r="G97" s="206">
        <v>11589137</v>
      </c>
      <c r="H97" s="207">
        <v>100</v>
      </c>
      <c r="I97" s="206"/>
      <c r="J97" s="206">
        <f>IF(H97+I97&gt;100,err,H97+I97)</f>
        <v>100</v>
      </c>
      <c r="K97" s="206"/>
      <c r="L97" s="23"/>
      <c r="M97" s="206">
        <f t="shared" si="87"/>
        <v>11257677.884343579</v>
      </c>
      <c r="N97" s="206">
        <f t="shared" si="88"/>
        <v>11257677.884343579</v>
      </c>
      <c r="O97" s="206">
        <f t="shared" si="89"/>
        <v>11257677.884343579</v>
      </c>
      <c r="P97" s="208">
        <f t="shared" si="90"/>
        <v>11257677.884343579</v>
      </c>
      <c r="Q97" s="221">
        <v>4.897E-2</v>
      </c>
      <c r="R97" s="222"/>
      <c r="S97" s="206">
        <f t="shared" si="91"/>
        <v>551288.48600000003</v>
      </c>
      <c r="T97" s="31"/>
      <c r="U97" s="1"/>
      <c r="V97" s="223">
        <f>+'[1]Formulas Indices'!$Z$51</f>
        <v>4.897E-2</v>
      </c>
      <c r="W97" s="176"/>
      <c r="Y97" s="264">
        <v>15</v>
      </c>
      <c r="Z97" s="246" t="s">
        <v>354</v>
      </c>
      <c r="AA97" s="242" t="s">
        <v>355</v>
      </c>
      <c r="AB97" s="179">
        <v>1270656.7049279939</v>
      </c>
      <c r="AC97" s="190">
        <v>0</v>
      </c>
      <c r="AD97" s="191">
        <v>6.7537000000000003</v>
      </c>
      <c r="AE97" s="192"/>
      <c r="AF97" s="190">
        <f t="shared" ref="AF97" si="92">ROUND(AD97*AC97,0)</f>
        <v>0</v>
      </c>
      <c r="AG97" s="226">
        <f>+'[1]Formulas Indices'!$Z$63</f>
        <v>9.7710000000000005E-2</v>
      </c>
      <c r="AL97" s="414">
        <f t="shared" si="71"/>
        <v>12186853.294194574</v>
      </c>
      <c r="AM97" s="414">
        <f t="shared" si="72"/>
        <v>10968167.964775115</v>
      </c>
      <c r="AN97" s="442">
        <f t="shared" si="73"/>
        <v>5900036.5598575119</v>
      </c>
    </row>
    <row r="98" spans="1:40" ht="12.75" customHeight="1" x14ac:dyDescent="0.25">
      <c r="A98" s="1"/>
      <c r="B98" s="268">
        <v>12</v>
      </c>
      <c r="C98" s="260" t="s">
        <v>356</v>
      </c>
      <c r="D98" s="253" t="s">
        <v>357</v>
      </c>
      <c r="E98" s="206">
        <f t="shared" si="86"/>
        <v>4819523.0792121505</v>
      </c>
      <c r="F98" s="206">
        <v>5055535.1242121505</v>
      </c>
      <c r="G98" s="206">
        <v>4961424</v>
      </c>
      <c r="H98" s="207">
        <v>100</v>
      </c>
      <c r="I98" s="206"/>
      <c r="J98" s="206">
        <f>IF(H98+I98&gt;100,err,H98+I98)</f>
        <v>100</v>
      </c>
      <c r="K98" s="206"/>
      <c r="L98" s="23"/>
      <c r="M98" s="206">
        <f t="shared" si="87"/>
        <v>4819523.0792121505</v>
      </c>
      <c r="N98" s="206">
        <f t="shared" si="88"/>
        <v>4819523.0792121505</v>
      </c>
      <c r="O98" s="206">
        <f t="shared" si="89"/>
        <v>4819523.0792121505</v>
      </c>
      <c r="P98" s="208">
        <f t="shared" si="90"/>
        <v>4819523.0792121505</v>
      </c>
      <c r="Q98" s="221">
        <v>4.897E-2</v>
      </c>
      <c r="R98" s="222"/>
      <c r="S98" s="206">
        <f t="shared" si="91"/>
        <v>236012.04500000001</v>
      </c>
      <c r="T98" s="31"/>
      <c r="U98" s="1"/>
      <c r="V98" s="223">
        <f>+'[1]Formulas Indices'!$Z$51</f>
        <v>4.897E-2</v>
      </c>
      <c r="W98" s="176"/>
      <c r="Y98" s="264"/>
      <c r="Z98" s="246" t="s">
        <v>358</v>
      </c>
      <c r="AA98" s="242" t="s">
        <v>359</v>
      </c>
      <c r="AB98" s="179"/>
      <c r="AC98" s="190"/>
      <c r="AD98" s="191"/>
      <c r="AE98" s="192"/>
      <c r="AF98" s="190"/>
      <c r="AG98" s="226"/>
      <c r="AL98" s="414">
        <f t="shared" si="71"/>
        <v>5217312.2481869394</v>
      </c>
      <c r="AM98" s="414">
        <f t="shared" si="72"/>
        <v>4695581.023368245</v>
      </c>
      <c r="AN98" s="442">
        <f t="shared" si="73"/>
        <v>2525863.9178957748</v>
      </c>
    </row>
    <row r="99" spans="1:40" ht="12.75" customHeight="1" x14ac:dyDescent="0.25">
      <c r="A99" s="1"/>
      <c r="B99" s="268">
        <v>12</v>
      </c>
      <c r="C99" s="260" t="s">
        <v>360</v>
      </c>
      <c r="D99" s="253" t="s">
        <v>361</v>
      </c>
      <c r="E99" s="206">
        <f t="shared" si="86"/>
        <v>334688.77892334777</v>
      </c>
      <c r="F99" s="206">
        <v>351078.48892334779</v>
      </c>
      <c r="G99" s="206">
        <v>344543</v>
      </c>
      <c r="H99" s="207">
        <v>100</v>
      </c>
      <c r="I99" s="206"/>
      <c r="J99" s="206">
        <f>IF(H99+I99&gt;100,err,H99+I99)</f>
        <v>100</v>
      </c>
      <c r="K99" s="206"/>
      <c r="L99" s="23"/>
      <c r="M99" s="206">
        <f t="shared" si="87"/>
        <v>334688.77892334777</v>
      </c>
      <c r="N99" s="206">
        <f t="shared" si="88"/>
        <v>334688.77892334777</v>
      </c>
      <c r="O99" s="206">
        <f t="shared" si="89"/>
        <v>334688.77892334777</v>
      </c>
      <c r="P99" s="208">
        <f t="shared" si="90"/>
        <v>334688.77892334777</v>
      </c>
      <c r="Q99" s="221">
        <v>4.897E-2</v>
      </c>
      <c r="R99" s="222"/>
      <c r="S99" s="206">
        <f t="shared" si="91"/>
        <v>16389.71</v>
      </c>
      <c r="T99" s="31"/>
      <c r="U99" s="1"/>
      <c r="V99" s="223">
        <f>+'[1]Formulas Indices'!$Z$51</f>
        <v>4.897E-2</v>
      </c>
      <c r="W99" s="176"/>
      <c r="Y99" s="264">
        <v>15</v>
      </c>
      <c r="Z99" s="246" t="s">
        <v>362</v>
      </c>
      <c r="AA99" s="242" t="s">
        <v>363</v>
      </c>
      <c r="AB99" s="179">
        <v>423551.66813178</v>
      </c>
      <c r="AC99" s="190">
        <v>254131.00087906801</v>
      </c>
      <c r="AD99" s="191">
        <v>6.7537000000000003</v>
      </c>
      <c r="AE99" s="192"/>
      <c r="AF99" s="190">
        <f t="shared" ref="AF99:AF101" si="93">ROUND(AD99*AC99,0)</f>
        <v>1716325</v>
      </c>
      <c r="AG99" s="226">
        <f>+'[1]Formulas Indices'!$Z$63</f>
        <v>9.7710000000000005E-2</v>
      </c>
      <c r="AL99" s="414">
        <f t="shared" si="71"/>
        <v>362313.0005688949</v>
      </c>
      <c r="AM99" s="414">
        <f t="shared" si="72"/>
        <v>326081.70051200542</v>
      </c>
      <c r="AN99" s="442">
        <f t="shared" si="73"/>
        <v>175407.04707477431</v>
      </c>
    </row>
    <row r="100" spans="1:40" ht="12.75" customHeight="1" x14ac:dyDescent="0.25">
      <c r="A100" s="1"/>
      <c r="B100" s="268">
        <v>12</v>
      </c>
      <c r="C100" s="260" t="s">
        <v>364</v>
      </c>
      <c r="D100" s="253" t="s">
        <v>365</v>
      </c>
      <c r="E100" s="206">
        <f t="shared" si="86"/>
        <v>5220613.7901464906</v>
      </c>
      <c r="F100" s="206">
        <v>5476267.247146491</v>
      </c>
      <c r="G100" s="206">
        <v>5374324</v>
      </c>
      <c r="H100" s="207">
        <v>100</v>
      </c>
      <c r="I100" s="206"/>
      <c r="J100" s="206">
        <f>IF(H100+I100&gt;100,err,H100+I100)</f>
        <v>100</v>
      </c>
      <c r="K100" s="206"/>
      <c r="L100" s="23"/>
      <c r="M100" s="206">
        <f t="shared" si="87"/>
        <v>5220613.7901464906</v>
      </c>
      <c r="N100" s="206">
        <f t="shared" si="88"/>
        <v>5220613.7901464906</v>
      </c>
      <c r="O100" s="206">
        <f t="shared" si="89"/>
        <v>5220613.7901464906</v>
      </c>
      <c r="P100" s="208">
        <f t="shared" si="90"/>
        <v>5220613.7901464906</v>
      </c>
      <c r="Q100" s="221">
        <v>4.897E-2</v>
      </c>
      <c r="R100" s="222"/>
      <c r="S100" s="206">
        <f t="shared" si="91"/>
        <v>255653.45699999999</v>
      </c>
      <c r="T100" s="31"/>
      <c r="U100" s="1"/>
      <c r="V100" s="223">
        <f>+'[1]Formulas Indices'!$Z$51</f>
        <v>4.897E-2</v>
      </c>
      <c r="W100" s="176"/>
      <c r="Y100" s="264">
        <v>15</v>
      </c>
      <c r="Z100" s="246" t="s">
        <v>366</v>
      </c>
      <c r="AA100" s="242" t="s">
        <v>367</v>
      </c>
      <c r="AB100" s="179">
        <v>304051.83746989199</v>
      </c>
      <c r="AC100" s="190">
        <v>152025.918734946</v>
      </c>
      <c r="AD100" s="191">
        <v>6.7537000000000003</v>
      </c>
      <c r="AE100" s="192"/>
      <c r="AF100" s="190">
        <f t="shared" si="93"/>
        <v>1026737</v>
      </c>
      <c r="AG100" s="226">
        <f>+'[1]Formulas Indices'!$Z$63</f>
        <v>9.7710000000000005E-2</v>
      </c>
      <c r="AL100" s="414">
        <f t="shared" si="71"/>
        <v>5651507.7990551786</v>
      </c>
      <c r="AM100" s="414">
        <f t="shared" si="72"/>
        <v>5086357.0191496611</v>
      </c>
      <c r="AN100" s="442">
        <f t="shared" si="73"/>
        <v>2736071.5541418297</v>
      </c>
    </row>
    <row r="101" spans="1:40" ht="12.75" customHeight="1" x14ac:dyDescent="0.25">
      <c r="A101" s="1"/>
      <c r="B101" s="268">
        <v>12</v>
      </c>
      <c r="C101" s="260" t="s">
        <v>368</v>
      </c>
      <c r="D101" s="253" t="s">
        <v>369</v>
      </c>
      <c r="E101" s="206">
        <f t="shared" si="86"/>
        <v>427918.8127860828</v>
      </c>
      <c r="F101" s="206">
        <v>448873.9967860828</v>
      </c>
      <c r="G101" s="206">
        <v>440518</v>
      </c>
      <c r="H101" s="207">
        <v>100</v>
      </c>
      <c r="I101" s="206"/>
      <c r="J101" s="206">
        <f>IF(H101+I101&gt;100,err,H101+I101)</f>
        <v>100</v>
      </c>
      <c r="K101" s="22"/>
      <c r="L101" s="22"/>
      <c r="M101" s="206">
        <f t="shared" si="87"/>
        <v>427918.8127860828</v>
      </c>
      <c r="N101" s="206">
        <f t="shared" si="88"/>
        <v>427918.8127860828</v>
      </c>
      <c r="O101" s="206">
        <f t="shared" si="89"/>
        <v>427918.8127860828</v>
      </c>
      <c r="P101" s="208">
        <f t="shared" si="90"/>
        <v>427918.8127860828</v>
      </c>
      <c r="Q101" s="221">
        <v>4.897E-2</v>
      </c>
      <c r="R101" s="222"/>
      <c r="S101" s="206">
        <f t="shared" si="91"/>
        <v>20955.184000000001</v>
      </c>
      <c r="T101" s="266"/>
      <c r="U101" s="1"/>
      <c r="V101" s="223">
        <f>+'[1]Formulas Indices'!$Z$51</f>
        <v>4.897E-2</v>
      </c>
      <c r="W101" s="176"/>
      <c r="Y101" s="264">
        <v>1</v>
      </c>
      <c r="Z101" s="246" t="s">
        <v>370</v>
      </c>
      <c r="AA101" s="242" t="s">
        <v>371</v>
      </c>
      <c r="AB101" s="179">
        <v>99618.903403973993</v>
      </c>
      <c r="AC101" s="190">
        <v>0</v>
      </c>
      <c r="AD101" s="191">
        <v>6.0646000000000004</v>
      </c>
      <c r="AE101" s="192"/>
      <c r="AF101" s="190">
        <f t="shared" si="93"/>
        <v>0</v>
      </c>
      <c r="AG101" s="226">
        <f>+'[1]Formulas Indices'!$Z$7</f>
        <v>0.10935</v>
      </c>
      <c r="AL101" s="414">
        <f t="shared" si="71"/>
        <v>463237.96468323749</v>
      </c>
      <c r="AM101" s="414">
        <f t="shared" si="72"/>
        <v>416914.16821491375</v>
      </c>
      <c r="AN101" s="442">
        <f t="shared" si="73"/>
        <v>224267.97644696812</v>
      </c>
    </row>
    <row r="102" spans="1:40" ht="12.75" customHeight="1" x14ac:dyDescent="0.25">
      <c r="A102" s="1"/>
      <c r="B102" s="203"/>
      <c r="C102" s="204" t="s">
        <v>372</v>
      </c>
      <c r="D102" s="205" t="s">
        <v>373</v>
      </c>
      <c r="E102" s="206"/>
      <c r="F102" s="206"/>
      <c r="G102" s="206"/>
      <c r="H102" s="207">
        <v>100</v>
      </c>
      <c r="I102" s="206"/>
      <c r="J102" s="206"/>
      <c r="K102" s="206"/>
      <c r="L102" s="23"/>
      <c r="M102" s="206"/>
      <c r="N102" s="206"/>
      <c r="O102" s="206"/>
      <c r="P102" s="208"/>
      <c r="Q102" s="221"/>
      <c r="R102" s="222"/>
      <c r="S102" s="206"/>
      <c r="T102" s="31"/>
      <c r="U102" s="1"/>
      <c r="V102" s="223"/>
      <c r="W102" s="176"/>
      <c r="Y102" s="264"/>
      <c r="Z102" s="246"/>
      <c r="AA102" s="257" t="s">
        <v>374</v>
      </c>
      <c r="AB102" s="179"/>
      <c r="AC102" s="190"/>
      <c r="AD102" s="191"/>
      <c r="AE102" s="192"/>
      <c r="AF102" s="190"/>
      <c r="AG102" s="226"/>
      <c r="AL102" s="414">
        <f t="shared" si="71"/>
        <v>0</v>
      </c>
      <c r="AM102" s="414">
        <f t="shared" si="72"/>
        <v>0</v>
      </c>
      <c r="AN102" s="442">
        <f t="shared" si="73"/>
        <v>0</v>
      </c>
    </row>
    <row r="103" spans="1:40" ht="12.75" customHeight="1" x14ac:dyDescent="0.25">
      <c r="A103" s="1"/>
      <c r="B103" s="218">
        <v>14</v>
      </c>
      <c r="C103" s="260" t="s">
        <v>375</v>
      </c>
      <c r="D103" s="253" t="s">
        <v>376</v>
      </c>
      <c r="E103" s="206">
        <f t="shared" si="86"/>
        <v>3481761.7048539147</v>
      </c>
      <c r="F103" s="206">
        <v>3593178.0798539151</v>
      </c>
      <c r="G103" s="206">
        <v>3584275</v>
      </c>
      <c r="H103" s="207">
        <v>100</v>
      </c>
      <c r="I103" s="206"/>
      <c r="J103" s="206">
        <f>IF(H103+I103&gt;100,err,H103+I103)</f>
        <v>100</v>
      </c>
      <c r="K103" s="22"/>
      <c r="L103" s="22"/>
      <c r="M103" s="206">
        <f t="shared" ref="M103:M104" si="94">+E103*H103/100</f>
        <v>3481761.7048539151</v>
      </c>
      <c r="N103" s="206">
        <f t="shared" ref="N103:N104" si="95">(+M103-M103*K103/100)</f>
        <v>3481761.7048539151</v>
      </c>
      <c r="O103" s="206">
        <f t="shared" ref="O103:O104" si="96">(+E103*J103/100)</f>
        <v>3481761.7048539151</v>
      </c>
      <c r="P103" s="208">
        <f t="shared" ref="P103:P104" si="97">+N103-N103*0</f>
        <v>3481761.7048539151</v>
      </c>
      <c r="Q103" s="221">
        <v>3.2000000000000001E-2</v>
      </c>
      <c r="R103" s="222"/>
      <c r="S103" s="206">
        <f t="shared" ref="S103:S104" si="98">ROUND(+P103*Q103,3)</f>
        <v>111416.375</v>
      </c>
      <c r="T103" s="31"/>
      <c r="U103" s="1"/>
      <c r="V103" s="223">
        <f>+'[1]Formulas Indices'!$Z$59</f>
        <v>3.2000000000000001E-2</v>
      </c>
      <c r="W103" s="176"/>
      <c r="Y103" s="264"/>
      <c r="Z103" s="246" t="s">
        <v>377</v>
      </c>
      <c r="AA103" s="242" t="s">
        <v>378</v>
      </c>
      <c r="AB103" s="179"/>
      <c r="AC103" s="190"/>
      <c r="AD103" s="191"/>
      <c r="AE103" s="192"/>
      <c r="AF103" s="190"/>
      <c r="AG103" s="226"/>
      <c r="AL103" s="414">
        <f t="shared" si="71"/>
        <v>3708159.7784092403</v>
      </c>
      <c r="AM103" s="414">
        <f t="shared" si="72"/>
        <v>3337343.8005683161</v>
      </c>
      <c r="AN103" s="442">
        <f t="shared" si="73"/>
        <v>1795236.0411879055</v>
      </c>
    </row>
    <row r="104" spans="1:40" ht="12.75" customHeight="1" x14ac:dyDescent="0.25">
      <c r="A104" s="1"/>
      <c r="B104" s="218">
        <v>14</v>
      </c>
      <c r="C104" s="260" t="s">
        <v>379</v>
      </c>
      <c r="D104" s="253" t="s">
        <v>380</v>
      </c>
      <c r="E104" s="206">
        <f t="shared" si="86"/>
        <v>474841.2775498812</v>
      </c>
      <c r="F104" s="206">
        <v>490036.19854988117</v>
      </c>
      <c r="G104" s="206">
        <v>488822</v>
      </c>
      <c r="H104" s="207">
        <v>100</v>
      </c>
      <c r="I104" s="206"/>
      <c r="J104" s="206">
        <f>IF(H104+I104&gt;100,err,H104+I104)</f>
        <v>100</v>
      </c>
      <c r="K104" s="206"/>
      <c r="L104" s="23"/>
      <c r="M104" s="206">
        <f t="shared" si="94"/>
        <v>474841.2775498812</v>
      </c>
      <c r="N104" s="206">
        <f t="shared" si="95"/>
        <v>474841.2775498812</v>
      </c>
      <c r="O104" s="206">
        <f t="shared" si="96"/>
        <v>474841.2775498812</v>
      </c>
      <c r="P104" s="208">
        <f t="shared" si="97"/>
        <v>474841.2775498812</v>
      </c>
      <c r="Q104" s="221">
        <v>3.2000000000000001E-2</v>
      </c>
      <c r="R104" s="222"/>
      <c r="S104" s="206">
        <f t="shared" si="98"/>
        <v>15194.921</v>
      </c>
      <c r="T104" s="31"/>
      <c r="U104" s="1"/>
      <c r="V104" s="223">
        <f>+'[1]Formulas Indices'!$Z$59</f>
        <v>3.2000000000000001E-2</v>
      </c>
      <c r="W104" s="176"/>
      <c r="Y104" s="264">
        <v>14</v>
      </c>
      <c r="Z104" s="246" t="s">
        <v>381</v>
      </c>
      <c r="AA104" s="242" t="s">
        <v>382</v>
      </c>
      <c r="AB104" s="179">
        <v>149566.94851726198</v>
      </c>
      <c r="AC104" s="190">
        <v>74783.474258630988</v>
      </c>
      <c r="AD104" s="191">
        <v>7.1947999999999999</v>
      </c>
      <c r="AE104" s="192"/>
      <c r="AF104" s="190">
        <f t="shared" ref="AF104:AF105" si="99">ROUND(AD104*AC104,0)</f>
        <v>538052</v>
      </c>
      <c r="AG104" s="226">
        <f>+'[1]Formulas Indices'!$Z$59</f>
        <v>3.2000000000000001E-2</v>
      </c>
      <c r="AL104" s="414">
        <f t="shared" si="71"/>
        <v>505717.3569034774</v>
      </c>
      <c r="AM104" s="414">
        <f t="shared" si="72"/>
        <v>455145.62121312966</v>
      </c>
      <c r="AN104" s="442">
        <f t="shared" si="73"/>
        <v>244833.57784460983</v>
      </c>
    </row>
    <row r="105" spans="1:40" ht="12.75" customHeight="1" x14ac:dyDescent="0.25">
      <c r="A105" s="1"/>
      <c r="B105" s="243"/>
      <c r="C105" s="244" t="s">
        <v>383</v>
      </c>
      <c r="D105" s="245" t="s">
        <v>384</v>
      </c>
      <c r="E105" s="206"/>
      <c r="F105" s="206"/>
      <c r="G105" s="206"/>
      <c r="H105" s="207">
        <v>100</v>
      </c>
      <c r="I105" s="206"/>
      <c r="J105" s="206"/>
      <c r="K105" s="22"/>
      <c r="L105" s="22"/>
      <c r="M105" s="206"/>
      <c r="N105" s="206"/>
      <c r="O105" s="206"/>
      <c r="P105" s="208"/>
      <c r="Q105" s="221"/>
      <c r="R105" s="222"/>
      <c r="S105" s="206"/>
      <c r="T105" s="266"/>
      <c r="U105" s="1"/>
      <c r="V105" s="223"/>
      <c r="W105" s="176"/>
      <c r="Y105" s="264">
        <v>14</v>
      </c>
      <c r="Z105" s="246" t="s">
        <v>385</v>
      </c>
      <c r="AA105" s="242" t="s">
        <v>386</v>
      </c>
      <c r="AB105" s="179">
        <v>43446.908777045996</v>
      </c>
      <c r="AC105" s="190">
        <v>13034.072633113798</v>
      </c>
      <c r="AD105" s="191">
        <v>7.1947999999999999</v>
      </c>
      <c r="AE105" s="192"/>
      <c r="AF105" s="190">
        <f t="shared" si="99"/>
        <v>93778</v>
      </c>
      <c r="AG105" s="226">
        <f>+'[1]Formulas Indices'!$Z$59</f>
        <v>3.2000000000000001E-2</v>
      </c>
      <c r="AL105" s="414">
        <f t="shared" si="71"/>
        <v>0</v>
      </c>
      <c r="AM105" s="414">
        <f t="shared" si="72"/>
        <v>0</v>
      </c>
      <c r="AN105" s="442">
        <f t="shared" si="73"/>
        <v>0</v>
      </c>
    </row>
    <row r="106" spans="1:40" ht="12.75" customHeight="1" x14ac:dyDescent="0.25">
      <c r="A106" s="1"/>
      <c r="B106" s="203"/>
      <c r="C106" s="204" t="s">
        <v>387</v>
      </c>
      <c r="D106" s="205" t="s">
        <v>200</v>
      </c>
      <c r="E106" s="206"/>
      <c r="F106" s="206"/>
      <c r="G106" s="206"/>
      <c r="H106" s="207">
        <v>100</v>
      </c>
      <c r="I106" s="206"/>
      <c r="J106" s="206"/>
      <c r="K106" s="206"/>
      <c r="L106" s="23"/>
      <c r="M106" s="206"/>
      <c r="N106" s="206"/>
      <c r="O106" s="206"/>
      <c r="P106" s="208"/>
      <c r="Q106" s="221"/>
      <c r="R106" s="222"/>
      <c r="S106" s="206"/>
      <c r="T106" s="31"/>
      <c r="U106" s="1"/>
      <c r="V106" s="223"/>
      <c r="W106" s="176"/>
      <c r="Y106" s="264"/>
      <c r="Z106" s="246" t="s">
        <v>388</v>
      </c>
      <c r="AA106" s="242" t="s">
        <v>389</v>
      </c>
      <c r="AB106" s="179"/>
      <c r="AC106" s="190"/>
      <c r="AD106" s="191"/>
      <c r="AE106" s="192"/>
      <c r="AF106" s="190"/>
      <c r="AG106" s="226"/>
      <c r="AL106" s="414">
        <f t="shared" si="71"/>
        <v>0</v>
      </c>
      <c r="AM106" s="414">
        <f t="shared" si="72"/>
        <v>0</v>
      </c>
      <c r="AN106" s="442">
        <f t="shared" si="73"/>
        <v>0</v>
      </c>
    </row>
    <row r="107" spans="1:40" ht="12.75" customHeight="1" x14ac:dyDescent="0.25">
      <c r="A107" s="1"/>
      <c r="B107" s="218">
        <v>12</v>
      </c>
      <c r="C107" s="260" t="s">
        <v>390</v>
      </c>
      <c r="D107" s="253" t="s">
        <v>391</v>
      </c>
      <c r="E107" s="206">
        <f t="shared" ref="E107:E154" si="100">+G107+G107*$G$19/100</f>
        <v>760536.56871182343</v>
      </c>
      <c r="F107" s="206">
        <v>797780.04471182334</v>
      </c>
      <c r="G107" s="206">
        <v>782929</v>
      </c>
      <c r="H107" s="207">
        <v>100</v>
      </c>
      <c r="I107" s="206"/>
      <c r="J107" s="206">
        <f>IF(H107+I107&gt;100,err,H107+I107)</f>
        <v>100</v>
      </c>
      <c r="K107" s="22"/>
      <c r="L107" s="22"/>
      <c r="M107" s="206">
        <f t="shared" ref="M107:M122" si="101">+E107*H107/100</f>
        <v>760536.56871182332</v>
      </c>
      <c r="N107" s="206">
        <f t="shared" ref="N107:N122" si="102">(+M107-M107*K107/100)</f>
        <v>760536.56871182332</v>
      </c>
      <c r="O107" s="206">
        <f t="shared" ref="O107:O122" si="103">(+E107*J107/100)</f>
        <v>760536.56871182332</v>
      </c>
      <c r="P107" s="208">
        <f t="shared" ref="P107:P122" si="104">+N107-N107*0</f>
        <v>760536.56871182332</v>
      </c>
      <c r="Q107" s="221">
        <v>4.897E-2</v>
      </c>
      <c r="R107" s="222"/>
      <c r="S107" s="206">
        <f t="shared" ref="S107:S122" si="105">ROUND(+P107*Q107,3)</f>
        <v>37243.476000000002</v>
      </c>
      <c r="T107" s="266"/>
      <c r="U107" s="1"/>
      <c r="V107" s="223">
        <f>+'[1]Formulas Indices'!$Z$51</f>
        <v>4.897E-2</v>
      </c>
      <c r="W107" s="176"/>
      <c r="Y107" s="264">
        <v>14</v>
      </c>
      <c r="Z107" s="246" t="s">
        <v>392</v>
      </c>
      <c r="AA107" s="242" t="s">
        <v>393</v>
      </c>
      <c r="AB107" s="179">
        <v>102894.12929557799</v>
      </c>
      <c r="AC107" s="190">
        <v>0</v>
      </c>
      <c r="AD107" s="191">
        <v>7.1947999999999999</v>
      </c>
      <c r="AE107" s="192"/>
      <c r="AF107" s="190">
        <f t="shared" ref="AF107:AF108" si="106">ROUND(AD107*AC107,0)</f>
        <v>0</v>
      </c>
      <c r="AG107" s="226">
        <f>+'[1]Formulas Indices'!$Z$59</f>
        <v>3.2000000000000001E-2</v>
      </c>
      <c r="AL107" s="414">
        <f t="shared" si="71"/>
        <v>823309.00614260172</v>
      </c>
      <c r="AM107" s="414">
        <f t="shared" si="72"/>
        <v>740978.10552834161</v>
      </c>
      <c r="AN107" s="442">
        <f t="shared" si="73"/>
        <v>398589.62104805897</v>
      </c>
    </row>
    <row r="108" spans="1:40" ht="12.75" customHeight="1" x14ac:dyDescent="0.25">
      <c r="B108" s="243"/>
      <c r="C108" s="244" t="s">
        <v>394</v>
      </c>
      <c r="D108" s="245" t="s">
        <v>395</v>
      </c>
      <c r="E108" s="206"/>
      <c r="F108" s="206"/>
      <c r="G108" s="206"/>
      <c r="H108" s="207">
        <v>100</v>
      </c>
      <c r="I108" s="206"/>
      <c r="J108" s="206"/>
      <c r="K108" s="206"/>
      <c r="L108" s="23"/>
      <c r="M108" s="206"/>
      <c r="N108" s="206"/>
      <c r="O108" s="206"/>
      <c r="P108" s="208"/>
      <c r="Q108" s="221"/>
      <c r="R108" s="222"/>
      <c r="S108" s="206"/>
      <c r="T108" s="31"/>
      <c r="U108" s="1"/>
      <c r="V108" s="223"/>
      <c r="W108" s="176"/>
      <c r="Y108" s="264">
        <v>14</v>
      </c>
      <c r="Z108" s="246" t="s">
        <v>396</v>
      </c>
      <c r="AA108" s="242" t="s">
        <v>397</v>
      </c>
      <c r="AB108" s="179">
        <v>56639.641106777999</v>
      </c>
      <c r="AC108" s="190">
        <v>16991.8923320334</v>
      </c>
      <c r="AD108" s="191">
        <v>7.1947999999999999</v>
      </c>
      <c r="AE108" s="192"/>
      <c r="AF108" s="190">
        <f t="shared" si="106"/>
        <v>122253</v>
      </c>
      <c r="AG108" s="226">
        <f>+'[1]Formulas Indices'!$Z$59</f>
        <v>3.2000000000000001E-2</v>
      </c>
      <c r="AL108" s="414">
        <f t="shared" si="71"/>
        <v>0</v>
      </c>
      <c r="AM108" s="414">
        <f t="shared" si="72"/>
        <v>0</v>
      </c>
      <c r="AN108" s="442">
        <f t="shared" si="73"/>
        <v>0</v>
      </c>
    </row>
    <row r="109" spans="1:40" ht="12.75" customHeight="1" x14ac:dyDescent="0.25">
      <c r="B109" s="203"/>
      <c r="C109" s="204" t="s">
        <v>199</v>
      </c>
      <c r="D109" s="205" t="s">
        <v>398</v>
      </c>
      <c r="E109" s="206"/>
      <c r="F109" s="206"/>
      <c r="G109" s="206"/>
      <c r="H109" s="207">
        <v>100</v>
      </c>
      <c r="I109" s="206"/>
      <c r="J109" s="206"/>
      <c r="K109" s="206"/>
      <c r="L109" s="23"/>
      <c r="M109" s="206"/>
      <c r="N109" s="206"/>
      <c r="O109" s="206"/>
      <c r="P109" s="208"/>
      <c r="Q109" s="221"/>
      <c r="R109" s="222"/>
      <c r="S109" s="206"/>
      <c r="T109" s="31"/>
      <c r="U109" s="1"/>
      <c r="V109" s="223"/>
      <c r="W109" s="176"/>
      <c r="Y109" s="264"/>
      <c r="Z109" s="270"/>
      <c r="AA109" s="271" t="s">
        <v>399</v>
      </c>
      <c r="AB109" s="179"/>
      <c r="AC109" s="190"/>
      <c r="AD109" s="191"/>
      <c r="AE109" s="192"/>
      <c r="AF109" s="190"/>
      <c r="AG109" s="226"/>
      <c r="AL109" s="414">
        <f t="shared" si="71"/>
        <v>0</v>
      </c>
      <c r="AM109" s="414">
        <f t="shared" si="72"/>
        <v>0</v>
      </c>
      <c r="AN109" s="442">
        <f t="shared" si="73"/>
        <v>0</v>
      </c>
    </row>
    <row r="110" spans="1:40" ht="12.75" customHeight="1" x14ac:dyDescent="0.25">
      <c r="B110" s="268">
        <v>15</v>
      </c>
      <c r="C110" s="260" t="s">
        <v>400</v>
      </c>
      <c r="D110" s="253" t="s">
        <v>401</v>
      </c>
      <c r="E110" s="206">
        <f t="shared" si="100"/>
        <v>6303297.4032966206</v>
      </c>
      <c r="F110" s="206">
        <v>6919192.5922966208</v>
      </c>
      <c r="G110" s="206">
        <v>6488885</v>
      </c>
      <c r="H110" s="207">
        <v>100</v>
      </c>
      <c r="I110" s="206"/>
      <c r="J110" s="206">
        <f>IF(H110+I110&gt;100,err,H110+I110)</f>
        <v>100</v>
      </c>
      <c r="K110" s="206"/>
      <c r="L110" s="23"/>
      <c r="M110" s="206">
        <f t="shared" si="101"/>
        <v>6303297.4032966206</v>
      </c>
      <c r="N110" s="206">
        <f t="shared" si="102"/>
        <v>6303297.4032966206</v>
      </c>
      <c r="O110" s="206">
        <f t="shared" si="103"/>
        <v>6303297.4032966206</v>
      </c>
      <c r="P110" s="208">
        <f t="shared" si="104"/>
        <v>6303297.4032966206</v>
      </c>
      <c r="Q110" s="221">
        <v>9.7710000000000005E-2</v>
      </c>
      <c r="R110" s="222"/>
      <c r="S110" s="206">
        <f t="shared" si="105"/>
        <v>615895.18900000001</v>
      </c>
      <c r="T110" s="31"/>
      <c r="U110" s="1"/>
      <c r="V110" s="223">
        <f>+'[1]Formulas Indices'!$Z$63</f>
        <v>9.7710000000000005E-2</v>
      </c>
      <c r="W110" s="176"/>
      <c r="Y110" s="264"/>
      <c r="Z110" s="272"/>
      <c r="AA110" s="273"/>
      <c r="AB110" s="179"/>
      <c r="AC110" s="190"/>
      <c r="AD110" s="191"/>
      <c r="AE110" s="192"/>
      <c r="AF110" s="190"/>
      <c r="AG110" s="226"/>
      <c r="AL110" s="414">
        <f t="shared" si="71"/>
        <v>7140606.7552501131</v>
      </c>
      <c r="AM110" s="414">
        <f t="shared" si="72"/>
        <v>6426546.0797251016</v>
      </c>
      <c r="AN110" s="442">
        <f t="shared" si="73"/>
        <v>3456990.8981845626</v>
      </c>
    </row>
    <row r="111" spans="1:40" ht="12.75" customHeight="1" x14ac:dyDescent="0.25">
      <c r="B111" s="268">
        <v>15</v>
      </c>
      <c r="C111" s="260" t="s">
        <v>402</v>
      </c>
      <c r="D111" s="253" t="s">
        <v>235</v>
      </c>
      <c r="E111" s="206">
        <f t="shared" si="100"/>
        <v>433177.96780908719</v>
      </c>
      <c r="F111" s="206">
        <v>475503.78680908721</v>
      </c>
      <c r="G111" s="206">
        <v>445932</v>
      </c>
      <c r="H111" s="207">
        <v>100</v>
      </c>
      <c r="I111" s="206"/>
      <c r="J111" s="206">
        <f>IF(H111+I111&gt;100,err,H111+I111)</f>
        <v>100</v>
      </c>
      <c r="K111" s="206"/>
      <c r="L111" s="23"/>
      <c r="M111" s="206">
        <f t="shared" si="101"/>
        <v>433177.96780908719</v>
      </c>
      <c r="N111" s="206">
        <f t="shared" si="102"/>
        <v>433177.96780908719</v>
      </c>
      <c r="O111" s="206">
        <f t="shared" si="103"/>
        <v>433177.96780908719</v>
      </c>
      <c r="P111" s="208">
        <f t="shared" si="104"/>
        <v>433177.96780908719</v>
      </c>
      <c r="Q111" s="221">
        <v>9.7710000000000005E-2</v>
      </c>
      <c r="R111" s="222"/>
      <c r="S111" s="206">
        <f t="shared" si="105"/>
        <v>42325.819000000003</v>
      </c>
      <c r="T111" s="31"/>
      <c r="U111" s="1"/>
      <c r="V111" s="223">
        <f>+'[1]Formulas Indices'!$Z$63</f>
        <v>9.7710000000000005E-2</v>
      </c>
      <c r="W111" s="176"/>
      <c r="Y111" s="264">
        <v>1</v>
      </c>
      <c r="Z111" s="239" t="s">
        <v>403</v>
      </c>
      <c r="AA111" s="240" t="s">
        <v>404</v>
      </c>
      <c r="AB111" s="179">
        <v>2089286.3224329778</v>
      </c>
      <c r="AC111" s="190">
        <v>1044643.1612164889</v>
      </c>
      <c r="AD111" s="191">
        <v>6.0646000000000004</v>
      </c>
      <c r="AE111" s="192"/>
      <c r="AF111" s="190">
        <f>ROUND(AD111*AC111,0)</f>
        <v>6335343</v>
      </c>
      <c r="AG111" s="226">
        <f>+'[1]Formulas Indices'!$Z$7</f>
        <v>0.10935</v>
      </c>
      <c r="AL111" s="414">
        <f t="shared" si="71"/>
        <v>490719.90798697801</v>
      </c>
      <c r="AM111" s="414">
        <f t="shared" si="72"/>
        <v>441647.9171882802</v>
      </c>
      <c r="AN111" s="442">
        <f t="shared" si="73"/>
        <v>237572.84410343206</v>
      </c>
    </row>
    <row r="112" spans="1:40" ht="15" x14ac:dyDescent="0.25">
      <c r="B112" s="268">
        <v>15</v>
      </c>
      <c r="C112" s="260" t="s">
        <v>405</v>
      </c>
      <c r="D112" s="253" t="s">
        <v>406</v>
      </c>
      <c r="E112" s="206">
        <f t="shared" si="100"/>
        <v>958657.31188911176</v>
      </c>
      <c r="F112" s="206">
        <v>1052327.7178891117</v>
      </c>
      <c r="G112" s="206">
        <v>986883</v>
      </c>
      <c r="H112" s="207">
        <v>100</v>
      </c>
      <c r="I112" s="206"/>
      <c r="J112" s="206">
        <f>IF(H112+I112&gt;100,err,H112+I112)</f>
        <v>100</v>
      </c>
      <c r="K112" s="206"/>
      <c r="L112" s="23"/>
      <c r="M112" s="206">
        <f t="shared" si="101"/>
        <v>958657.31188911165</v>
      </c>
      <c r="N112" s="206">
        <f t="shared" si="102"/>
        <v>958657.31188911165</v>
      </c>
      <c r="O112" s="206">
        <f t="shared" si="103"/>
        <v>958657.31188911165</v>
      </c>
      <c r="P112" s="208">
        <f t="shared" si="104"/>
        <v>958657.31188911165</v>
      </c>
      <c r="Q112" s="221">
        <v>9.7710000000000005E-2</v>
      </c>
      <c r="R112" s="222"/>
      <c r="S112" s="206">
        <f t="shared" si="105"/>
        <v>93670.406000000003</v>
      </c>
      <c r="T112" s="31"/>
      <c r="U112" s="74"/>
      <c r="V112" s="223">
        <f>+'[1]Formulas Indices'!$Z$63</f>
        <v>9.7710000000000005E-2</v>
      </c>
      <c r="W112" s="176"/>
      <c r="Y112" s="264"/>
      <c r="Z112" s="201"/>
      <c r="AA112" s="202" t="s">
        <v>407</v>
      </c>
      <c r="AB112" s="179"/>
      <c r="AC112" s="190"/>
      <c r="AD112" s="191"/>
      <c r="AE112" s="192"/>
      <c r="AF112" s="190"/>
      <c r="AG112" s="226"/>
      <c r="AL112" s="414">
        <f t="shared" si="71"/>
        <v>1086002.2048615634</v>
      </c>
      <c r="AM112" s="414">
        <f t="shared" si="72"/>
        <v>977401.98437540699</v>
      </c>
      <c r="AN112" s="442">
        <f t="shared" si="73"/>
        <v>525767.60859354865</v>
      </c>
    </row>
    <row r="113" spans="2:40" ht="15.6" x14ac:dyDescent="0.25">
      <c r="B113" s="203"/>
      <c r="C113" s="204" t="s">
        <v>408</v>
      </c>
      <c r="D113" s="205" t="s">
        <v>409</v>
      </c>
      <c r="E113" s="274"/>
      <c r="F113" s="274"/>
      <c r="G113" s="206"/>
      <c r="H113" s="207">
        <v>100</v>
      </c>
      <c r="I113" s="23"/>
      <c r="J113" s="206"/>
      <c r="K113" s="206"/>
      <c r="L113" s="23"/>
      <c r="M113" s="206"/>
      <c r="N113" s="206"/>
      <c r="O113" s="206"/>
      <c r="P113" s="208"/>
      <c r="Q113" s="221"/>
      <c r="R113" s="222"/>
      <c r="S113" s="206"/>
      <c r="T113" s="31"/>
      <c r="U113" s="74"/>
      <c r="V113" s="223"/>
      <c r="W113" s="176"/>
      <c r="Y113" s="264"/>
      <c r="Z113" s="270" t="s">
        <v>410</v>
      </c>
      <c r="AA113" s="275" t="s">
        <v>411</v>
      </c>
      <c r="AB113" s="179"/>
      <c r="AC113" s="190"/>
      <c r="AD113" s="191"/>
      <c r="AE113" s="192"/>
      <c r="AF113" s="190"/>
      <c r="AG113" s="226"/>
      <c r="AL113" s="414">
        <f t="shared" si="71"/>
        <v>0</v>
      </c>
      <c r="AM113" s="414">
        <f t="shared" si="72"/>
        <v>0</v>
      </c>
      <c r="AN113" s="442">
        <f t="shared" si="73"/>
        <v>0</v>
      </c>
    </row>
    <row r="114" spans="2:40" ht="15" x14ac:dyDescent="0.25">
      <c r="B114" s="268">
        <v>15</v>
      </c>
      <c r="C114" s="260" t="s">
        <v>203</v>
      </c>
      <c r="D114" s="253" t="s">
        <v>235</v>
      </c>
      <c r="E114" s="206">
        <f t="shared" si="100"/>
        <v>3021291.3063971861</v>
      </c>
      <c r="F114" s="206">
        <v>3316501.680397186</v>
      </c>
      <c r="G114" s="206">
        <v>3110247</v>
      </c>
      <c r="H114" s="207">
        <v>100</v>
      </c>
      <c r="I114" s="206"/>
      <c r="J114" s="206">
        <f>IF(H114+I114&gt;100,err,H114+I114)</f>
        <v>100</v>
      </c>
      <c r="K114" s="206"/>
      <c r="L114" s="23"/>
      <c r="M114" s="206">
        <f t="shared" si="101"/>
        <v>3021291.3063971861</v>
      </c>
      <c r="N114" s="206">
        <f t="shared" si="102"/>
        <v>3021291.3063971861</v>
      </c>
      <c r="O114" s="206">
        <f t="shared" si="103"/>
        <v>3021291.3063971861</v>
      </c>
      <c r="P114" s="208">
        <f t="shared" si="104"/>
        <v>3021291.3063971861</v>
      </c>
      <c r="Q114" s="221">
        <v>9.7710000000000005E-2</v>
      </c>
      <c r="R114" s="222"/>
      <c r="S114" s="206">
        <f t="shared" si="105"/>
        <v>295210.37400000001</v>
      </c>
      <c r="T114" s="31"/>
      <c r="U114" s="74"/>
      <c r="V114" s="223">
        <f>+'[1]Formulas Indices'!$Z$63</f>
        <v>9.7710000000000005E-2</v>
      </c>
      <c r="W114" s="176"/>
      <c r="Y114" s="264">
        <v>18</v>
      </c>
      <c r="Z114" s="246" t="s">
        <v>412</v>
      </c>
      <c r="AA114" s="237" t="s">
        <v>413</v>
      </c>
      <c r="AB114" s="179">
        <v>11281.333626635998</v>
      </c>
      <c r="AC114" s="190">
        <v>9025.0669013087991</v>
      </c>
      <c r="AD114" s="191">
        <v>7.4523000000000001</v>
      </c>
      <c r="AE114" s="192"/>
      <c r="AF114" s="190">
        <f t="shared" ref="AF114:AF118" si="107">ROUND(AD114*AC114,0)</f>
        <v>67258</v>
      </c>
      <c r="AG114" s="226">
        <f>+'[1]Formulas Indices'!$Z$75</f>
        <v>1.281E-2</v>
      </c>
      <c r="AL114" s="414">
        <f t="shared" si="71"/>
        <v>3422629.7341698962</v>
      </c>
      <c r="AM114" s="414">
        <f t="shared" si="72"/>
        <v>3080366.7607529066</v>
      </c>
      <c r="AN114" s="442">
        <f t="shared" si="73"/>
        <v>1657002.0229977982</v>
      </c>
    </row>
    <row r="115" spans="2:40" ht="15.6" x14ac:dyDescent="0.25">
      <c r="B115" s="243"/>
      <c r="C115" s="244" t="s">
        <v>414</v>
      </c>
      <c r="D115" s="245" t="s">
        <v>415</v>
      </c>
      <c r="E115" s="206"/>
      <c r="F115" s="206"/>
      <c r="G115" s="206"/>
      <c r="H115" s="207">
        <v>100</v>
      </c>
      <c r="I115" s="206"/>
      <c r="J115" s="206"/>
      <c r="K115" s="206"/>
      <c r="L115" s="23"/>
      <c r="M115" s="206"/>
      <c r="N115" s="206"/>
      <c r="O115" s="206"/>
      <c r="P115" s="208"/>
      <c r="Q115" s="221"/>
      <c r="R115" s="222"/>
      <c r="S115" s="206"/>
      <c r="T115" s="31"/>
      <c r="U115" s="74"/>
      <c r="V115" s="223"/>
      <c r="W115" s="176"/>
      <c r="Y115" s="264">
        <v>18</v>
      </c>
      <c r="Z115" s="246" t="s">
        <v>416</v>
      </c>
      <c r="AA115" s="237" t="s">
        <v>417</v>
      </c>
      <c r="AB115" s="179">
        <v>83928.088605515994</v>
      </c>
      <c r="AC115" s="190">
        <v>41964.044302757997</v>
      </c>
      <c r="AD115" s="191">
        <v>7.4523000000000001</v>
      </c>
      <c r="AE115" s="192"/>
      <c r="AF115" s="190">
        <f t="shared" si="107"/>
        <v>312729</v>
      </c>
      <c r="AG115" s="226">
        <f>+'[1]Formulas Indices'!$Z$75</f>
        <v>1.281E-2</v>
      </c>
      <c r="AL115" s="414">
        <f t="shared" si="71"/>
        <v>0</v>
      </c>
      <c r="AM115" s="414">
        <f t="shared" si="72"/>
        <v>0</v>
      </c>
      <c r="AN115" s="442">
        <f t="shared" si="73"/>
        <v>0</v>
      </c>
    </row>
    <row r="116" spans="2:40" ht="15.6" x14ac:dyDescent="0.25">
      <c r="B116" s="203"/>
      <c r="C116" s="204" t="s">
        <v>418</v>
      </c>
      <c r="D116" s="205" t="s">
        <v>254</v>
      </c>
      <c r="E116" s="206"/>
      <c r="F116" s="206"/>
      <c r="G116" s="206"/>
      <c r="H116" s="207">
        <v>100</v>
      </c>
      <c r="I116" s="206"/>
      <c r="J116" s="206"/>
      <c r="K116" s="206"/>
      <c r="L116" s="23"/>
      <c r="M116" s="206"/>
      <c r="N116" s="206"/>
      <c r="O116" s="206"/>
      <c r="P116" s="208"/>
      <c r="Q116" s="221"/>
      <c r="R116" s="222"/>
      <c r="S116" s="206"/>
      <c r="T116" s="31"/>
      <c r="U116" s="74"/>
      <c r="V116" s="223"/>
      <c r="W116" s="176"/>
      <c r="Y116" s="264">
        <v>18</v>
      </c>
      <c r="Z116" s="246" t="s">
        <v>419</v>
      </c>
      <c r="AA116" s="237" t="s">
        <v>420</v>
      </c>
      <c r="AB116" s="179">
        <v>203075.90900802598</v>
      </c>
      <c r="AC116" s="190">
        <v>101537.95450401299</v>
      </c>
      <c r="AD116" s="191">
        <v>7.4523000000000001</v>
      </c>
      <c r="AE116" s="192"/>
      <c r="AF116" s="190">
        <f t="shared" si="107"/>
        <v>756691</v>
      </c>
      <c r="AG116" s="226">
        <f>+'[1]Formulas Indices'!$Z$75</f>
        <v>1.281E-2</v>
      </c>
      <c r="AL116" s="414">
        <f t="shared" si="71"/>
        <v>0</v>
      </c>
      <c r="AM116" s="414">
        <f t="shared" si="72"/>
        <v>0</v>
      </c>
      <c r="AN116" s="442">
        <f t="shared" si="73"/>
        <v>0</v>
      </c>
    </row>
    <row r="117" spans="2:40" ht="15.6" x14ac:dyDescent="0.25">
      <c r="B117" s="276">
        <v>10</v>
      </c>
      <c r="C117" s="260" t="s">
        <v>219</v>
      </c>
      <c r="D117" s="253" t="s">
        <v>421</v>
      </c>
      <c r="E117" s="206">
        <f t="shared" si="100"/>
        <v>1455897.1111457597</v>
      </c>
      <c r="F117" s="206">
        <v>1502092.7261457599</v>
      </c>
      <c r="G117" s="206">
        <v>1498763</v>
      </c>
      <c r="H117" s="207">
        <v>100</v>
      </c>
      <c r="I117" s="206"/>
      <c r="J117" s="206">
        <f>IF(H117+I117&gt;100,err,H117+I117)</f>
        <v>100</v>
      </c>
      <c r="K117" s="22"/>
      <c r="L117" s="22"/>
      <c r="M117" s="206">
        <f t="shared" si="101"/>
        <v>1455897.1111457599</v>
      </c>
      <c r="N117" s="206">
        <f t="shared" si="102"/>
        <v>1455897.1111457599</v>
      </c>
      <c r="O117" s="206">
        <f t="shared" si="103"/>
        <v>1455897.1111457599</v>
      </c>
      <c r="P117" s="208">
        <f t="shared" si="104"/>
        <v>1455897.1111457599</v>
      </c>
      <c r="Q117" s="221">
        <v>3.1730000000000001E-2</v>
      </c>
      <c r="R117" s="222"/>
      <c r="S117" s="206">
        <f t="shared" si="105"/>
        <v>46195.614999999998</v>
      </c>
      <c r="T117" s="266"/>
      <c r="U117" s="74"/>
      <c r="V117" s="223">
        <f>+'[1]Formulas Indices'!$Z$43</f>
        <v>3.1730000000000001E-2</v>
      </c>
      <c r="W117" s="176"/>
      <c r="Y117" s="264">
        <v>18</v>
      </c>
      <c r="Z117" s="246" t="s">
        <v>422</v>
      </c>
      <c r="AA117" s="237" t="s">
        <v>423</v>
      </c>
      <c r="AB117" s="179">
        <v>28205.034599243998</v>
      </c>
      <c r="AC117" s="190">
        <v>28205.034599243998</v>
      </c>
      <c r="AD117" s="191">
        <v>7.4523000000000001</v>
      </c>
      <c r="AE117" s="192"/>
      <c r="AF117" s="190">
        <f t="shared" si="107"/>
        <v>210192</v>
      </c>
      <c r="AG117" s="226">
        <f>+'[1]Formulas Indices'!$Z$75</f>
        <v>1.281E-2</v>
      </c>
      <c r="AL117" s="414">
        <f t="shared" si="71"/>
        <v>1550159.6933824243</v>
      </c>
      <c r="AM117" s="414">
        <f t="shared" si="72"/>
        <v>1395143.7240441819</v>
      </c>
      <c r="AN117" s="442">
        <f t="shared" si="73"/>
        <v>750480.75526852172</v>
      </c>
    </row>
    <row r="118" spans="2:40" ht="15" x14ac:dyDescent="0.25">
      <c r="B118" s="276">
        <v>8</v>
      </c>
      <c r="C118" s="260" t="s">
        <v>424</v>
      </c>
      <c r="D118" s="253" t="s">
        <v>425</v>
      </c>
      <c r="E118" s="206">
        <f t="shared" si="100"/>
        <v>748315.39594780083</v>
      </c>
      <c r="F118" s="206">
        <v>835307.06094780087</v>
      </c>
      <c r="G118" s="206">
        <v>770348</v>
      </c>
      <c r="H118" s="207">
        <v>100</v>
      </c>
      <c r="I118" s="206"/>
      <c r="J118" s="206">
        <f>IF(H118+I118&gt;100,err,H118+I118)</f>
        <v>100</v>
      </c>
      <c r="K118" s="206"/>
      <c r="L118" s="23"/>
      <c r="M118" s="206">
        <f t="shared" si="101"/>
        <v>748315.39594780083</v>
      </c>
      <c r="N118" s="206">
        <f t="shared" si="102"/>
        <v>748315.39594780083</v>
      </c>
      <c r="O118" s="206">
        <f t="shared" si="103"/>
        <v>748315.39594780083</v>
      </c>
      <c r="P118" s="208">
        <f t="shared" si="104"/>
        <v>748315.39594780083</v>
      </c>
      <c r="Q118" s="221">
        <v>0.11625000000000001</v>
      </c>
      <c r="R118" s="222"/>
      <c r="S118" s="206">
        <f t="shared" si="105"/>
        <v>86991.664999999994</v>
      </c>
      <c r="T118" s="31"/>
      <c r="U118" s="74"/>
      <c r="V118" s="223">
        <f>+'[1]Formulas Indices'!$Z$35</f>
        <v>0.11625000000000001</v>
      </c>
      <c r="W118" s="176"/>
      <c r="Y118" s="264">
        <v>18</v>
      </c>
      <c r="Z118" s="246" t="s">
        <v>426</v>
      </c>
      <c r="AA118" s="237" t="s">
        <v>427</v>
      </c>
      <c r="AB118" s="179">
        <v>71077.163339238003</v>
      </c>
      <c r="AC118" s="190">
        <v>71077.163339238003</v>
      </c>
      <c r="AD118" s="191">
        <v>7.4523000000000001</v>
      </c>
      <c r="AE118" s="192"/>
      <c r="AF118" s="190">
        <f t="shared" si="107"/>
        <v>529688</v>
      </c>
      <c r="AG118" s="226">
        <f>+'[1]Formulas Indices'!$Z$75</f>
        <v>1.281E-2</v>
      </c>
      <c r="AL118" s="414">
        <f t="shared" si="71"/>
        <v>862036.88689813053</v>
      </c>
      <c r="AM118" s="414">
        <f t="shared" si="72"/>
        <v>775833.19820831751</v>
      </c>
      <c r="AN118" s="442">
        <f t="shared" si="73"/>
        <v>417338.99849828804</v>
      </c>
    </row>
    <row r="119" spans="2:40" ht="15" x14ac:dyDescent="0.25">
      <c r="B119" s="276">
        <v>11</v>
      </c>
      <c r="C119" s="260" t="s">
        <v>428</v>
      </c>
      <c r="D119" s="253" t="s">
        <v>429</v>
      </c>
      <c r="E119" s="206">
        <f t="shared" si="100"/>
        <v>1932663.701820058</v>
      </c>
      <c r="F119" s="206">
        <v>2103646.4598200577</v>
      </c>
      <c r="G119" s="206">
        <v>1989567</v>
      </c>
      <c r="H119" s="207">
        <v>100</v>
      </c>
      <c r="I119" s="206"/>
      <c r="J119" s="206">
        <f>IF(H119+I119&gt;100,err,H119+I119)</f>
        <v>100</v>
      </c>
      <c r="K119" s="206"/>
      <c r="L119" s="23"/>
      <c r="M119" s="206">
        <f t="shared" si="101"/>
        <v>1932663.7018200578</v>
      </c>
      <c r="N119" s="206">
        <f t="shared" si="102"/>
        <v>1932663.7018200578</v>
      </c>
      <c r="O119" s="206">
        <f t="shared" si="103"/>
        <v>1932663.7018200578</v>
      </c>
      <c r="P119" s="208">
        <f t="shared" si="104"/>
        <v>1932663.7018200578</v>
      </c>
      <c r="Q119" s="221">
        <v>8.8469999999999993E-2</v>
      </c>
      <c r="R119" s="222"/>
      <c r="S119" s="206">
        <f t="shared" si="105"/>
        <v>170982.758</v>
      </c>
      <c r="T119" s="31"/>
      <c r="U119" s="74"/>
      <c r="V119" s="223">
        <f>+'[1]Formulas Indices'!$Z$47</f>
        <v>8.8469999999999993E-2</v>
      </c>
      <c r="W119" s="176"/>
      <c r="Y119" s="264">
        <v>18</v>
      </c>
      <c r="Z119" s="246" t="s">
        <v>430</v>
      </c>
      <c r="AA119" s="237" t="s">
        <v>431</v>
      </c>
      <c r="AB119" s="179">
        <v>55280.915516231995</v>
      </c>
      <c r="AC119" s="190">
        <v>22112.366206492799</v>
      </c>
      <c r="AD119" s="191">
        <v>7.4523000000000001</v>
      </c>
      <c r="AE119" s="192"/>
      <c r="AF119" s="190">
        <f>ROUND(AD119*AC119,0)</f>
        <v>164788</v>
      </c>
      <c r="AG119" s="226">
        <f>+'[1]Formulas Indices'!$Z$75</f>
        <v>1.281E-2</v>
      </c>
      <c r="AL119" s="414">
        <f t="shared" si="71"/>
        <v>2170963.1465342995</v>
      </c>
      <c r="AM119" s="414">
        <f t="shared" si="72"/>
        <v>1953866.8318808696</v>
      </c>
      <c r="AN119" s="442">
        <f t="shared" si="73"/>
        <v>1051031.1091344107</v>
      </c>
    </row>
    <row r="120" spans="2:40" ht="15" x14ac:dyDescent="0.25">
      <c r="B120" s="276">
        <v>11</v>
      </c>
      <c r="C120" s="260" t="s">
        <v>432</v>
      </c>
      <c r="D120" s="253" t="s">
        <v>433</v>
      </c>
      <c r="E120" s="206">
        <f t="shared" si="100"/>
        <v>15038216.712774435</v>
      </c>
      <c r="F120" s="206">
        <v>16368647.745774433</v>
      </c>
      <c r="G120" s="206">
        <v>15480986</v>
      </c>
      <c r="H120" s="207">
        <v>100</v>
      </c>
      <c r="I120" s="206"/>
      <c r="J120" s="206">
        <f>IF(H120+I120&gt;100,err,H120+I120)</f>
        <v>100</v>
      </c>
      <c r="K120" s="206"/>
      <c r="L120" s="23"/>
      <c r="M120" s="206">
        <f t="shared" si="101"/>
        <v>15038216.712774433</v>
      </c>
      <c r="N120" s="206">
        <f t="shared" si="102"/>
        <v>15038216.712774433</v>
      </c>
      <c r="O120" s="206">
        <f t="shared" si="103"/>
        <v>15038216.712774433</v>
      </c>
      <c r="P120" s="208">
        <f t="shared" si="104"/>
        <v>15038216.712774433</v>
      </c>
      <c r="Q120" s="221">
        <v>8.8469999999999993E-2</v>
      </c>
      <c r="R120" s="222"/>
      <c r="S120" s="206">
        <f t="shared" si="105"/>
        <v>1330431.0330000001</v>
      </c>
      <c r="T120" s="31"/>
      <c r="U120" s="74"/>
      <c r="V120" s="223">
        <f>+'[1]Formulas Indices'!$Z$47</f>
        <v>8.8469999999999993E-2</v>
      </c>
      <c r="W120" s="176"/>
      <c r="Y120" s="264">
        <v>18</v>
      </c>
      <c r="Z120" s="246" t="s">
        <v>434</v>
      </c>
      <c r="AA120" s="237" t="s">
        <v>435</v>
      </c>
      <c r="AB120" s="179">
        <v>16923.700972608</v>
      </c>
      <c r="AC120" s="190">
        <v>11846.590680825599</v>
      </c>
      <c r="AD120" s="191">
        <v>7.4523000000000001</v>
      </c>
      <c r="AE120" s="192"/>
      <c r="AF120" s="190">
        <f t="shared" ref="AF120:AF124" si="108">ROUND(AD120*AC120,0)</f>
        <v>88284</v>
      </c>
      <c r="AG120" s="226">
        <f>+'[1]Formulas Indices'!$Z$75</f>
        <v>1.281E-2</v>
      </c>
      <c r="AL120" s="414">
        <f t="shared" si="71"/>
        <v>16892444.473639216</v>
      </c>
      <c r="AM120" s="414">
        <f t="shared" si="72"/>
        <v>15203200.026275294</v>
      </c>
      <c r="AN120" s="442">
        <f t="shared" si="73"/>
        <v>8178160.3153713252</v>
      </c>
    </row>
    <row r="121" spans="2:40" ht="15" x14ac:dyDescent="0.25">
      <c r="B121" s="276">
        <v>10</v>
      </c>
      <c r="C121" s="260" t="s">
        <v>436</v>
      </c>
      <c r="D121" s="253" t="s">
        <v>437</v>
      </c>
      <c r="E121" s="206">
        <f t="shared" si="100"/>
        <v>1024702.7404103657</v>
      </c>
      <c r="F121" s="206">
        <v>1057216.5584103658</v>
      </c>
      <c r="G121" s="206">
        <v>1054873</v>
      </c>
      <c r="H121" s="207">
        <v>100</v>
      </c>
      <c r="I121" s="206"/>
      <c r="J121" s="206">
        <f>IF(H121+I121&gt;100,err,H121+I121)</f>
        <v>100</v>
      </c>
      <c r="K121" s="206"/>
      <c r="L121" s="23"/>
      <c r="M121" s="206">
        <f t="shared" si="101"/>
        <v>1024702.7404103657</v>
      </c>
      <c r="N121" s="206">
        <f t="shared" si="102"/>
        <v>1024702.7404103657</v>
      </c>
      <c r="O121" s="206">
        <f t="shared" si="103"/>
        <v>1024702.7404103657</v>
      </c>
      <c r="P121" s="208">
        <f t="shared" si="104"/>
        <v>1024702.7404103657</v>
      </c>
      <c r="Q121" s="221">
        <v>3.1730000000000001E-2</v>
      </c>
      <c r="R121" s="222"/>
      <c r="S121" s="206">
        <f t="shared" si="105"/>
        <v>32513.817999999999</v>
      </c>
      <c r="T121" s="31"/>
      <c r="U121" s="74"/>
      <c r="V121" s="223">
        <f>+'[1]Formulas Indices'!$Z$43</f>
        <v>3.1730000000000001E-2</v>
      </c>
      <c r="W121" s="176"/>
      <c r="Y121" s="264">
        <v>18</v>
      </c>
      <c r="Z121" s="246" t="s">
        <v>438</v>
      </c>
      <c r="AA121" s="237" t="s">
        <v>439</v>
      </c>
      <c r="AB121" s="179">
        <v>20734.594650221996</v>
      </c>
      <c r="AC121" s="190">
        <v>0</v>
      </c>
      <c r="AD121" s="191">
        <v>7.4523000000000001</v>
      </c>
      <c r="AE121" s="192"/>
      <c r="AF121" s="190">
        <f t="shared" si="108"/>
        <v>0</v>
      </c>
      <c r="AG121" s="226">
        <f>+'[1]Formulas Indices'!$Z$75</f>
        <v>1.281E-2</v>
      </c>
      <c r="AL121" s="414">
        <f t="shared" si="71"/>
        <v>1091047.4882794975</v>
      </c>
      <c r="AM121" s="414">
        <f t="shared" si="72"/>
        <v>981942.73945154774</v>
      </c>
      <c r="AN121" s="442">
        <f t="shared" si="73"/>
        <v>528210.18797823973</v>
      </c>
    </row>
    <row r="122" spans="2:40" ht="15" x14ac:dyDescent="0.25">
      <c r="B122" s="276">
        <v>11</v>
      </c>
      <c r="C122" s="260" t="s">
        <v>440</v>
      </c>
      <c r="D122" s="253" t="s">
        <v>441</v>
      </c>
      <c r="E122" s="206">
        <f t="shared" si="100"/>
        <v>1069407.5009042125</v>
      </c>
      <c r="F122" s="206">
        <v>1164017.9829042125</v>
      </c>
      <c r="G122" s="206">
        <v>1100894</v>
      </c>
      <c r="H122" s="207">
        <v>100</v>
      </c>
      <c r="I122" s="206"/>
      <c r="J122" s="206">
        <f>IF(H122+I122&gt;100,err,H122+I122)</f>
        <v>100</v>
      </c>
      <c r="K122" s="206"/>
      <c r="L122" s="23"/>
      <c r="M122" s="206">
        <f t="shared" si="101"/>
        <v>1069407.5009042125</v>
      </c>
      <c r="N122" s="206">
        <f t="shared" si="102"/>
        <v>1069407.5009042125</v>
      </c>
      <c r="O122" s="206">
        <f t="shared" si="103"/>
        <v>1069407.5009042125</v>
      </c>
      <c r="P122" s="208">
        <f t="shared" si="104"/>
        <v>1069407.5009042125</v>
      </c>
      <c r="Q122" s="221">
        <v>8.8469999999999993E-2</v>
      </c>
      <c r="R122" s="222"/>
      <c r="S122" s="206">
        <f t="shared" si="105"/>
        <v>94610.482000000004</v>
      </c>
      <c r="T122" s="31"/>
      <c r="U122" s="74"/>
      <c r="V122" s="223">
        <f>+'[1]Formulas Indices'!$Z$47</f>
        <v>8.8469999999999993E-2</v>
      </c>
      <c r="W122" s="176"/>
      <c r="Y122" s="264">
        <v>18</v>
      </c>
      <c r="Z122" s="246" t="s">
        <v>442</v>
      </c>
      <c r="AA122" s="237" t="s">
        <v>443</v>
      </c>
      <c r="AB122" s="179">
        <v>2370.5425196759998</v>
      </c>
      <c r="AC122" s="190">
        <v>2370.5425196759998</v>
      </c>
      <c r="AD122" s="191">
        <v>7.4523000000000001</v>
      </c>
      <c r="AE122" s="192"/>
      <c r="AF122" s="190">
        <f t="shared" si="108"/>
        <v>17666</v>
      </c>
      <c r="AG122" s="226">
        <f>+'[1]Formulas Indices'!$Z$75</f>
        <v>1.281E-2</v>
      </c>
      <c r="AL122" s="414">
        <f t="shared" si="71"/>
        <v>1201266.5583571475</v>
      </c>
      <c r="AM122" s="414">
        <f t="shared" si="72"/>
        <v>1081139.9025214328</v>
      </c>
      <c r="AN122" s="442">
        <f t="shared" si="73"/>
        <v>581570.68451932911</v>
      </c>
    </row>
    <row r="123" spans="2:40" ht="15.6" x14ac:dyDescent="0.25">
      <c r="B123" s="203"/>
      <c r="C123" s="204" t="s">
        <v>444</v>
      </c>
      <c r="D123" s="205" t="s">
        <v>332</v>
      </c>
      <c r="E123" s="206"/>
      <c r="F123" s="206"/>
      <c r="G123" s="206"/>
      <c r="H123" s="207">
        <v>100</v>
      </c>
      <c r="I123" s="206"/>
      <c r="J123" s="206"/>
      <c r="K123" s="206"/>
      <c r="L123" s="23"/>
      <c r="M123" s="206"/>
      <c r="N123" s="206"/>
      <c r="O123" s="206"/>
      <c r="P123" s="208"/>
      <c r="Q123" s="221"/>
      <c r="R123" s="222"/>
      <c r="S123" s="206"/>
      <c r="T123" s="31"/>
      <c r="U123" s="74"/>
      <c r="V123" s="223"/>
      <c r="W123" s="176"/>
      <c r="Y123" s="264">
        <v>18</v>
      </c>
      <c r="Z123" s="246" t="s">
        <v>445</v>
      </c>
      <c r="AA123" s="237" t="s">
        <v>446</v>
      </c>
      <c r="AB123" s="179">
        <v>2370.5425196759998</v>
      </c>
      <c r="AC123" s="190">
        <v>2370.5425196759998</v>
      </c>
      <c r="AD123" s="191">
        <v>7.4523000000000001</v>
      </c>
      <c r="AE123" s="192"/>
      <c r="AF123" s="190">
        <f t="shared" si="108"/>
        <v>17666</v>
      </c>
      <c r="AG123" s="226">
        <f>+'[1]Formulas Indices'!$Z$75</f>
        <v>1.281E-2</v>
      </c>
      <c r="AL123" s="414">
        <f t="shared" si="71"/>
        <v>0</v>
      </c>
      <c r="AM123" s="414">
        <f t="shared" si="72"/>
        <v>0</v>
      </c>
      <c r="AN123" s="442">
        <f t="shared" si="73"/>
        <v>0</v>
      </c>
    </row>
    <row r="124" spans="2:40" ht="15" x14ac:dyDescent="0.25">
      <c r="B124" s="276">
        <v>4</v>
      </c>
      <c r="C124" s="260" t="s">
        <v>227</v>
      </c>
      <c r="D124" s="277" t="s">
        <v>447</v>
      </c>
      <c r="E124" s="206">
        <f t="shared" si="100"/>
        <v>10520516.093488896</v>
      </c>
      <c r="F124" s="206">
        <v>11337960.193488896</v>
      </c>
      <c r="G124" s="206">
        <v>10830271</v>
      </c>
      <c r="H124" s="207">
        <v>100</v>
      </c>
      <c r="I124" s="206"/>
      <c r="J124" s="206">
        <f>IF(H124+I124&gt;100,err,H124+I124)</f>
        <v>100</v>
      </c>
      <c r="K124" s="206"/>
      <c r="L124" s="23"/>
      <c r="M124" s="206">
        <f t="shared" ref="M124:M147" si="109">+E124*H124/100</f>
        <v>10520516.093488896</v>
      </c>
      <c r="N124" s="206">
        <f t="shared" ref="N124:N147" si="110">(+M124-M124*K124/100)</f>
        <v>10520516.093488896</v>
      </c>
      <c r="O124" s="206">
        <f t="shared" ref="O124:O147" si="111">(+E124*J124/100)</f>
        <v>10520516.093488896</v>
      </c>
      <c r="P124" s="208">
        <f t="shared" ref="P124:P147" si="112">+N124-N124*0</f>
        <v>10520516.093488896</v>
      </c>
      <c r="Q124" s="221">
        <v>7.7700000000000005E-2</v>
      </c>
      <c r="R124" s="222"/>
      <c r="S124" s="206">
        <f t="shared" ref="S124:S147" si="113">ROUND(+P124*Q124,3)</f>
        <v>817444.1</v>
      </c>
      <c r="T124" s="31"/>
      <c r="U124" s="74"/>
      <c r="V124" s="223">
        <f>+'[1]Formulas Indices'!$Z$19</f>
        <v>7.7700000000000005E-2</v>
      </c>
      <c r="W124" s="176"/>
      <c r="Y124" s="264">
        <v>18</v>
      </c>
      <c r="Z124" s="246" t="s">
        <v>448</v>
      </c>
      <c r="AA124" s="237" t="s">
        <v>449</v>
      </c>
      <c r="AB124" s="179">
        <v>2370.5425196759998</v>
      </c>
      <c r="AC124" s="190">
        <v>2370.5425196759998</v>
      </c>
      <c r="AD124" s="191">
        <v>7.4523000000000001</v>
      </c>
      <c r="AE124" s="192"/>
      <c r="AF124" s="190">
        <f t="shared" si="108"/>
        <v>17666</v>
      </c>
      <c r="AG124" s="226">
        <f>+'[1]Formulas Indices'!$Z$75</f>
        <v>1.281E-2</v>
      </c>
      <c r="AL124" s="414">
        <f t="shared" si="71"/>
        <v>11700774.919680541</v>
      </c>
      <c r="AM124" s="414">
        <f t="shared" si="72"/>
        <v>10530697.427712487</v>
      </c>
      <c r="AN124" s="442">
        <f t="shared" si="73"/>
        <v>5664710.8271718593</v>
      </c>
    </row>
    <row r="125" spans="2:40" ht="15" x14ac:dyDescent="0.25">
      <c r="B125" s="276">
        <v>4</v>
      </c>
      <c r="C125" s="260" t="s">
        <v>450</v>
      </c>
      <c r="D125" s="277" t="s">
        <v>451</v>
      </c>
      <c r="E125" s="274">
        <f t="shared" si="100"/>
        <v>1793179.5258118894</v>
      </c>
      <c r="F125" s="274">
        <v>1932509.5748118893</v>
      </c>
      <c r="G125" s="206">
        <v>1845976</v>
      </c>
      <c r="H125" s="207">
        <v>100</v>
      </c>
      <c r="I125" s="206"/>
      <c r="J125" s="206">
        <f>IF(H125+I125&gt;100,err,H125+I125)</f>
        <v>100</v>
      </c>
      <c r="K125" s="206"/>
      <c r="L125" s="23"/>
      <c r="M125" s="206">
        <f t="shared" si="109"/>
        <v>1793179.5258118894</v>
      </c>
      <c r="N125" s="206">
        <f t="shared" si="110"/>
        <v>1793179.5258118894</v>
      </c>
      <c r="O125" s="206">
        <f t="shared" si="111"/>
        <v>1793179.5258118894</v>
      </c>
      <c r="P125" s="208">
        <f t="shared" si="112"/>
        <v>1793179.5258118894</v>
      </c>
      <c r="Q125" s="221">
        <v>7.7700000000000005E-2</v>
      </c>
      <c r="R125" s="222"/>
      <c r="S125" s="206">
        <f t="shared" si="113"/>
        <v>139330.049</v>
      </c>
      <c r="T125" s="31"/>
      <c r="U125" s="74"/>
      <c r="V125" s="223">
        <f>+'[1]Formulas Indices'!$Z$19</f>
        <v>7.7700000000000005E-2</v>
      </c>
      <c r="W125" s="176"/>
      <c r="Y125" s="264"/>
      <c r="Z125" s="270" t="s">
        <v>452</v>
      </c>
      <c r="AA125" s="278" t="s">
        <v>453</v>
      </c>
      <c r="AB125" s="179"/>
      <c r="AC125" s="190"/>
      <c r="AD125" s="191"/>
      <c r="AE125" s="192"/>
      <c r="AF125" s="190"/>
      <c r="AG125" s="226"/>
      <c r="AL125" s="414">
        <f t="shared" si="71"/>
        <v>1994349.8812058698</v>
      </c>
      <c r="AM125" s="414">
        <f t="shared" si="72"/>
        <v>1794914.8930852828</v>
      </c>
      <c r="AN125" s="442">
        <f t="shared" si="73"/>
        <v>965527.10763059859</v>
      </c>
    </row>
    <row r="126" spans="2:40" ht="15" x14ac:dyDescent="0.25">
      <c r="B126" s="276">
        <v>4</v>
      </c>
      <c r="C126" s="260" t="s">
        <v>454</v>
      </c>
      <c r="D126" s="277" t="s">
        <v>455</v>
      </c>
      <c r="E126" s="206">
        <f t="shared" si="100"/>
        <v>5658851.776151889</v>
      </c>
      <c r="F126" s="206">
        <v>6098544.5591518898</v>
      </c>
      <c r="G126" s="206">
        <v>5825465</v>
      </c>
      <c r="H126" s="207">
        <v>100</v>
      </c>
      <c r="I126" s="206"/>
      <c r="J126" s="206">
        <f>IF(H126+I126&gt;100,err,H126+I126)</f>
        <v>100</v>
      </c>
      <c r="K126" s="206"/>
      <c r="L126" s="23"/>
      <c r="M126" s="206">
        <f t="shared" si="109"/>
        <v>5658851.7761518899</v>
      </c>
      <c r="N126" s="206">
        <f t="shared" si="110"/>
        <v>5658851.7761518899</v>
      </c>
      <c r="O126" s="206">
        <f t="shared" si="111"/>
        <v>5658851.7761518899</v>
      </c>
      <c r="P126" s="208">
        <f t="shared" si="112"/>
        <v>5658851.7761518899</v>
      </c>
      <c r="Q126" s="221">
        <v>7.7700000000000005E-2</v>
      </c>
      <c r="R126" s="222"/>
      <c r="S126" s="206">
        <f t="shared" si="113"/>
        <v>439692.783</v>
      </c>
      <c r="T126" s="31"/>
      <c r="U126" s="74"/>
      <c r="V126" s="223">
        <f>+'[1]Formulas Indices'!$Z$19</f>
        <v>7.7700000000000005E-2</v>
      </c>
      <c r="W126" s="176"/>
      <c r="Y126" s="264">
        <v>18</v>
      </c>
      <c r="Z126" s="249" t="s">
        <v>456</v>
      </c>
      <c r="AA126" s="237" t="s">
        <v>457</v>
      </c>
      <c r="AB126" s="179">
        <v>21158.027281067996</v>
      </c>
      <c r="AC126" s="190">
        <v>0</v>
      </c>
      <c r="AD126" s="191">
        <v>7.4523000000000001</v>
      </c>
      <c r="AE126" s="192"/>
      <c r="AF126" s="190">
        <f t="shared" ref="AF126:AF132" si="114">ROUND(AD126*AC126,0)</f>
        <v>0</v>
      </c>
      <c r="AG126" s="226">
        <f>+'[1]Formulas Indices'!$Z$75</f>
        <v>1.281E-2</v>
      </c>
      <c r="AL126" s="414">
        <f t="shared" si="71"/>
        <v>6293697.9850447504</v>
      </c>
      <c r="AM126" s="414">
        <f t="shared" si="72"/>
        <v>5664328.1865402758</v>
      </c>
      <c r="AN126" s="442">
        <f t="shared" si="73"/>
        <v>3046975.8937817514</v>
      </c>
    </row>
    <row r="127" spans="2:40" ht="15.6" x14ac:dyDescent="0.25">
      <c r="B127" s="243"/>
      <c r="C127" s="244" t="s">
        <v>458</v>
      </c>
      <c r="D127" s="245" t="s">
        <v>459</v>
      </c>
      <c r="E127" s="206"/>
      <c r="F127" s="206"/>
      <c r="G127" s="206"/>
      <c r="H127" s="207">
        <v>100</v>
      </c>
      <c r="I127" s="206"/>
      <c r="J127" s="206"/>
      <c r="K127" s="206"/>
      <c r="L127" s="23"/>
      <c r="M127" s="206"/>
      <c r="N127" s="206"/>
      <c r="O127" s="206"/>
      <c r="P127" s="208"/>
      <c r="Q127" s="221"/>
      <c r="R127" s="222"/>
      <c r="S127" s="206"/>
      <c r="T127" s="31"/>
      <c r="U127" s="74"/>
      <c r="V127" s="223"/>
      <c r="W127" s="176"/>
      <c r="Y127" s="264">
        <v>18</v>
      </c>
      <c r="Z127" s="249" t="s">
        <v>460</v>
      </c>
      <c r="AA127" s="237" t="s">
        <v>461</v>
      </c>
      <c r="AB127" s="179">
        <v>154326.739415808</v>
      </c>
      <c r="AC127" s="190">
        <v>0</v>
      </c>
      <c r="AD127" s="191">
        <v>7.4523000000000001</v>
      </c>
      <c r="AE127" s="192"/>
      <c r="AF127" s="190">
        <f t="shared" si="114"/>
        <v>0</v>
      </c>
      <c r="AG127" s="226">
        <f>+'[1]Formulas Indices'!$Z$75</f>
        <v>1.281E-2</v>
      </c>
      <c r="AL127" s="414">
        <f t="shared" si="71"/>
        <v>0</v>
      </c>
      <c r="AM127" s="414">
        <f t="shared" si="72"/>
        <v>0</v>
      </c>
      <c r="AN127" s="442">
        <f t="shared" si="73"/>
        <v>0</v>
      </c>
    </row>
    <row r="128" spans="2:40" ht="15.6" x14ac:dyDescent="0.25">
      <c r="B128" s="203"/>
      <c r="C128" s="204" t="s">
        <v>462</v>
      </c>
      <c r="D128" s="205" t="s">
        <v>463</v>
      </c>
      <c r="E128" s="206"/>
      <c r="F128" s="206"/>
      <c r="G128" s="206"/>
      <c r="H128" s="207">
        <v>100</v>
      </c>
      <c r="I128" s="206"/>
      <c r="J128" s="206"/>
      <c r="K128" s="22"/>
      <c r="L128" s="22"/>
      <c r="M128" s="206"/>
      <c r="N128" s="206"/>
      <c r="O128" s="206"/>
      <c r="P128" s="208"/>
      <c r="Q128" s="221"/>
      <c r="R128" s="222"/>
      <c r="S128" s="206"/>
      <c r="T128" s="266"/>
      <c r="U128" s="74"/>
      <c r="V128" s="223"/>
      <c r="W128" s="176"/>
      <c r="Y128" s="264">
        <v>18</v>
      </c>
      <c r="Z128" s="249" t="s">
        <v>464</v>
      </c>
      <c r="AA128" s="237" t="s">
        <v>465</v>
      </c>
      <c r="AB128" s="179">
        <v>42314.354029481998</v>
      </c>
      <c r="AC128" s="190">
        <v>21157.177014740999</v>
      </c>
      <c r="AD128" s="191">
        <v>7.4523000000000001</v>
      </c>
      <c r="AE128" s="192"/>
      <c r="AF128" s="190">
        <f t="shared" si="114"/>
        <v>157670</v>
      </c>
      <c r="AG128" s="226">
        <f>+'[1]Formulas Indices'!$Z$75</f>
        <v>1.281E-2</v>
      </c>
      <c r="AL128" s="414">
        <f t="shared" si="71"/>
        <v>0</v>
      </c>
      <c r="AM128" s="414">
        <f t="shared" si="72"/>
        <v>0</v>
      </c>
      <c r="AN128" s="442">
        <f t="shared" si="73"/>
        <v>0</v>
      </c>
    </row>
    <row r="129" spans="2:40" ht="15.6" x14ac:dyDescent="0.25">
      <c r="B129" s="276">
        <v>11</v>
      </c>
      <c r="C129" s="260" t="s">
        <v>231</v>
      </c>
      <c r="D129" s="235" t="s">
        <v>466</v>
      </c>
      <c r="E129" s="206">
        <f t="shared" si="100"/>
        <v>348598.24341806519</v>
      </c>
      <c r="F129" s="206">
        <v>379438.73041806516</v>
      </c>
      <c r="G129" s="206">
        <v>358862</v>
      </c>
      <c r="H129" s="207">
        <v>100</v>
      </c>
      <c r="I129" s="206"/>
      <c r="J129" s="206">
        <f>IF(H129+I129&gt;100,err,H129+I129)</f>
        <v>100</v>
      </c>
      <c r="K129" s="22"/>
      <c r="L129" s="22"/>
      <c r="M129" s="206">
        <f t="shared" si="109"/>
        <v>348598.24341806513</v>
      </c>
      <c r="N129" s="206">
        <f t="shared" si="110"/>
        <v>348598.24341806513</v>
      </c>
      <c r="O129" s="206">
        <f t="shared" si="111"/>
        <v>348598.24341806513</v>
      </c>
      <c r="P129" s="208">
        <f t="shared" si="112"/>
        <v>348598.24341806513</v>
      </c>
      <c r="Q129" s="221">
        <v>8.8469999999999993E-2</v>
      </c>
      <c r="R129" s="222"/>
      <c r="S129" s="206">
        <f t="shared" si="113"/>
        <v>30840.487000000001</v>
      </c>
      <c r="T129" s="266"/>
      <c r="U129" s="74"/>
      <c r="V129" s="223">
        <f>+'[1]Formulas Indices'!$Z$47</f>
        <v>8.8469999999999993E-2</v>
      </c>
      <c r="W129" s="176"/>
      <c r="Y129" s="264">
        <v>18</v>
      </c>
      <c r="Z129" s="249" t="s">
        <v>467</v>
      </c>
      <c r="AA129" s="237" t="s">
        <v>468</v>
      </c>
      <c r="AB129" s="179">
        <v>60945.389786705993</v>
      </c>
      <c r="AC129" s="190">
        <v>0</v>
      </c>
      <c r="AD129" s="191">
        <v>7.4523000000000001</v>
      </c>
      <c r="AE129" s="192"/>
      <c r="AF129" s="190">
        <f t="shared" si="114"/>
        <v>0</v>
      </c>
      <c r="AG129" s="226">
        <f>+'[1]Formulas Indices'!$Z$75</f>
        <v>1.281E-2</v>
      </c>
      <c r="AL129" s="414">
        <f t="shared" si="71"/>
        <v>391580.76979144325</v>
      </c>
      <c r="AM129" s="414">
        <f t="shared" si="72"/>
        <v>352422.69281229895</v>
      </c>
      <c r="AN129" s="442">
        <f t="shared" si="73"/>
        <v>189576.48887159707</v>
      </c>
    </row>
    <row r="130" spans="2:40" ht="15.6" x14ac:dyDescent="0.25">
      <c r="B130" s="276">
        <v>11</v>
      </c>
      <c r="C130" s="260" t="s">
        <v>234</v>
      </c>
      <c r="D130" s="235" t="s">
        <v>469</v>
      </c>
      <c r="E130" s="206">
        <f t="shared" si="100"/>
        <v>1911225.8938771908</v>
      </c>
      <c r="F130" s="206">
        <v>2080312.0488771906</v>
      </c>
      <c r="G130" s="206">
        <v>1967498</v>
      </c>
      <c r="H130" s="207">
        <v>100</v>
      </c>
      <c r="I130" s="206"/>
      <c r="J130" s="206">
        <f>IF(H130+I130&gt;100,err,H130+I130)</f>
        <v>100</v>
      </c>
      <c r="K130" s="22"/>
      <c r="L130" s="22"/>
      <c r="M130" s="206">
        <f t="shared" si="109"/>
        <v>1911225.8938771905</v>
      </c>
      <c r="N130" s="206">
        <f t="shared" si="110"/>
        <v>1911225.8938771905</v>
      </c>
      <c r="O130" s="206">
        <f t="shared" si="111"/>
        <v>1911225.8938771905</v>
      </c>
      <c r="P130" s="208">
        <f t="shared" si="112"/>
        <v>1911225.8938771905</v>
      </c>
      <c r="Q130" s="221">
        <v>8.8469999999999993E-2</v>
      </c>
      <c r="R130" s="222"/>
      <c r="S130" s="206">
        <f t="shared" si="113"/>
        <v>169086.155</v>
      </c>
      <c r="T130" s="266"/>
      <c r="U130" s="74"/>
      <c r="V130" s="223">
        <f>+'[1]Formulas Indices'!$Z$47</f>
        <v>8.8469999999999993E-2</v>
      </c>
      <c r="W130" s="176"/>
      <c r="Y130" s="264">
        <v>18</v>
      </c>
      <c r="Z130" s="249" t="s">
        <v>470</v>
      </c>
      <c r="AA130" s="237" t="s">
        <v>471</v>
      </c>
      <c r="AB130" s="179">
        <v>256720.91211111</v>
      </c>
      <c r="AC130" s="190">
        <v>256720.91211110997</v>
      </c>
      <c r="AD130" s="191">
        <v>7.4523000000000001</v>
      </c>
      <c r="AE130" s="192"/>
      <c r="AF130" s="190">
        <f t="shared" si="114"/>
        <v>1913161</v>
      </c>
      <c r="AG130" s="226">
        <f>+'[1]Formulas Indices'!$Z$75</f>
        <v>1.281E-2</v>
      </c>
      <c r="AL130" s="414">
        <f t="shared" si="71"/>
        <v>2146882.0344412606</v>
      </c>
      <c r="AM130" s="414">
        <f t="shared" si="72"/>
        <v>1932193.8309971346</v>
      </c>
      <c r="AN130" s="442">
        <f t="shared" si="73"/>
        <v>1039372.6901544564</v>
      </c>
    </row>
    <row r="131" spans="2:40" ht="15" x14ac:dyDescent="0.25">
      <c r="B131" s="276">
        <v>11</v>
      </c>
      <c r="C131" s="260" t="s">
        <v>238</v>
      </c>
      <c r="D131" s="235" t="s">
        <v>472</v>
      </c>
      <c r="E131" s="206">
        <f t="shared" si="100"/>
        <v>4037636.1284813737</v>
      </c>
      <c r="F131" s="206">
        <v>4394845.7964813737</v>
      </c>
      <c r="G131" s="206">
        <v>4156516</v>
      </c>
      <c r="H131" s="207">
        <v>100</v>
      </c>
      <c r="I131" s="206"/>
      <c r="J131" s="206">
        <f>IF(H131+I131&gt;100,err,H131+I131)</f>
        <v>100</v>
      </c>
      <c r="K131" s="206"/>
      <c r="L131" s="23"/>
      <c r="M131" s="206">
        <f t="shared" si="109"/>
        <v>4037636.1284813737</v>
      </c>
      <c r="N131" s="206">
        <f t="shared" si="110"/>
        <v>4037636.1284813737</v>
      </c>
      <c r="O131" s="206">
        <f t="shared" si="111"/>
        <v>4037636.1284813737</v>
      </c>
      <c r="P131" s="208">
        <f t="shared" si="112"/>
        <v>4037636.1284813737</v>
      </c>
      <c r="Q131" s="221">
        <v>8.8469999999999993E-2</v>
      </c>
      <c r="R131" s="222"/>
      <c r="S131" s="206">
        <f t="shared" si="113"/>
        <v>357209.66800000001</v>
      </c>
      <c r="T131" s="31"/>
      <c r="U131" s="74"/>
      <c r="V131" s="223">
        <f>+'[1]Formulas Indices'!$Z$47</f>
        <v>8.8469999999999993E-2</v>
      </c>
      <c r="W131" s="176"/>
      <c r="Y131" s="264">
        <v>18</v>
      </c>
      <c r="Z131" s="249" t="s">
        <v>473</v>
      </c>
      <c r="AA131" s="237" t="s">
        <v>474</v>
      </c>
      <c r="AB131" s="179">
        <v>42316.054562135992</v>
      </c>
      <c r="AC131" s="190">
        <v>0</v>
      </c>
      <c r="AD131" s="191">
        <v>7.4523000000000001</v>
      </c>
      <c r="AE131" s="192"/>
      <c r="AF131" s="190">
        <f t="shared" si="114"/>
        <v>0</v>
      </c>
      <c r="AG131" s="226">
        <f>+'[1]Formulas Indices'!$Z$75</f>
        <v>1.281E-2</v>
      </c>
      <c r="AL131" s="414">
        <f t="shared" si="71"/>
        <v>4535480.8619687781</v>
      </c>
      <c r="AM131" s="414">
        <f t="shared" si="72"/>
        <v>4081932.7757719001</v>
      </c>
      <c r="AN131" s="442">
        <f t="shared" si="73"/>
        <v>2195768.0343044112</v>
      </c>
    </row>
    <row r="132" spans="2:40" ht="15" x14ac:dyDescent="0.25">
      <c r="B132" s="276">
        <v>11</v>
      </c>
      <c r="C132" s="260" t="s">
        <v>242</v>
      </c>
      <c r="D132" s="235" t="s">
        <v>475</v>
      </c>
      <c r="E132" s="206">
        <f t="shared" si="100"/>
        <v>3271874.4037169567</v>
      </c>
      <c r="F132" s="206">
        <v>3561337.1317169573</v>
      </c>
      <c r="G132" s="206">
        <v>3368208</v>
      </c>
      <c r="H132" s="207">
        <v>100</v>
      </c>
      <c r="I132" s="206"/>
      <c r="J132" s="206">
        <f>IF(H132+I132&gt;100,err,H132+I132)</f>
        <v>100</v>
      </c>
      <c r="K132" s="206"/>
      <c r="L132" s="23"/>
      <c r="M132" s="206">
        <f t="shared" si="109"/>
        <v>3271874.4037169572</v>
      </c>
      <c r="N132" s="206">
        <f t="shared" si="110"/>
        <v>3271874.4037169572</v>
      </c>
      <c r="O132" s="206">
        <f t="shared" si="111"/>
        <v>3271874.4037169572</v>
      </c>
      <c r="P132" s="208">
        <f t="shared" si="112"/>
        <v>3271874.4037169572</v>
      </c>
      <c r="Q132" s="221">
        <v>8.8469999999999993E-2</v>
      </c>
      <c r="R132" s="222"/>
      <c r="S132" s="206">
        <f t="shared" si="113"/>
        <v>289462.728</v>
      </c>
      <c r="T132" s="31"/>
      <c r="U132" s="74"/>
      <c r="V132" s="223">
        <f>+'[1]Formulas Indices'!$Z$47</f>
        <v>8.8469999999999993E-2</v>
      </c>
      <c r="W132" s="176"/>
      <c r="Y132" s="264">
        <v>18</v>
      </c>
      <c r="Z132" s="249" t="s">
        <v>476</v>
      </c>
      <c r="AA132" s="237" t="s">
        <v>477</v>
      </c>
      <c r="AB132" s="179">
        <v>84633.809656925994</v>
      </c>
      <c r="AC132" s="190">
        <v>0</v>
      </c>
      <c r="AD132" s="191">
        <v>7.4523000000000001</v>
      </c>
      <c r="AE132" s="192"/>
      <c r="AF132" s="190">
        <f t="shared" si="114"/>
        <v>0</v>
      </c>
      <c r="AG132" s="226">
        <f>+'[1]Formulas Indices'!$Z$75</f>
        <v>1.281E-2</v>
      </c>
      <c r="AL132" s="414">
        <f t="shared" si="71"/>
        <v>3675299.9199319002</v>
      </c>
      <c r="AM132" s="414">
        <f t="shared" si="72"/>
        <v>3307769.92793871</v>
      </c>
      <c r="AN132" s="442">
        <f t="shared" si="73"/>
        <v>1779327.556717972</v>
      </c>
    </row>
    <row r="133" spans="2:40" ht="15" x14ac:dyDescent="0.25">
      <c r="B133" s="276">
        <v>11</v>
      </c>
      <c r="C133" s="260" t="s">
        <v>246</v>
      </c>
      <c r="D133" s="235" t="s">
        <v>478</v>
      </c>
      <c r="E133" s="206">
        <f t="shared" si="100"/>
        <v>946438.08192339842</v>
      </c>
      <c r="F133" s="206">
        <v>1030169.4589233984</v>
      </c>
      <c r="G133" s="206">
        <v>974304</v>
      </c>
      <c r="H133" s="207">
        <v>100</v>
      </c>
      <c r="I133" s="206"/>
      <c r="J133" s="206">
        <f>IF(H133+I133&gt;100,err,H133+I133)</f>
        <v>100</v>
      </c>
      <c r="K133" s="206"/>
      <c r="L133" s="23"/>
      <c r="M133" s="206">
        <f t="shared" si="109"/>
        <v>946438.08192339842</v>
      </c>
      <c r="N133" s="206">
        <f t="shared" si="110"/>
        <v>946438.08192339842</v>
      </c>
      <c r="O133" s="206">
        <f t="shared" si="111"/>
        <v>946438.08192339842</v>
      </c>
      <c r="P133" s="208">
        <f t="shared" si="112"/>
        <v>946438.08192339842</v>
      </c>
      <c r="Q133" s="221">
        <v>8.8469999999999993E-2</v>
      </c>
      <c r="R133" s="222"/>
      <c r="S133" s="206">
        <f t="shared" si="113"/>
        <v>83731.376999999993</v>
      </c>
      <c r="T133" s="279"/>
      <c r="U133" s="74"/>
      <c r="V133" s="223">
        <f>+'[1]Formulas Indices'!$Z$47</f>
        <v>8.8469999999999993E-2</v>
      </c>
      <c r="W133" s="176"/>
      <c r="Y133" s="264"/>
      <c r="Z133" s="270"/>
      <c r="AA133" s="278" t="s">
        <v>479</v>
      </c>
      <c r="AB133" s="179"/>
      <c r="AC133" s="190"/>
      <c r="AD133" s="191"/>
      <c r="AE133" s="192"/>
      <c r="AF133" s="190"/>
      <c r="AG133" s="226"/>
      <c r="AL133" s="414">
        <f t="shared" si="71"/>
        <v>1063134.8816089472</v>
      </c>
      <c r="AM133" s="414">
        <f t="shared" si="72"/>
        <v>956821.39344805246</v>
      </c>
      <c r="AN133" s="442">
        <f t="shared" si="73"/>
        <v>514696.82272622513</v>
      </c>
    </row>
    <row r="134" spans="2:40" ht="15.6" x14ac:dyDescent="0.25">
      <c r="B134" s="276">
        <v>11</v>
      </c>
      <c r="C134" s="260" t="s">
        <v>250</v>
      </c>
      <c r="D134" s="235" t="s">
        <v>480</v>
      </c>
      <c r="E134" s="206">
        <f t="shared" si="100"/>
        <v>703104.53649440757</v>
      </c>
      <c r="F134" s="206">
        <v>765308.19449440751</v>
      </c>
      <c r="G134" s="206">
        <v>723806</v>
      </c>
      <c r="H134" s="207">
        <v>100</v>
      </c>
      <c r="I134" s="206"/>
      <c r="J134" s="206">
        <f>IF(H134+I134&gt;100,err,H134+I134)</f>
        <v>100</v>
      </c>
      <c r="K134" s="22"/>
      <c r="L134" s="22"/>
      <c r="M134" s="206">
        <f t="shared" si="109"/>
        <v>703104.53649440745</v>
      </c>
      <c r="N134" s="206">
        <f t="shared" si="110"/>
        <v>703104.53649440745</v>
      </c>
      <c r="O134" s="206">
        <f t="shared" si="111"/>
        <v>703104.53649440745</v>
      </c>
      <c r="P134" s="208">
        <f t="shared" si="112"/>
        <v>703104.53649440745</v>
      </c>
      <c r="Q134" s="221">
        <v>8.8469999999999993E-2</v>
      </c>
      <c r="R134" s="222"/>
      <c r="S134" s="206">
        <f t="shared" si="113"/>
        <v>62203.658000000003</v>
      </c>
      <c r="T134" s="266"/>
      <c r="U134" s="74"/>
      <c r="V134" s="223">
        <f>+'[1]Formulas Indices'!$Z$47</f>
        <v>8.8469999999999993E-2</v>
      </c>
      <c r="W134" s="176"/>
      <c r="Y134" s="264">
        <v>19</v>
      </c>
      <c r="Z134" s="249" t="s">
        <v>481</v>
      </c>
      <c r="AA134" s="237" t="s">
        <v>479</v>
      </c>
      <c r="AB134" s="179">
        <v>54292206.938172892</v>
      </c>
      <c r="AC134" s="190">
        <v>542922.06938172888</v>
      </c>
      <c r="AD134" s="191">
        <v>9.0379000000000005</v>
      </c>
      <c r="AE134" s="192"/>
      <c r="AF134" s="190">
        <f>ROUND(AD134*AC134,0)</f>
        <v>4906875</v>
      </c>
      <c r="AG134" s="226">
        <f>+'[1]Formulas Indices'!$Z$79</f>
        <v>8.4470000000000003E-2</v>
      </c>
      <c r="AL134" s="414">
        <f t="shared" si="71"/>
        <v>789798.05671822862</v>
      </c>
      <c r="AM134" s="414">
        <f t="shared" si="72"/>
        <v>710818.25104640576</v>
      </c>
      <c r="AN134" s="442">
        <f t="shared" si="73"/>
        <v>382365.92310188583</v>
      </c>
    </row>
    <row r="135" spans="2:40" ht="15.6" x14ac:dyDescent="0.25">
      <c r="B135" s="276">
        <v>11</v>
      </c>
      <c r="C135" s="260" t="s">
        <v>482</v>
      </c>
      <c r="D135" s="235" t="s">
        <v>483</v>
      </c>
      <c r="E135" s="206">
        <f t="shared" si="100"/>
        <v>7886985.9588266294</v>
      </c>
      <c r="F135" s="206">
        <v>8584747.6068266295</v>
      </c>
      <c r="G135" s="206">
        <v>8119202</v>
      </c>
      <c r="H135" s="207">
        <v>100</v>
      </c>
      <c r="I135" s="206"/>
      <c r="J135" s="206">
        <f>IF(H135+I135&gt;100,err,H135+I135)</f>
        <v>100</v>
      </c>
      <c r="K135" s="22"/>
      <c r="L135" s="22"/>
      <c r="M135" s="206">
        <f t="shared" si="109"/>
        <v>7886985.9588266285</v>
      </c>
      <c r="N135" s="206">
        <f t="shared" si="110"/>
        <v>7886985.9588266285</v>
      </c>
      <c r="O135" s="206">
        <f t="shared" si="111"/>
        <v>7886985.9588266285</v>
      </c>
      <c r="P135" s="208">
        <f t="shared" si="112"/>
        <v>7886985.9588266285</v>
      </c>
      <c r="Q135" s="221">
        <v>8.8469999999999993E-2</v>
      </c>
      <c r="R135" s="222"/>
      <c r="S135" s="206">
        <f t="shared" si="113"/>
        <v>697761.64800000004</v>
      </c>
      <c r="T135" s="279"/>
      <c r="U135" s="74"/>
      <c r="V135" s="223">
        <f>+'[1]Formulas Indices'!$Z$47</f>
        <v>8.8469999999999993E-2</v>
      </c>
      <c r="W135" s="176"/>
      <c r="Y135" s="264"/>
      <c r="Z135" s="270"/>
      <c r="AA135" s="280" t="s">
        <v>484</v>
      </c>
      <c r="AB135" s="179"/>
      <c r="AC135" s="190"/>
      <c r="AD135" s="191"/>
      <c r="AE135" s="192"/>
      <c r="AF135" s="190"/>
      <c r="AG135" s="226"/>
      <c r="AL135" s="414">
        <f t="shared" si="71"/>
        <v>8859459.5302450825</v>
      </c>
      <c r="AM135" s="414">
        <f t="shared" si="72"/>
        <v>7973513.577220574</v>
      </c>
      <c r="AN135" s="442">
        <f t="shared" si="73"/>
        <v>4289141.2464876678</v>
      </c>
    </row>
    <row r="136" spans="2:40" ht="15" x14ac:dyDescent="0.25">
      <c r="B136" s="276">
        <v>11</v>
      </c>
      <c r="C136" s="260" t="s">
        <v>485</v>
      </c>
      <c r="D136" s="235" t="s">
        <v>486</v>
      </c>
      <c r="E136" s="206">
        <f t="shared" si="100"/>
        <v>955612.94693859539</v>
      </c>
      <c r="F136" s="206">
        <v>1040156.0239385953</v>
      </c>
      <c r="G136" s="206">
        <v>983749</v>
      </c>
      <c r="H136" s="207">
        <v>100</v>
      </c>
      <c r="I136" s="206"/>
      <c r="J136" s="206">
        <f>IF(H136+I136&gt;100,err,H136+I136)</f>
        <v>100</v>
      </c>
      <c r="K136" s="206"/>
      <c r="L136" s="23"/>
      <c r="M136" s="206">
        <f t="shared" si="109"/>
        <v>955612.94693859527</v>
      </c>
      <c r="N136" s="206">
        <f t="shared" si="110"/>
        <v>955612.94693859527</v>
      </c>
      <c r="O136" s="206">
        <f t="shared" si="111"/>
        <v>955612.94693859527</v>
      </c>
      <c r="P136" s="208">
        <f t="shared" si="112"/>
        <v>955612.94693859527</v>
      </c>
      <c r="Q136" s="221">
        <v>8.8469999999999993E-2</v>
      </c>
      <c r="R136" s="222"/>
      <c r="S136" s="206">
        <f t="shared" si="113"/>
        <v>84543.077000000005</v>
      </c>
      <c r="T136" s="31"/>
      <c r="U136" s="74"/>
      <c r="V136" s="223">
        <f>+'[1]Formulas Indices'!$Z$47</f>
        <v>8.8469999999999993E-2</v>
      </c>
      <c r="W136" s="176"/>
      <c r="Y136" s="264">
        <v>20</v>
      </c>
      <c r="Z136" s="258" t="s">
        <v>487</v>
      </c>
      <c r="AA136" s="237" t="s">
        <v>488</v>
      </c>
      <c r="AB136" s="179">
        <v>6728356.4078715174</v>
      </c>
      <c r="AC136" s="190">
        <v>1009253.4611807276</v>
      </c>
      <c r="AD136" s="191">
        <v>7.7735000000000003</v>
      </c>
      <c r="AE136" s="192"/>
      <c r="AF136" s="190">
        <f>ROUND(AD136*AC136,0)</f>
        <v>7845432</v>
      </c>
      <c r="AG136" s="226">
        <f>+'[1]Formulas Indices'!$Z$83</f>
        <v>4.2479999999999997E-2</v>
      </c>
      <c r="AL136" s="414">
        <f t="shared" si="71"/>
        <v>1073441.0167046303</v>
      </c>
      <c r="AM136" s="414">
        <f t="shared" si="72"/>
        <v>966096.91503416724</v>
      </c>
      <c r="AN136" s="442">
        <f t="shared" si="73"/>
        <v>519686.34482741647</v>
      </c>
    </row>
    <row r="137" spans="2:40" ht="15" x14ac:dyDescent="0.25">
      <c r="B137" s="276">
        <v>11</v>
      </c>
      <c r="C137" s="260" t="s">
        <v>489</v>
      </c>
      <c r="D137" s="235" t="s">
        <v>490</v>
      </c>
      <c r="E137" s="206">
        <f t="shared" si="100"/>
        <v>1621393.4137158073</v>
      </c>
      <c r="F137" s="206">
        <v>1764838.0887158073</v>
      </c>
      <c r="G137" s="206">
        <v>1669132</v>
      </c>
      <c r="H137" s="207">
        <v>100</v>
      </c>
      <c r="I137" s="206"/>
      <c r="J137" s="206">
        <f>IF(H137+I137&gt;100,err,H137+I137)</f>
        <v>100</v>
      </c>
      <c r="K137" s="206"/>
      <c r="L137" s="23"/>
      <c r="M137" s="206">
        <f t="shared" si="109"/>
        <v>1621393.4137158073</v>
      </c>
      <c r="N137" s="206">
        <f t="shared" si="110"/>
        <v>1621393.4137158073</v>
      </c>
      <c r="O137" s="206">
        <f t="shared" si="111"/>
        <v>1621393.4137158073</v>
      </c>
      <c r="P137" s="208">
        <f t="shared" si="112"/>
        <v>1621393.4137158073</v>
      </c>
      <c r="Q137" s="221">
        <v>8.8469999999999993E-2</v>
      </c>
      <c r="R137" s="222"/>
      <c r="S137" s="281">
        <f t="shared" si="113"/>
        <v>143444.67499999999</v>
      </c>
      <c r="T137" s="279"/>
      <c r="U137" s="74"/>
      <c r="V137" s="223">
        <f>+'[1]Formulas Indices'!$Z$47</f>
        <v>8.8469999999999993E-2</v>
      </c>
      <c r="W137" s="176"/>
      <c r="Y137" s="264"/>
      <c r="Z137" s="270"/>
      <c r="AA137" s="280" t="s">
        <v>491</v>
      </c>
      <c r="AB137" s="179"/>
      <c r="AC137" s="190"/>
      <c r="AD137" s="191"/>
      <c r="AE137" s="192"/>
      <c r="AF137" s="190"/>
      <c r="AG137" s="226"/>
      <c r="AL137" s="414">
        <f t="shared" si="71"/>
        <v>1821312.9075547131</v>
      </c>
      <c r="AM137" s="414">
        <f t="shared" si="72"/>
        <v>1639181.6167992419</v>
      </c>
      <c r="AN137" s="442">
        <f t="shared" si="73"/>
        <v>881754.50069889287</v>
      </c>
    </row>
    <row r="138" spans="2:40" ht="15" x14ac:dyDescent="0.25">
      <c r="B138" s="276">
        <v>11</v>
      </c>
      <c r="C138" s="260" t="s">
        <v>492</v>
      </c>
      <c r="D138" s="235" t="s">
        <v>493</v>
      </c>
      <c r="E138" s="206">
        <f t="shared" si="100"/>
        <v>721244.44430740795</v>
      </c>
      <c r="F138" s="206">
        <v>785052.94030740787</v>
      </c>
      <c r="G138" s="206">
        <v>742480</v>
      </c>
      <c r="H138" s="207">
        <v>100</v>
      </c>
      <c r="I138" s="206"/>
      <c r="J138" s="206">
        <f>IF(H138+I138&gt;100,err,H138+I138)</f>
        <v>100</v>
      </c>
      <c r="K138" s="206"/>
      <c r="L138" s="23"/>
      <c r="M138" s="206">
        <f t="shared" si="109"/>
        <v>721244.44430740783</v>
      </c>
      <c r="N138" s="206">
        <f t="shared" si="110"/>
        <v>721244.44430740783</v>
      </c>
      <c r="O138" s="206">
        <f t="shared" si="111"/>
        <v>721244.44430740783</v>
      </c>
      <c r="P138" s="208">
        <f t="shared" si="112"/>
        <v>721244.44430740783</v>
      </c>
      <c r="Q138" s="221">
        <v>8.8469999999999993E-2</v>
      </c>
      <c r="R138" s="222"/>
      <c r="S138" s="206">
        <f t="shared" si="113"/>
        <v>63808.495999999999</v>
      </c>
      <c r="T138" s="31"/>
      <c r="U138" s="74"/>
      <c r="V138" s="223">
        <f>+'[1]Formulas Indices'!$Z$47</f>
        <v>8.8469999999999993E-2</v>
      </c>
      <c r="W138" s="176"/>
      <c r="Y138" s="264">
        <v>21</v>
      </c>
      <c r="Z138" s="258" t="s">
        <v>494</v>
      </c>
      <c r="AA138" s="275" t="s">
        <v>491</v>
      </c>
      <c r="AB138" s="179">
        <v>16772413.085044887</v>
      </c>
      <c r="AC138" s="190">
        <v>0</v>
      </c>
      <c r="AD138" s="191">
        <v>6.0564999999999998</v>
      </c>
      <c r="AE138" s="192"/>
      <c r="AF138" s="190">
        <f>ROUND(AD138*AC138,0)</f>
        <v>0</v>
      </c>
      <c r="AG138" s="226">
        <f>+'[1]Formulas Indices'!$Z$87</f>
        <v>3.9469999999999998E-2</v>
      </c>
      <c r="AL138" s="414">
        <f t="shared" si="71"/>
        <v>810174.6343972449</v>
      </c>
      <c r="AM138" s="414">
        <f t="shared" si="72"/>
        <v>729157.17095752037</v>
      </c>
      <c r="AN138" s="442">
        <f t="shared" si="73"/>
        <v>392230.86119285657</v>
      </c>
    </row>
    <row r="139" spans="2:40" ht="12.75" customHeight="1" x14ac:dyDescent="0.25">
      <c r="B139" s="276">
        <v>11</v>
      </c>
      <c r="C139" s="260" t="s">
        <v>495</v>
      </c>
      <c r="D139" s="235" t="s">
        <v>496</v>
      </c>
      <c r="E139" s="206">
        <f t="shared" si="100"/>
        <v>1746153.1213385491</v>
      </c>
      <c r="F139" s="206">
        <v>1900635.288338549</v>
      </c>
      <c r="G139" s="206">
        <v>1797565</v>
      </c>
      <c r="H139" s="207">
        <v>100</v>
      </c>
      <c r="I139" s="206"/>
      <c r="J139" s="206">
        <f>IF(H139+I139&gt;100,err,H139+I139)</f>
        <v>100</v>
      </c>
      <c r="K139" s="22"/>
      <c r="L139" s="22"/>
      <c r="M139" s="206">
        <f t="shared" si="109"/>
        <v>1746153.1213385491</v>
      </c>
      <c r="N139" s="206">
        <f t="shared" si="110"/>
        <v>1746153.1213385491</v>
      </c>
      <c r="O139" s="206">
        <f t="shared" si="111"/>
        <v>1746153.1213385491</v>
      </c>
      <c r="P139" s="208">
        <f t="shared" si="112"/>
        <v>1746153.1213385491</v>
      </c>
      <c r="Q139" s="221">
        <v>8.8469999999999993E-2</v>
      </c>
      <c r="R139" s="222"/>
      <c r="S139" s="206">
        <f t="shared" si="113"/>
        <v>154482.16699999999</v>
      </c>
      <c r="T139" s="282"/>
      <c r="U139" s="74"/>
      <c r="V139" s="223">
        <f>+'[1]Formulas Indices'!$Z$47</f>
        <v>8.8469999999999993E-2</v>
      </c>
      <c r="W139" s="176"/>
      <c r="Y139" s="264"/>
      <c r="Z139" s="270"/>
      <c r="AA139" s="280" t="s">
        <v>497</v>
      </c>
      <c r="AB139" s="179"/>
      <c r="AC139" s="190"/>
      <c r="AD139" s="191"/>
      <c r="AE139" s="192"/>
      <c r="AF139" s="190"/>
      <c r="AG139" s="226"/>
      <c r="AL139" s="414">
        <f t="shared" si="71"/>
        <v>1961455.6175653825</v>
      </c>
      <c r="AM139" s="414">
        <f t="shared" si="72"/>
        <v>1765310.0558088443</v>
      </c>
      <c r="AN139" s="442">
        <f t="shared" si="73"/>
        <v>949601.96654590871</v>
      </c>
    </row>
    <row r="140" spans="2:40" ht="12.75" customHeight="1" x14ac:dyDescent="0.25">
      <c r="B140" s="276">
        <v>11</v>
      </c>
      <c r="C140" s="260" t="s">
        <v>498</v>
      </c>
      <c r="D140" s="235" t="s">
        <v>499</v>
      </c>
      <c r="E140" s="206">
        <f t="shared" si="100"/>
        <v>402707.1191275944</v>
      </c>
      <c r="F140" s="206">
        <v>438334.61812759441</v>
      </c>
      <c r="G140" s="206">
        <v>414564</v>
      </c>
      <c r="H140" s="207">
        <v>100</v>
      </c>
      <c r="I140" s="206"/>
      <c r="J140" s="206">
        <f>IF(H140+I140&gt;100,err,H140+I140)</f>
        <v>100</v>
      </c>
      <c r="K140" s="206"/>
      <c r="L140" s="23"/>
      <c r="M140" s="206">
        <f t="shared" si="109"/>
        <v>402707.1191275944</v>
      </c>
      <c r="N140" s="206">
        <f t="shared" si="110"/>
        <v>402707.1191275944</v>
      </c>
      <c r="O140" s="206">
        <f t="shared" si="111"/>
        <v>402707.1191275944</v>
      </c>
      <c r="P140" s="208">
        <f t="shared" si="112"/>
        <v>402707.1191275944</v>
      </c>
      <c r="Q140" s="221">
        <v>8.8469999999999993E-2</v>
      </c>
      <c r="R140" s="222"/>
      <c r="S140" s="206">
        <f t="shared" si="113"/>
        <v>35627.499000000003</v>
      </c>
      <c r="T140" s="31"/>
      <c r="U140" s="74"/>
      <c r="V140" s="223">
        <f>+'[1]Formulas Indices'!$Z$47</f>
        <v>8.8469999999999993E-2</v>
      </c>
      <c r="W140" s="176"/>
      <c r="Y140" s="264">
        <v>22</v>
      </c>
      <c r="Z140" s="258" t="s">
        <v>500</v>
      </c>
      <c r="AA140" s="275" t="s">
        <v>497</v>
      </c>
      <c r="AB140" s="179">
        <v>3490214.0318532959</v>
      </c>
      <c r="AC140" s="190">
        <v>0</v>
      </c>
      <c r="AD140" s="191">
        <v>10.6379</v>
      </c>
      <c r="AE140" s="192"/>
      <c r="AF140" s="190">
        <f>ROUND(AD140*AC140,0)</f>
        <v>0</v>
      </c>
      <c r="AG140" s="226">
        <f>+'[1]Formulas Indices'!$Z$91</f>
        <v>8.2720000000000002E-2</v>
      </c>
      <c r="AL140" s="414">
        <f t="shared" si="71"/>
        <v>452361.32590767747</v>
      </c>
      <c r="AM140" s="414">
        <f t="shared" si="72"/>
        <v>407125.19331690972</v>
      </c>
      <c r="AN140" s="442">
        <f t="shared" si="73"/>
        <v>219002.25568419028</v>
      </c>
    </row>
    <row r="141" spans="2:40" ht="12.75" customHeight="1" x14ac:dyDescent="0.25">
      <c r="B141" s="276">
        <v>11</v>
      </c>
      <c r="C141" s="260" t="s">
        <v>501</v>
      </c>
      <c r="D141" s="235" t="s">
        <v>502</v>
      </c>
      <c r="E141" s="206">
        <f t="shared" si="100"/>
        <v>763434.25238999515</v>
      </c>
      <c r="F141" s="206">
        <v>830975.2803899952</v>
      </c>
      <c r="G141" s="206">
        <v>785912</v>
      </c>
      <c r="H141" s="207">
        <v>100</v>
      </c>
      <c r="I141" s="206"/>
      <c r="J141" s="206">
        <f>IF(H141+I141&gt;100,err,H141+I141)</f>
        <v>100</v>
      </c>
      <c r="K141" s="22"/>
      <c r="L141" s="22"/>
      <c r="M141" s="206">
        <f t="shared" si="109"/>
        <v>763434.25238999515</v>
      </c>
      <c r="N141" s="206">
        <f t="shared" si="110"/>
        <v>763434.25238999515</v>
      </c>
      <c r="O141" s="206">
        <f t="shared" si="111"/>
        <v>763434.25238999515</v>
      </c>
      <c r="P141" s="208">
        <f t="shared" si="112"/>
        <v>763434.25238999515</v>
      </c>
      <c r="Q141" s="221">
        <v>8.8469999999999993E-2</v>
      </c>
      <c r="R141" s="222"/>
      <c r="S141" s="206">
        <f t="shared" si="113"/>
        <v>67541.028000000006</v>
      </c>
      <c r="T141" s="282"/>
      <c r="U141" s="74"/>
      <c r="V141" s="223">
        <f>+'[1]Formulas Indices'!$Z$47</f>
        <v>8.8469999999999993E-2</v>
      </c>
      <c r="W141" s="176"/>
      <c r="Y141" s="264"/>
      <c r="Z141" s="270"/>
      <c r="AA141" s="280" t="s">
        <v>503</v>
      </c>
      <c r="AB141" s="179"/>
      <c r="AC141" s="190"/>
      <c r="AD141" s="191"/>
      <c r="AE141" s="192"/>
      <c r="AF141" s="190"/>
      <c r="AG141" s="226"/>
      <c r="AL141" s="414">
        <f t="shared" si="71"/>
        <v>857566.48936247511</v>
      </c>
      <c r="AM141" s="414">
        <f t="shared" si="72"/>
        <v>771809.84042622754</v>
      </c>
      <c r="AN141" s="442">
        <f t="shared" si="73"/>
        <v>415174.73933632468</v>
      </c>
    </row>
    <row r="142" spans="2:40" ht="15" x14ac:dyDescent="0.25">
      <c r="B142" s="276">
        <v>11</v>
      </c>
      <c r="C142" s="260" t="s">
        <v>504</v>
      </c>
      <c r="D142" s="235" t="s">
        <v>505</v>
      </c>
      <c r="E142" s="206">
        <f t="shared" si="100"/>
        <v>225402.4884342294</v>
      </c>
      <c r="F142" s="206">
        <v>245343.8464342294</v>
      </c>
      <c r="G142" s="206">
        <v>232039</v>
      </c>
      <c r="H142" s="207">
        <v>100</v>
      </c>
      <c r="I142" s="206"/>
      <c r="J142" s="206">
        <f>IF(H142+I142&gt;100,err,H142+I142)</f>
        <v>100</v>
      </c>
      <c r="K142" s="206"/>
      <c r="L142" s="23"/>
      <c r="M142" s="206">
        <f t="shared" si="109"/>
        <v>225402.4884342294</v>
      </c>
      <c r="N142" s="206">
        <f t="shared" si="110"/>
        <v>225402.4884342294</v>
      </c>
      <c r="O142" s="206">
        <f t="shared" si="111"/>
        <v>225402.4884342294</v>
      </c>
      <c r="P142" s="208">
        <f t="shared" si="112"/>
        <v>225402.4884342294</v>
      </c>
      <c r="Q142" s="221">
        <v>8.8469999999999993E-2</v>
      </c>
      <c r="R142" s="222"/>
      <c r="S142" s="206">
        <f t="shared" si="113"/>
        <v>19941.358</v>
      </c>
      <c r="T142" s="31"/>
      <c r="U142" s="74"/>
      <c r="V142" s="223">
        <f>+'[1]Formulas Indices'!$Z$47</f>
        <v>8.8469999999999993E-2</v>
      </c>
      <c r="W142" s="176"/>
      <c r="Y142" s="264"/>
      <c r="Z142" s="201" t="s">
        <v>506</v>
      </c>
      <c r="AA142" s="240" t="s">
        <v>507</v>
      </c>
      <c r="AB142" s="179"/>
      <c r="AC142" s="190"/>
      <c r="AD142" s="191"/>
      <c r="AE142" s="192"/>
      <c r="AF142" s="190"/>
      <c r="AG142" s="226"/>
      <c r="AL142" s="414">
        <f t="shared" si="71"/>
        <v>253194.84952012476</v>
      </c>
      <c r="AM142" s="414">
        <f t="shared" si="72"/>
        <v>227875.36456811227</v>
      </c>
      <c r="AN142" s="442">
        <f t="shared" si="73"/>
        <v>122579.53984298671</v>
      </c>
    </row>
    <row r="143" spans="2:40" ht="12.75" customHeight="1" x14ac:dyDescent="0.25">
      <c r="B143" s="276">
        <v>11</v>
      </c>
      <c r="C143" s="260" t="s">
        <v>508</v>
      </c>
      <c r="D143" s="235" t="s">
        <v>509</v>
      </c>
      <c r="E143" s="206">
        <f t="shared" si="100"/>
        <v>1135976.5135697958</v>
      </c>
      <c r="F143" s="206">
        <v>1236476.3555697957</v>
      </c>
      <c r="G143" s="206">
        <v>1169423</v>
      </c>
      <c r="H143" s="207">
        <v>100</v>
      </c>
      <c r="I143" s="206"/>
      <c r="J143" s="206">
        <f>IF(H143+I143&gt;100,err,H143+I143)</f>
        <v>100</v>
      </c>
      <c r="K143" s="206"/>
      <c r="L143" s="23"/>
      <c r="M143" s="206">
        <f t="shared" si="109"/>
        <v>1135976.5135697958</v>
      </c>
      <c r="N143" s="206">
        <f t="shared" si="110"/>
        <v>1135976.5135697958</v>
      </c>
      <c r="O143" s="206">
        <f t="shared" si="111"/>
        <v>1135976.5135697958</v>
      </c>
      <c r="P143" s="208">
        <f t="shared" si="112"/>
        <v>1135976.5135697958</v>
      </c>
      <c r="Q143" s="221">
        <v>8.8469999999999993E-2</v>
      </c>
      <c r="R143" s="222"/>
      <c r="S143" s="206">
        <f t="shared" si="113"/>
        <v>100499.842</v>
      </c>
      <c r="T143" s="31"/>
      <c r="U143" s="74"/>
      <c r="V143" s="223">
        <f>+'[1]Formulas Indices'!$Z$47</f>
        <v>8.8469999999999993E-2</v>
      </c>
      <c r="W143" s="176"/>
      <c r="Y143" s="264">
        <v>23</v>
      </c>
      <c r="Z143" s="283" t="s">
        <v>510</v>
      </c>
      <c r="AA143" s="284" t="s">
        <v>511</v>
      </c>
      <c r="AB143" s="179">
        <v>13618465.781258861</v>
      </c>
      <c r="AC143" s="190">
        <v>0</v>
      </c>
      <c r="AD143" s="191">
        <v>5.9733000000000001</v>
      </c>
      <c r="AE143" s="192"/>
      <c r="AF143" s="190">
        <f t="shared" ref="AF143:AF146" si="115">ROUND(AD143*AC143,0)</f>
        <v>0</v>
      </c>
      <c r="AG143" s="226">
        <f>+'[1]Formulas Indices'!$Z$95</f>
        <v>8.3140000000000006E-2</v>
      </c>
      <c r="AL143" s="414">
        <f t="shared" si="71"/>
        <v>1276043.5989480291</v>
      </c>
      <c r="AM143" s="414">
        <f t="shared" si="72"/>
        <v>1148439.2390532261</v>
      </c>
      <c r="AN143" s="442">
        <f t="shared" si="73"/>
        <v>617772.58690329536</v>
      </c>
    </row>
    <row r="144" spans="2:40" ht="12.75" customHeight="1" x14ac:dyDescent="0.3">
      <c r="B144" s="276">
        <v>11</v>
      </c>
      <c r="C144" s="260" t="s">
        <v>512</v>
      </c>
      <c r="D144" s="235" t="s">
        <v>513</v>
      </c>
      <c r="E144" s="206">
        <f t="shared" si="100"/>
        <v>552696.97699276195</v>
      </c>
      <c r="F144" s="206">
        <v>601594.0789927619</v>
      </c>
      <c r="G144" s="206">
        <v>568970</v>
      </c>
      <c r="H144" s="207">
        <v>100</v>
      </c>
      <c r="I144" s="206"/>
      <c r="J144" s="206">
        <f>IF(H144+I144&gt;100,err,H144+I144)</f>
        <v>100</v>
      </c>
      <c r="K144" s="206"/>
      <c r="L144" s="23"/>
      <c r="M144" s="206">
        <f t="shared" si="109"/>
        <v>552696.97699276195</v>
      </c>
      <c r="N144" s="206">
        <f t="shared" si="110"/>
        <v>552696.97699276195</v>
      </c>
      <c r="O144" s="206">
        <f t="shared" si="111"/>
        <v>552696.97699276195</v>
      </c>
      <c r="P144" s="208">
        <f t="shared" si="112"/>
        <v>552696.97699276195</v>
      </c>
      <c r="Q144" s="221">
        <v>8.8469999999999993E-2</v>
      </c>
      <c r="R144" s="222"/>
      <c r="S144" s="206">
        <f t="shared" si="113"/>
        <v>48897.101999999999</v>
      </c>
      <c r="T144" s="31"/>
      <c r="U144" s="74"/>
      <c r="V144" s="223">
        <f>+'[1]Formulas Indices'!$Z$47</f>
        <v>8.8469999999999993E-2</v>
      </c>
      <c r="W144" s="176"/>
      <c r="Y144" s="264">
        <v>23</v>
      </c>
      <c r="Z144" s="283" t="s">
        <v>514</v>
      </c>
      <c r="AA144" s="285" t="s">
        <v>515</v>
      </c>
      <c r="AB144" s="179">
        <v>2022633.945059448</v>
      </c>
      <c r="AC144" s="190">
        <v>0</v>
      </c>
      <c r="AD144" s="191">
        <v>5.9733000000000001</v>
      </c>
      <c r="AE144" s="192"/>
      <c r="AF144" s="190">
        <f t="shared" si="115"/>
        <v>0</v>
      </c>
      <c r="AG144" s="226">
        <f>+'[1]Formulas Indices'!$Z$95</f>
        <v>8.3140000000000006E-2</v>
      </c>
      <c r="AL144" s="414">
        <f t="shared" si="71"/>
        <v>620845.08952053031</v>
      </c>
      <c r="AM144" s="414">
        <f t="shared" si="72"/>
        <v>558760.58056847728</v>
      </c>
      <c r="AN144" s="442">
        <f t="shared" si="73"/>
        <v>300570.51133323146</v>
      </c>
    </row>
    <row r="145" spans="2:40" ht="12.75" customHeight="1" x14ac:dyDescent="0.25">
      <c r="B145" s="276">
        <v>11</v>
      </c>
      <c r="C145" s="260" t="s">
        <v>516</v>
      </c>
      <c r="D145" s="235" t="s">
        <v>517</v>
      </c>
      <c r="E145" s="206">
        <f t="shared" si="100"/>
        <v>928714.90434772137</v>
      </c>
      <c r="F145" s="206">
        <v>1010878.3123477213</v>
      </c>
      <c r="G145" s="206">
        <v>956059</v>
      </c>
      <c r="H145" s="207">
        <v>100</v>
      </c>
      <c r="I145" s="206"/>
      <c r="J145" s="206">
        <f>IF(H145+I145&gt;100,err,H145+I145)</f>
        <v>100</v>
      </c>
      <c r="K145" s="206"/>
      <c r="L145" s="23"/>
      <c r="M145" s="206">
        <f t="shared" si="109"/>
        <v>928714.90434772137</v>
      </c>
      <c r="N145" s="206">
        <f t="shared" si="110"/>
        <v>928714.90434772137</v>
      </c>
      <c r="O145" s="206">
        <f t="shared" si="111"/>
        <v>928714.90434772137</v>
      </c>
      <c r="P145" s="208">
        <f t="shared" si="112"/>
        <v>928714.90434772137</v>
      </c>
      <c r="Q145" s="221">
        <v>8.8469999999999993E-2</v>
      </c>
      <c r="R145" s="222"/>
      <c r="S145" s="206">
        <f t="shared" si="113"/>
        <v>82163.407999999996</v>
      </c>
      <c r="T145" s="31"/>
      <c r="U145" s="74"/>
      <c r="V145" s="223">
        <f>+'[1]Formulas Indices'!$Z$47</f>
        <v>8.8469999999999993E-2</v>
      </c>
      <c r="W145" s="176"/>
      <c r="Y145" s="264">
        <v>23</v>
      </c>
      <c r="Z145" s="283" t="s">
        <v>518</v>
      </c>
      <c r="AA145" s="284" t="s">
        <v>519</v>
      </c>
      <c r="AB145" s="179">
        <v>397994.36287481396</v>
      </c>
      <c r="AC145" s="190">
        <v>0</v>
      </c>
      <c r="AD145" s="191">
        <v>5.9733000000000001</v>
      </c>
      <c r="AE145" s="192"/>
      <c r="AF145" s="190">
        <f t="shared" si="115"/>
        <v>0</v>
      </c>
      <c r="AG145" s="226">
        <f>+'[1]Formulas Indices'!$Z$95</f>
        <v>8.3140000000000006E-2</v>
      </c>
      <c r="AL145" s="414">
        <f t="shared" si="71"/>
        <v>1043226.4183428484</v>
      </c>
      <c r="AM145" s="414">
        <f t="shared" si="72"/>
        <v>938903.77650856355</v>
      </c>
      <c r="AN145" s="442">
        <f t="shared" si="73"/>
        <v>505058.51345269691</v>
      </c>
    </row>
    <row r="146" spans="2:40" ht="12.75" customHeight="1" x14ac:dyDescent="0.25">
      <c r="B146" s="276">
        <v>11</v>
      </c>
      <c r="C146" s="260" t="s">
        <v>520</v>
      </c>
      <c r="D146" s="235" t="s">
        <v>521</v>
      </c>
      <c r="E146" s="206">
        <f t="shared" si="100"/>
        <v>9089895.7597449832</v>
      </c>
      <c r="F146" s="206">
        <v>9894078.8377449829</v>
      </c>
      <c r="G146" s="206">
        <v>9357529</v>
      </c>
      <c r="H146" s="207">
        <v>100</v>
      </c>
      <c r="I146" s="206"/>
      <c r="J146" s="206">
        <f>IF(H146+I146&gt;100,err,H146+I146)</f>
        <v>100</v>
      </c>
      <c r="K146" s="206"/>
      <c r="L146" s="23"/>
      <c r="M146" s="206">
        <f t="shared" si="109"/>
        <v>9089895.7597449832</v>
      </c>
      <c r="N146" s="206">
        <f t="shared" si="110"/>
        <v>9089895.7597449832</v>
      </c>
      <c r="O146" s="206">
        <f t="shared" si="111"/>
        <v>9089895.7597449832</v>
      </c>
      <c r="P146" s="208">
        <f t="shared" si="112"/>
        <v>9089895.7597449832</v>
      </c>
      <c r="Q146" s="221">
        <v>8.8469999999999993E-2</v>
      </c>
      <c r="R146" s="222"/>
      <c r="S146" s="206">
        <f t="shared" si="113"/>
        <v>804183.07799999998</v>
      </c>
      <c r="T146" s="31"/>
      <c r="U146" s="74"/>
      <c r="V146" s="223">
        <f>+'[1]Formulas Indices'!$Z$47</f>
        <v>8.8469999999999993E-2</v>
      </c>
      <c r="W146" s="176"/>
      <c r="Y146" s="264">
        <v>23</v>
      </c>
      <c r="Z146" s="283" t="s">
        <v>522</v>
      </c>
      <c r="AA146" s="284" t="s">
        <v>523</v>
      </c>
      <c r="AB146" s="179">
        <v>377436.62362060801</v>
      </c>
      <c r="AC146" s="190">
        <v>0</v>
      </c>
      <c r="AD146" s="191">
        <v>5.9733000000000001</v>
      </c>
      <c r="AE146" s="192"/>
      <c r="AF146" s="190">
        <f t="shared" si="115"/>
        <v>0</v>
      </c>
      <c r="AG146" s="226">
        <f>+'[1]Formulas Indices'!$Z$95</f>
        <v>8.3140000000000006E-2</v>
      </c>
      <c r="AL146" s="414">
        <f t="shared" si="71"/>
        <v>10210689.360552823</v>
      </c>
      <c r="AM146" s="414">
        <f t="shared" si="72"/>
        <v>9189620.424497541</v>
      </c>
      <c r="AN146" s="442">
        <f t="shared" si="73"/>
        <v>4943313.8378147073</v>
      </c>
    </row>
    <row r="147" spans="2:40" ht="12.75" customHeight="1" x14ac:dyDescent="0.25">
      <c r="B147" s="276">
        <v>11</v>
      </c>
      <c r="C147" s="260" t="s">
        <v>524</v>
      </c>
      <c r="D147" s="235" t="s">
        <v>525</v>
      </c>
      <c r="E147" s="206">
        <f t="shared" si="100"/>
        <v>1839497.7803015267</v>
      </c>
      <c r="F147" s="206">
        <v>2002238.1493015268</v>
      </c>
      <c r="G147" s="206">
        <v>1893658</v>
      </c>
      <c r="H147" s="207">
        <v>100</v>
      </c>
      <c r="I147" s="206"/>
      <c r="J147" s="206">
        <f>IF(H147+I147&gt;100,err,H147+I147)</f>
        <v>100</v>
      </c>
      <c r="K147" s="206"/>
      <c r="L147" s="23"/>
      <c r="M147" s="206">
        <f t="shared" si="109"/>
        <v>1839497.7803015269</v>
      </c>
      <c r="N147" s="206">
        <f t="shared" si="110"/>
        <v>1839497.7803015269</v>
      </c>
      <c r="O147" s="206">
        <f t="shared" si="111"/>
        <v>1839497.7803015269</v>
      </c>
      <c r="P147" s="208">
        <f t="shared" si="112"/>
        <v>1839497.7803015269</v>
      </c>
      <c r="Q147" s="221">
        <v>8.8469999999999993E-2</v>
      </c>
      <c r="R147" s="222"/>
      <c r="S147" s="206">
        <f t="shared" si="113"/>
        <v>162740.36900000001</v>
      </c>
      <c r="T147" s="31"/>
      <c r="U147" s="74"/>
      <c r="V147" s="223">
        <f>+'[1]Formulas Indices'!$Z$47</f>
        <v>8.8469999999999993E-2</v>
      </c>
      <c r="W147" s="176"/>
      <c r="Y147" s="264"/>
      <c r="Z147" s="272" t="s">
        <v>526</v>
      </c>
      <c r="AA147" s="286" t="s">
        <v>527</v>
      </c>
      <c r="AB147" s="179"/>
      <c r="AC147" s="190"/>
      <c r="AD147" s="191"/>
      <c r="AE147" s="192"/>
      <c r="AF147" s="190"/>
      <c r="AG147" s="226"/>
      <c r="AL147" s="414">
        <f t="shared" si="71"/>
        <v>2066309.7700791757</v>
      </c>
      <c r="AM147" s="414">
        <f t="shared" si="72"/>
        <v>1859678.7930712581</v>
      </c>
      <c r="AN147" s="442">
        <f t="shared" si="73"/>
        <v>1000365.1388226241</v>
      </c>
    </row>
    <row r="148" spans="2:40" ht="15.6" x14ac:dyDescent="0.25">
      <c r="B148" s="243"/>
      <c r="C148" s="287" t="s">
        <v>528</v>
      </c>
      <c r="D148" s="288" t="s">
        <v>529</v>
      </c>
      <c r="E148" s="206"/>
      <c r="F148" s="206"/>
      <c r="G148" s="206"/>
      <c r="H148" s="207">
        <v>100</v>
      </c>
      <c r="I148" s="206"/>
      <c r="J148" s="206"/>
      <c r="K148" s="22"/>
      <c r="L148" s="22"/>
      <c r="M148" s="206"/>
      <c r="N148" s="206"/>
      <c r="O148" s="206"/>
      <c r="P148" s="208"/>
      <c r="Q148" s="221"/>
      <c r="R148" s="222"/>
      <c r="S148" s="206"/>
      <c r="T148" s="266"/>
      <c r="U148" s="74"/>
      <c r="V148" s="223"/>
      <c r="W148" s="176"/>
      <c r="Y148" s="264">
        <v>23</v>
      </c>
      <c r="Z148" s="283" t="s">
        <v>530</v>
      </c>
      <c r="AA148" s="284" t="s">
        <v>531</v>
      </c>
      <c r="AB148" s="179">
        <v>1091310.0285738839</v>
      </c>
      <c r="AC148" s="190">
        <v>0</v>
      </c>
      <c r="AD148" s="191">
        <v>5.9733000000000001</v>
      </c>
      <c r="AE148" s="192"/>
      <c r="AF148" s="190">
        <f>ROUND(AD148*AC148,0)</f>
        <v>0</v>
      </c>
      <c r="AG148" s="226">
        <f>+'[1]Formulas Indices'!$Z$95</f>
        <v>8.3140000000000006E-2</v>
      </c>
      <c r="AL148" s="414">
        <f t="shared" si="71"/>
        <v>0</v>
      </c>
      <c r="AM148" s="414">
        <f t="shared" si="72"/>
        <v>0</v>
      </c>
      <c r="AN148" s="442">
        <f t="shared" si="73"/>
        <v>0</v>
      </c>
    </row>
    <row r="149" spans="2:40" ht="30" x14ac:dyDescent="0.25">
      <c r="B149" s="268">
        <v>7</v>
      </c>
      <c r="C149" s="260" t="s">
        <v>253</v>
      </c>
      <c r="D149" s="253" t="s">
        <v>532</v>
      </c>
      <c r="E149" s="274">
        <f t="shared" si="100"/>
        <v>12722849.91461746</v>
      </c>
      <c r="F149" s="274">
        <v>13780627.656617461</v>
      </c>
      <c r="G149" s="206">
        <v>13097448</v>
      </c>
      <c r="H149" s="207">
        <v>100</v>
      </c>
      <c r="I149" s="206"/>
      <c r="J149" s="206">
        <f>IF(H149+I149&gt;100,err,H149+I149)</f>
        <v>100</v>
      </c>
      <c r="K149" s="206"/>
      <c r="L149" s="23"/>
      <c r="M149" s="206">
        <f t="shared" ref="M149:M154" si="116">+E149*H149/100</f>
        <v>12722849.91461746</v>
      </c>
      <c r="N149" s="206">
        <f t="shared" ref="N149" si="117">(+M149-M149*K149/100)</f>
        <v>12722849.91461746</v>
      </c>
      <c r="O149" s="206">
        <f t="shared" ref="O149" si="118">(+E149*J149/100)</f>
        <v>12722849.91461746</v>
      </c>
      <c r="P149" s="208">
        <f t="shared" ref="P149" si="119">+N149-N149*0</f>
        <v>12722849.91461746</v>
      </c>
      <c r="Q149" s="221">
        <v>8.3140000000000006E-2</v>
      </c>
      <c r="R149" s="222"/>
      <c r="S149" s="206">
        <f t="shared" ref="S149" si="120">ROUND(+P149*Q149,3)</f>
        <v>1057777.7420000001</v>
      </c>
      <c r="T149" s="31"/>
      <c r="U149" s="74"/>
      <c r="V149" s="223">
        <f>+'[1]Formulas Indices'!$Z$31</f>
        <v>8.3140000000000006E-2</v>
      </c>
      <c r="W149" s="176"/>
      <c r="Y149" s="264"/>
      <c r="Z149" s="201" t="s">
        <v>533</v>
      </c>
      <c r="AA149" s="289" t="s">
        <v>534</v>
      </c>
      <c r="AB149" s="179"/>
      <c r="AC149" s="190"/>
      <c r="AD149" s="191"/>
      <c r="AE149" s="192"/>
      <c r="AF149" s="190"/>
      <c r="AG149" s="226"/>
      <c r="AL149" s="414">
        <f t="shared" si="71"/>
        <v>14221607.741629221</v>
      </c>
      <c r="AM149" s="414">
        <f t="shared" si="72"/>
        <v>12799446.967466298</v>
      </c>
      <c r="AN149" s="442">
        <f t="shared" si="73"/>
        <v>6885124.7807779983</v>
      </c>
    </row>
    <row r="150" spans="2:40" ht="30" x14ac:dyDescent="0.25">
      <c r="B150" s="268">
        <v>3</v>
      </c>
      <c r="C150" s="260" t="s">
        <v>331</v>
      </c>
      <c r="D150" s="290" t="s">
        <v>535</v>
      </c>
      <c r="E150" s="206">
        <f t="shared" si="100"/>
        <v>2863768.2480880953</v>
      </c>
      <c r="F150" s="206">
        <v>3033102.8650880954</v>
      </c>
      <c r="G150" s="206">
        <v>2948086</v>
      </c>
      <c r="H150" s="207">
        <v>100</v>
      </c>
      <c r="I150" s="206"/>
      <c r="J150" s="206">
        <f>IF(H150+I150&gt;100,err,H150+I150)</f>
        <v>100</v>
      </c>
      <c r="K150" s="206"/>
      <c r="L150" s="23"/>
      <c r="M150" s="206">
        <f t="shared" si="116"/>
        <v>2863768.2480880953</v>
      </c>
      <c r="N150" s="206">
        <f>(+M150-M150*K150/100)</f>
        <v>2863768.2480880953</v>
      </c>
      <c r="O150" s="206">
        <f>(+E150*J150/100)</f>
        <v>2863768.2480880953</v>
      </c>
      <c r="P150" s="208">
        <f>+N150-N150*0</f>
        <v>2863768.2480880953</v>
      </c>
      <c r="Q150" s="221">
        <v>5.9130000000000002E-2</v>
      </c>
      <c r="R150" s="222"/>
      <c r="S150" s="206">
        <f>ROUND(+P150*Q150,3)</f>
        <v>169334.617</v>
      </c>
      <c r="T150" s="31"/>
      <c r="U150" s="74"/>
      <c r="V150" s="223">
        <f>+'[1]Formulas Indices'!$Z$15</f>
        <v>5.9130000000000002E-2</v>
      </c>
      <c r="W150" s="176"/>
      <c r="Y150" s="264">
        <v>23</v>
      </c>
      <c r="Z150" s="283" t="s">
        <v>536</v>
      </c>
      <c r="AA150" s="284" t="s">
        <v>537</v>
      </c>
      <c r="AB150" s="179">
        <v>125322.45446918398</v>
      </c>
      <c r="AC150" s="190">
        <v>0</v>
      </c>
      <c r="AD150" s="191">
        <v>5.9733000000000001</v>
      </c>
      <c r="AE150" s="192"/>
      <c r="AF150" s="190">
        <f t="shared" ref="AF150:AF151" si="121">ROUND(AD150*AC150,0)</f>
        <v>0</v>
      </c>
      <c r="AG150" s="226">
        <f>+'[1]Formulas Indices'!$Z$95</f>
        <v>8.3140000000000006E-2</v>
      </c>
      <c r="AL150" s="414">
        <f t="shared" si="71"/>
        <v>3130162.1567709148</v>
      </c>
      <c r="AM150" s="414">
        <f t="shared" si="72"/>
        <v>2817145.9410938234</v>
      </c>
      <c r="AN150" s="442">
        <f t="shared" si="73"/>
        <v>1515409.328183875</v>
      </c>
    </row>
    <row r="151" spans="2:40" ht="15" x14ac:dyDescent="0.25">
      <c r="B151" s="268">
        <v>3</v>
      </c>
      <c r="C151" s="260" t="s">
        <v>538</v>
      </c>
      <c r="D151" s="253" t="s">
        <v>539</v>
      </c>
      <c r="E151" s="206">
        <f t="shared" si="100"/>
        <v>1355745.8583064997</v>
      </c>
      <c r="F151" s="206">
        <v>1435911.1113064997</v>
      </c>
      <c r="G151" s="206">
        <v>1395663</v>
      </c>
      <c r="H151" s="207">
        <v>100</v>
      </c>
      <c r="I151" s="206"/>
      <c r="J151" s="206">
        <f>IF(H151+I151&gt;100,err,H151+I151)</f>
        <v>100</v>
      </c>
      <c r="K151" s="206"/>
      <c r="L151" s="23"/>
      <c r="M151" s="206">
        <f t="shared" si="116"/>
        <v>1355745.8583064997</v>
      </c>
      <c r="N151" s="206">
        <f>(+M151-M151*K151/100)</f>
        <v>1355745.8583064997</v>
      </c>
      <c r="O151" s="206">
        <f>(+E151*J151/100)</f>
        <v>1355745.8583064997</v>
      </c>
      <c r="P151" s="208">
        <f>+N151-N151*0</f>
        <v>1355745.8583064997</v>
      </c>
      <c r="Q151" s="221">
        <v>5.9130000000000002E-2</v>
      </c>
      <c r="R151" s="222"/>
      <c r="S151" s="206">
        <f>ROUND(+P151*Q151,3)</f>
        <v>80165.252999999997</v>
      </c>
      <c r="T151" s="31"/>
      <c r="U151" s="74"/>
      <c r="V151" s="223">
        <f>+'[1]Formulas Indices'!$Z$15</f>
        <v>5.9130000000000002E-2</v>
      </c>
      <c r="W151" s="176"/>
      <c r="Y151" s="264">
        <v>23</v>
      </c>
      <c r="Z151" s="283" t="s">
        <v>540</v>
      </c>
      <c r="AA151" s="284" t="s">
        <v>541</v>
      </c>
      <c r="AB151" s="179">
        <v>66458.516650973994</v>
      </c>
      <c r="AC151" s="190">
        <v>0</v>
      </c>
      <c r="AD151" s="191">
        <v>5.9733000000000001</v>
      </c>
      <c r="AE151" s="192"/>
      <c r="AF151" s="190">
        <f t="shared" si="121"/>
        <v>0</v>
      </c>
      <c r="AG151" s="226">
        <f>+'[1]Formulas Indices'!$Z$95</f>
        <v>8.3140000000000006E-2</v>
      </c>
      <c r="AL151" s="414">
        <f t="shared" si="71"/>
        <v>1481860.2668683077</v>
      </c>
      <c r="AM151" s="414">
        <f t="shared" si="72"/>
        <v>1333674.240181477</v>
      </c>
      <c r="AN151" s="442">
        <f t="shared" si="73"/>
        <v>717414.86830633518</v>
      </c>
    </row>
    <row r="152" spans="2:40" ht="15.6" x14ac:dyDescent="0.25">
      <c r="B152" s="268">
        <v>3</v>
      </c>
      <c r="C152" s="260" t="s">
        <v>542</v>
      </c>
      <c r="D152" s="253" t="s">
        <v>543</v>
      </c>
      <c r="E152" s="206">
        <f t="shared" si="100"/>
        <v>31364488.305166222</v>
      </c>
      <c r="F152" s="206">
        <v>33219070.498166222</v>
      </c>
      <c r="G152" s="206">
        <v>32287951</v>
      </c>
      <c r="H152" s="207">
        <v>100</v>
      </c>
      <c r="I152" s="206"/>
      <c r="J152" s="206">
        <f>IF(H152+I152&gt;100,err,H152+I152)</f>
        <v>100</v>
      </c>
      <c r="K152" s="22"/>
      <c r="L152" s="22"/>
      <c r="M152" s="206">
        <f t="shared" si="116"/>
        <v>31364488.305166222</v>
      </c>
      <c r="N152" s="206">
        <f t="shared" ref="N152:N154" si="122">(+M152-M152*K152/100)</f>
        <v>31364488.305166222</v>
      </c>
      <c r="O152" s="206">
        <f t="shared" ref="O152:O154" si="123">(+E152*J152/100)</f>
        <v>31364488.305166222</v>
      </c>
      <c r="P152" s="208">
        <f t="shared" ref="P152:P154" si="124">+N152-N152*0</f>
        <v>31364488.305166222</v>
      </c>
      <c r="Q152" s="221">
        <v>5.9130000000000002E-2</v>
      </c>
      <c r="R152" s="222"/>
      <c r="S152" s="206">
        <f t="shared" ref="S152:S154" si="125">ROUND(+P152*Q152,3)</f>
        <v>1854582.193</v>
      </c>
      <c r="T152" s="266"/>
      <c r="U152" s="74"/>
      <c r="V152" s="223">
        <f>+'[1]Formulas Indices'!$Z$15</f>
        <v>5.9130000000000002E-2</v>
      </c>
      <c r="W152" s="176"/>
      <c r="Y152" s="264"/>
      <c r="Z152" s="201" t="s">
        <v>544</v>
      </c>
      <c r="AA152" s="289" t="s">
        <v>545</v>
      </c>
      <c r="AB152" s="179"/>
      <c r="AC152" s="190"/>
      <c r="AD152" s="191"/>
      <c r="AE152" s="192"/>
      <c r="AF152" s="190"/>
      <c r="AG152" s="226"/>
      <c r="AL152" s="414">
        <f t="shared" si="71"/>
        <v>34282080.754107542</v>
      </c>
      <c r="AM152" s="414">
        <f t="shared" si="72"/>
        <v>30853872.678696789</v>
      </c>
      <c r="AN152" s="442">
        <f t="shared" si="73"/>
        <v>16597026.723344158</v>
      </c>
    </row>
    <row r="153" spans="2:40" ht="30" x14ac:dyDescent="0.25">
      <c r="B153" s="268">
        <v>4</v>
      </c>
      <c r="C153" s="260" t="s">
        <v>546</v>
      </c>
      <c r="D153" s="290" t="s">
        <v>547</v>
      </c>
      <c r="E153" s="206">
        <f t="shared" si="100"/>
        <v>30118235.645368773</v>
      </c>
      <c r="F153" s="206">
        <v>32458422.55536877</v>
      </c>
      <c r="G153" s="206">
        <v>31005005</v>
      </c>
      <c r="H153" s="207">
        <v>100</v>
      </c>
      <c r="I153" s="206"/>
      <c r="J153" s="206">
        <f>IF(H153+I153&gt;100,err,H153+I153)</f>
        <v>100</v>
      </c>
      <c r="K153" s="22"/>
      <c r="L153" s="22"/>
      <c r="M153" s="206">
        <f t="shared" si="116"/>
        <v>30118235.64536877</v>
      </c>
      <c r="N153" s="206">
        <f t="shared" si="122"/>
        <v>30118235.64536877</v>
      </c>
      <c r="O153" s="206">
        <f t="shared" si="123"/>
        <v>30118235.64536877</v>
      </c>
      <c r="P153" s="208">
        <f t="shared" si="124"/>
        <v>30118235.64536877</v>
      </c>
      <c r="Q153" s="221">
        <v>7.7700000000000005E-2</v>
      </c>
      <c r="R153" s="222"/>
      <c r="S153" s="206">
        <f t="shared" si="125"/>
        <v>2340186.91</v>
      </c>
      <c r="T153" s="266"/>
      <c r="U153" s="74"/>
      <c r="V153" s="223">
        <f>+'[1]Formulas Indices'!$Z$19</f>
        <v>7.7700000000000005E-2</v>
      </c>
      <c r="W153" s="176"/>
      <c r="Y153" s="264">
        <v>23</v>
      </c>
      <c r="Z153" s="283" t="s">
        <v>548</v>
      </c>
      <c r="AA153" s="291" t="s">
        <v>549</v>
      </c>
      <c r="AB153" s="179">
        <v>2165708.2599037378</v>
      </c>
      <c r="AC153" s="190">
        <v>0</v>
      </c>
      <c r="AD153" s="191">
        <v>5.9733000000000001</v>
      </c>
      <c r="AE153" s="192"/>
      <c r="AF153" s="190">
        <f>ROUND(AD153*AC153,0)</f>
        <v>0</v>
      </c>
      <c r="AG153" s="226">
        <f>+'[1]Formulas Indices'!$Z$95</f>
        <v>8.3140000000000006E-2</v>
      </c>
      <c r="AL153" s="414">
        <f t="shared" ref="AL153:AL216" si="126">+F153*1.032</f>
        <v>33497092.07714057</v>
      </c>
      <c r="AM153" s="414">
        <f t="shared" ref="AM153:AM216" si="127">+AL153-AL153*0.1</f>
        <v>30147382.869426511</v>
      </c>
      <c r="AN153" s="442">
        <f t="shared" ref="AN153:AN216" si="128">+AM153/1.859</f>
        <v>16216989.17128914</v>
      </c>
    </row>
    <row r="154" spans="2:40" ht="15.6" x14ac:dyDescent="0.25">
      <c r="B154" s="268">
        <v>3</v>
      </c>
      <c r="C154" s="260" t="s">
        <v>550</v>
      </c>
      <c r="D154" s="253" t="s">
        <v>551</v>
      </c>
      <c r="E154" s="206">
        <f t="shared" si="100"/>
        <v>1087697.9755861757</v>
      </c>
      <c r="F154" s="206">
        <v>1152013.5565861757</v>
      </c>
      <c r="G154" s="206">
        <v>1119723</v>
      </c>
      <c r="H154" s="207">
        <v>100</v>
      </c>
      <c r="I154" s="206"/>
      <c r="J154" s="206">
        <f>IF(H154+I154&gt;100,err,H154+I154)</f>
        <v>100</v>
      </c>
      <c r="K154" s="22"/>
      <c r="L154" s="22"/>
      <c r="M154" s="206">
        <f t="shared" si="116"/>
        <v>1087697.9755861757</v>
      </c>
      <c r="N154" s="206">
        <f t="shared" si="122"/>
        <v>1087697.9755861757</v>
      </c>
      <c r="O154" s="206">
        <f t="shared" si="123"/>
        <v>1087697.9755861757</v>
      </c>
      <c r="P154" s="208">
        <f t="shared" si="124"/>
        <v>1087697.9755861757</v>
      </c>
      <c r="Q154" s="221">
        <v>5.9130000000000002E-2</v>
      </c>
      <c r="R154" s="222"/>
      <c r="S154" s="206">
        <f t="shared" si="125"/>
        <v>64315.580999999998</v>
      </c>
      <c r="T154" s="266"/>
      <c r="U154" s="74"/>
      <c r="V154" s="223">
        <f>+'[1]Formulas Indices'!$Z$15</f>
        <v>5.9130000000000002E-2</v>
      </c>
      <c r="W154" s="176"/>
      <c r="Y154" s="264"/>
      <c r="Z154" s="201" t="s">
        <v>552</v>
      </c>
      <c r="AA154" s="289" t="s">
        <v>553</v>
      </c>
      <c r="AB154" s="179"/>
      <c r="AC154" s="190"/>
      <c r="AD154" s="191"/>
      <c r="AE154" s="192"/>
      <c r="AF154" s="190"/>
      <c r="AG154" s="226"/>
      <c r="AL154" s="414">
        <f t="shared" si="126"/>
        <v>1188877.9903969334</v>
      </c>
      <c r="AM154" s="414">
        <f t="shared" si="127"/>
        <v>1069990.1913572401</v>
      </c>
      <c r="AN154" s="442">
        <f t="shared" si="128"/>
        <v>575572.99158539006</v>
      </c>
    </row>
    <row r="155" spans="2:40" ht="15.6" x14ac:dyDescent="0.25">
      <c r="B155" s="243"/>
      <c r="C155" s="244" t="s">
        <v>554</v>
      </c>
      <c r="D155" s="245" t="s">
        <v>555</v>
      </c>
      <c r="E155" s="274"/>
      <c r="F155" s="274"/>
      <c r="G155" s="206"/>
      <c r="H155" s="207">
        <v>100</v>
      </c>
      <c r="I155" s="206"/>
      <c r="J155" s="206"/>
      <c r="K155" s="206"/>
      <c r="L155" s="23"/>
      <c r="M155" s="206"/>
      <c r="N155" s="206"/>
      <c r="O155" s="206"/>
      <c r="P155" s="208"/>
      <c r="Q155" s="221"/>
      <c r="R155" s="222"/>
      <c r="S155" s="206"/>
      <c r="T155" s="31"/>
      <c r="U155" s="74"/>
      <c r="V155" s="223"/>
      <c r="W155" s="176"/>
      <c r="Y155" s="264"/>
      <c r="Z155" s="201" t="s">
        <v>556</v>
      </c>
      <c r="AA155" s="289" t="s">
        <v>557</v>
      </c>
      <c r="AB155" s="179"/>
      <c r="AC155" s="190"/>
      <c r="AD155" s="191"/>
      <c r="AE155" s="192"/>
      <c r="AF155" s="190"/>
      <c r="AG155" s="226"/>
      <c r="AL155" s="414">
        <f t="shared" si="126"/>
        <v>0</v>
      </c>
      <c r="AM155" s="414">
        <f t="shared" si="127"/>
        <v>0</v>
      </c>
      <c r="AN155" s="442">
        <f t="shared" si="128"/>
        <v>0</v>
      </c>
    </row>
    <row r="156" spans="2:40" ht="15" x14ac:dyDescent="0.25">
      <c r="B156" s="218">
        <v>1</v>
      </c>
      <c r="C156" s="260" t="s">
        <v>350</v>
      </c>
      <c r="D156" s="220" t="s">
        <v>558</v>
      </c>
      <c r="E156" s="206">
        <f t="shared" ref="E156:E169" si="129">+G156+G156*$G$19/100</f>
        <v>984110.88393709552</v>
      </c>
      <c r="F156" s="206">
        <v>1091723.4089370954</v>
      </c>
      <c r="G156" s="206">
        <v>1013086</v>
      </c>
      <c r="H156" s="207">
        <v>100</v>
      </c>
      <c r="I156" s="206"/>
      <c r="J156" s="206">
        <f>IF(H156+I156&gt;100,err,H156+I156)</f>
        <v>100</v>
      </c>
      <c r="K156" s="206"/>
      <c r="L156" s="23"/>
      <c r="M156" s="206">
        <f t="shared" ref="M156:M158" si="130">+E156*H156/100</f>
        <v>984110.88393709552</v>
      </c>
      <c r="N156" s="206">
        <f t="shared" ref="N156:N158" si="131">(+M156-M156*K156/100)</f>
        <v>984110.88393709552</v>
      </c>
      <c r="O156" s="206">
        <f t="shared" ref="O156:O158" si="132">(+E156*J156/100)</f>
        <v>984110.88393709552</v>
      </c>
      <c r="P156" s="208">
        <f t="shared" ref="P156:P158" si="133">+N156-N156*0</f>
        <v>984110.88393709552</v>
      </c>
      <c r="Q156" s="221">
        <v>0.10935</v>
      </c>
      <c r="R156" s="222"/>
      <c r="S156" s="206">
        <f t="shared" ref="S156:S158" si="134">ROUND(+P156*Q156,3)</f>
        <v>107612.52499999999</v>
      </c>
      <c r="T156" s="31"/>
      <c r="U156" s="74"/>
      <c r="V156" s="223">
        <f>+'[1]Formulas Indices'!$Z$7</f>
        <v>0.10935</v>
      </c>
      <c r="W156" s="176"/>
      <c r="Y156" s="264">
        <v>23</v>
      </c>
      <c r="Z156" s="283" t="s">
        <v>559</v>
      </c>
      <c r="AA156" s="291" t="s">
        <v>560</v>
      </c>
      <c r="AB156" s="179">
        <v>85067.445483695992</v>
      </c>
      <c r="AC156" s="190">
        <v>0</v>
      </c>
      <c r="AD156" s="191">
        <v>5.9733000000000001</v>
      </c>
      <c r="AE156" s="192"/>
      <c r="AF156" s="190">
        <f t="shared" ref="AF156:AF157" si="135">ROUND(AD156*AC156,0)</f>
        <v>0</v>
      </c>
      <c r="AG156" s="226">
        <f>+'[1]Formulas Indices'!$Z$95</f>
        <v>8.3140000000000006E-2</v>
      </c>
      <c r="AL156" s="414">
        <f t="shared" si="126"/>
        <v>1126658.5580230826</v>
      </c>
      <c r="AM156" s="414">
        <f t="shared" si="127"/>
        <v>1013992.7022207743</v>
      </c>
      <c r="AN156" s="442">
        <f t="shared" si="128"/>
        <v>545450.61980676395</v>
      </c>
    </row>
    <row r="157" spans="2:40" ht="15.6" x14ac:dyDescent="0.25">
      <c r="B157" s="243"/>
      <c r="C157" s="287" t="s">
        <v>561</v>
      </c>
      <c r="D157" s="288" t="s">
        <v>562</v>
      </c>
      <c r="E157" s="206"/>
      <c r="F157" s="206"/>
      <c r="G157" s="206"/>
      <c r="H157" s="207">
        <v>100</v>
      </c>
      <c r="I157" s="206"/>
      <c r="J157" s="206"/>
      <c r="K157" s="206"/>
      <c r="L157" s="23"/>
      <c r="M157" s="206"/>
      <c r="N157" s="206"/>
      <c r="O157" s="206"/>
      <c r="P157" s="208"/>
      <c r="Q157" s="221"/>
      <c r="R157" s="222"/>
      <c r="S157" s="206"/>
      <c r="T157" s="31"/>
      <c r="U157" s="74"/>
      <c r="V157" s="223"/>
      <c r="W157" s="176"/>
      <c r="Y157" s="264">
        <v>23</v>
      </c>
      <c r="Z157" s="283" t="s">
        <v>563</v>
      </c>
      <c r="AA157" s="291" t="s">
        <v>564</v>
      </c>
      <c r="AB157" s="179">
        <v>506172.04712636996</v>
      </c>
      <c r="AC157" s="190">
        <v>0</v>
      </c>
      <c r="AD157" s="191">
        <v>5.9733000000000001</v>
      </c>
      <c r="AE157" s="192"/>
      <c r="AF157" s="190">
        <f t="shared" si="135"/>
        <v>0</v>
      </c>
      <c r="AG157" s="226">
        <f>+'[1]Formulas Indices'!$Z$95</f>
        <v>8.3140000000000006E-2</v>
      </c>
      <c r="AL157" s="414">
        <f t="shared" si="126"/>
        <v>0</v>
      </c>
      <c r="AM157" s="414">
        <f t="shared" si="127"/>
        <v>0</v>
      </c>
      <c r="AN157" s="442">
        <f t="shared" si="128"/>
        <v>0</v>
      </c>
    </row>
    <row r="158" spans="2:40" ht="15" x14ac:dyDescent="0.25">
      <c r="B158" s="276">
        <v>1</v>
      </c>
      <c r="C158" s="260" t="s">
        <v>565</v>
      </c>
      <c r="D158" s="277" t="s">
        <v>566</v>
      </c>
      <c r="E158" s="274">
        <f t="shared" si="129"/>
        <v>1182145.1725896245</v>
      </c>
      <c r="F158" s="274">
        <v>1311412.7475896245</v>
      </c>
      <c r="G158" s="206">
        <v>1216951</v>
      </c>
      <c r="H158" s="207">
        <v>100</v>
      </c>
      <c r="I158" s="206"/>
      <c r="J158" s="206">
        <f>IF(H158+I158&gt;100,err,H158+I158)</f>
        <v>100</v>
      </c>
      <c r="K158" s="206"/>
      <c r="L158" s="23"/>
      <c r="M158" s="206">
        <f t="shared" si="130"/>
        <v>1182145.1725896245</v>
      </c>
      <c r="N158" s="206">
        <f t="shared" si="131"/>
        <v>1182145.1725896245</v>
      </c>
      <c r="O158" s="206">
        <f t="shared" si="132"/>
        <v>1182145.1725896245</v>
      </c>
      <c r="P158" s="208">
        <f t="shared" si="133"/>
        <v>1182145.1725896245</v>
      </c>
      <c r="Q158" s="221">
        <v>0.10935</v>
      </c>
      <c r="R158" s="222"/>
      <c r="S158" s="206">
        <f t="shared" si="134"/>
        <v>129267.575</v>
      </c>
      <c r="T158" s="31"/>
      <c r="U158" s="74"/>
      <c r="V158" s="223">
        <f>+'[1]Formulas Indices'!$Z$7</f>
        <v>0.10935</v>
      </c>
      <c r="W158" s="176"/>
      <c r="Y158" s="264"/>
      <c r="Z158" s="201" t="s">
        <v>567</v>
      </c>
      <c r="AA158" s="289" t="s">
        <v>568</v>
      </c>
      <c r="AB158" s="179"/>
      <c r="AC158" s="190"/>
      <c r="AD158" s="191"/>
      <c r="AE158" s="192"/>
      <c r="AF158" s="190"/>
      <c r="AG158" s="226"/>
      <c r="AL158" s="414">
        <f t="shared" si="126"/>
        <v>1353377.9555124925</v>
      </c>
      <c r="AM158" s="414">
        <f t="shared" si="127"/>
        <v>1218040.1599612432</v>
      </c>
      <c r="AN158" s="442">
        <f t="shared" si="128"/>
        <v>655212.56587479461</v>
      </c>
    </row>
    <row r="159" spans="2:40" ht="15.6" x14ac:dyDescent="0.25">
      <c r="B159" s="243"/>
      <c r="C159" s="244" t="s">
        <v>569</v>
      </c>
      <c r="D159" s="245" t="s">
        <v>407</v>
      </c>
      <c r="E159" s="206"/>
      <c r="F159" s="206"/>
      <c r="G159" s="206"/>
      <c r="H159" s="207">
        <v>100</v>
      </c>
      <c r="I159" s="206"/>
      <c r="J159" s="206"/>
      <c r="K159" s="206"/>
      <c r="L159" s="23"/>
      <c r="M159" s="206"/>
      <c r="N159" s="206"/>
      <c r="O159" s="206"/>
      <c r="P159" s="208"/>
      <c r="Q159" s="221"/>
      <c r="R159" s="222"/>
      <c r="S159" s="206"/>
      <c r="T159" s="31"/>
      <c r="U159" s="74"/>
      <c r="V159" s="223"/>
      <c r="W159" s="176"/>
      <c r="Y159" s="264">
        <v>23</v>
      </c>
      <c r="Z159" s="283" t="s">
        <v>570</v>
      </c>
      <c r="AA159" s="291" t="s">
        <v>571</v>
      </c>
      <c r="AB159" s="179">
        <v>647879.13371684402</v>
      </c>
      <c r="AC159" s="190">
        <v>0</v>
      </c>
      <c r="AD159" s="191">
        <v>5.9733000000000001</v>
      </c>
      <c r="AE159" s="192"/>
      <c r="AF159" s="190">
        <f t="shared" ref="AF159:AF160" si="136">ROUND(AD159*AC159,0)</f>
        <v>0</v>
      </c>
      <c r="AG159" s="226">
        <f>+'[1]Formulas Indices'!$Z$95</f>
        <v>8.3140000000000006E-2</v>
      </c>
      <c r="AL159" s="414">
        <f t="shared" si="126"/>
        <v>0</v>
      </c>
      <c r="AM159" s="414">
        <f t="shared" si="127"/>
        <v>0</v>
      </c>
      <c r="AN159" s="442">
        <f t="shared" si="128"/>
        <v>0</v>
      </c>
    </row>
    <row r="160" spans="2:40" ht="15" x14ac:dyDescent="0.25">
      <c r="B160" s="218">
        <v>6</v>
      </c>
      <c r="C160" s="219" t="s">
        <v>572</v>
      </c>
      <c r="D160" s="220" t="s">
        <v>573</v>
      </c>
      <c r="E160" s="274">
        <f t="shared" si="129"/>
        <v>620300.52975799434</v>
      </c>
      <c r="F160" s="274">
        <v>671909.5337579943</v>
      </c>
      <c r="G160" s="206">
        <v>638564</v>
      </c>
      <c r="H160" s="207">
        <v>100</v>
      </c>
      <c r="I160" s="206"/>
      <c r="J160" s="206">
        <f>IF(H160+I160&gt;100,err,H160+I160)</f>
        <v>100</v>
      </c>
      <c r="K160" s="206"/>
      <c r="L160" s="23"/>
      <c r="M160" s="206">
        <f t="shared" ref="M160:M162" si="137">+E160*H160/100</f>
        <v>620300.52975799434</v>
      </c>
      <c r="N160" s="206">
        <f t="shared" ref="N160:N162" si="138">(+M160-M160*K160/100)</f>
        <v>620300.52975799434</v>
      </c>
      <c r="O160" s="206">
        <f t="shared" ref="O160:O162" si="139">(+E160*J160/100)</f>
        <v>620300.52975799434</v>
      </c>
      <c r="P160" s="208">
        <f t="shared" ref="P160:P162" si="140">+N160-N160*0</f>
        <v>620300.52975799434</v>
      </c>
      <c r="Q160" s="221">
        <v>8.3199999999999996E-2</v>
      </c>
      <c r="R160" s="222"/>
      <c r="S160" s="206">
        <f t="shared" ref="S160:S162" si="141">ROUND(+P160*Q160,3)</f>
        <v>51609.004000000001</v>
      </c>
      <c r="T160" s="31"/>
      <c r="U160" s="74"/>
      <c r="V160" s="223">
        <f>+'[1]Formulas Indices'!$Z$27</f>
        <v>8.3199999999999996E-2</v>
      </c>
      <c r="W160" s="176"/>
      <c r="Y160" s="264">
        <v>23</v>
      </c>
      <c r="Z160" s="283" t="s">
        <v>574</v>
      </c>
      <c r="AA160" s="291" t="s">
        <v>575</v>
      </c>
      <c r="AB160" s="179">
        <v>951235.45333125</v>
      </c>
      <c r="AC160" s="190">
        <v>0</v>
      </c>
      <c r="AD160" s="191">
        <v>5.9733000000000001</v>
      </c>
      <c r="AE160" s="192"/>
      <c r="AF160" s="190">
        <f t="shared" si="136"/>
        <v>0</v>
      </c>
      <c r="AG160" s="226">
        <f>+'[1]Formulas Indices'!$Z$95</f>
        <v>8.3140000000000006E-2</v>
      </c>
      <c r="AL160" s="414">
        <f t="shared" si="126"/>
        <v>693410.63883825019</v>
      </c>
      <c r="AM160" s="414">
        <f t="shared" si="127"/>
        <v>624069.57495442522</v>
      </c>
      <c r="AN160" s="442">
        <f t="shared" si="128"/>
        <v>335701.76167532289</v>
      </c>
    </row>
    <row r="161" spans="2:40" ht="15" x14ac:dyDescent="0.25">
      <c r="B161" s="218">
        <v>6</v>
      </c>
      <c r="C161" s="219" t="s">
        <v>576</v>
      </c>
      <c r="D161" s="220" t="s">
        <v>577</v>
      </c>
      <c r="E161" s="274">
        <f t="shared" si="129"/>
        <v>536506.66728304373</v>
      </c>
      <c r="F161" s="274">
        <v>581144.02228304371</v>
      </c>
      <c r="G161" s="206">
        <v>552303</v>
      </c>
      <c r="H161" s="207">
        <v>100</v>
      </c>
      <c r="I161" s="206"/>
      <c r="J161" s="206">
        <f>IF(H161+I161&gt;100,err,H161+I161)</f>
        <v>100</v>
      </c>
      <c r="K161" s="206"/>
      <c r="L161" s="23"/>
      <c r="M161" s="206">
        <f t="shared" si="137"/>
        <v>536506.66728304373</v>
      </c>
      <c r="N161" s="206">
        <f t="shared" si="138"/>
        <v>536506.66728304373</v>
      </c>
      <c r="O161" s="206">
        <f t="shared" si="139"/>
        <v>536506.66728304373</v>
      </c>
      <c r="P161" s="208">
        <f t="shared" si="140"/>
        <v>536506.66728304373</v>
      </c>
      <c r="Q161" s="221">
        <v>8.3199999999999996E-2</v>
      </c>
      <c r="R161" s="222"/>
      <c r="S161" s="206">
        <f t="shared" si="141"/>
        <v>44637.355000000003</v>
      </c>
      <c r="T161" s="31"/>
      <c r="U161" s="74"/>
      <c r="V161" s="223">
        <f>+'[1]Formulas Indices'!$Z$27</f>
        <v>8.3199999999999996E-2</v>
      </c>
      <c r="W161" s="176"/>
      <c r="Y161" s="264"/>
      <c r="Z161" s="201" t="s">
        <v>578</v>
      </c>
      <c r="AA161" s="289" t="s">
        <v>579</v>
      </c>
      <c r="AB161" s="179"/>
      <c r="AC161" s="190"/>
      <c r="AD161" s="191"/>
      <c r="AE161" s="192"/>
      <c r="AF161" s="190"/>
      <c r="AG161" s="226"/>
      <c r="AL161" s="414">
        <f t="shared" si="126"/>
        <v>599740.63099610107</v>
      </c>
      <c r="AM161" s="414">
        <f t="shared" si="127"/>
        <v>539766.56789649092</v>
      </c>
      <c r="AN161" s="442">
        <f t="shared" si="128"/>
        <v>290353.18337627267</v>
      </c>
    </row>
    <row r="162" spans="2:40" ht="30" x14ac:dyDescent="0.25">
      <c r="B162" s="218">
        <v>6</v>
      </c>
      <c r="C162" s="219" t="s">
        <v>580</v>
      </c>
      <c r="D162" s="220" t="s">
        <v>581</v>
      </c>
      <c r="E162" s="206">
        <f t="shared" si="129"/>
        <v>767529.67122578877</v>
      </c>
      <c r="F162" s="206">
        <v>831388.14022578881</v>
      </c>
      <c r="G162" s="206">
        <v>790128</v>
      </c>
      <c r="H162" s="207">
        <v>100</v>
      </c>
      <c r="I162" s="206"/>
      <c r="J162" s="206">
        <f>IF(H162+I162&gt;100,err,H162+I162)</f>
        <v>100</v>
      </c>
      <c r="K162" s="206"/>
      <c r="L162" s="23"/>
      <c r="M162" s="206">
        <f t="shared" si="137"/>
        <v>767529.67122578877</v>
      </c>
      <c r="N162" s="206">
        <f t="shared" si="138"/>
        <v>767529.67122578877</v>
      </c>
      <c r="O162" s="206">
        <f t="shared" si="139"/>
        <v>767529.67122578877</v>
      </c>
      <c r="P162" s="208">
        <f t="shared" si="140"/>
        <v>767529.67122578877</v>
      </c>
      <c r="Q162" s="221">
        <v>8.3199999999999996E-2</v>
      </c>
      <c r="R162" s="222"/>
      <c r="S162" s="206">
        <f t="shared" si="141"/>
        <v>63858.468999999997</v>
      </c>
      <c r="T162" s="31"/>
      <c r="U162" s="74"/>
      <c r="V162" s="223">
        <f>+'[1]Formulas Indices'!$Z$27</f>
        <v>8.3199999999999996E-2</v>
      </c>
      <c r="W162" s="176"/>
      <c r="Y162" s="264">
        <v>23</v>
      </c>
      <c r="Z162" s="283" t="s">
        <v>582</v>
      </c>
      <c r="AA162" s="291" t="s">
        <v>583</v>
      </c>
      <c r="AB162" s="179">
        <v>22785.437030945999</v>
      </c>
      <c r="AC162" s="190">
        <v>683.56311092838007</v>
      </c>
      <c r="AD162" s="191">
        <v>5.9733000000000001</v>
      </c>
      <c r="AE162" s="192"/>
      <c r="AF162" s="190">
        <f t="shared" ref="AF162:AF165" si="142">ROUND(AD162*AC162,0)</f>
        <v>4083</v>
      </c>
      <c r="AG162" s="226">
        <f>+'[1]Formulas Indices'!$Z$95</f>
        <v>8.3140000000000006E-2</v>
      </c>
      <c r="AL162" s="414">
        <f t="shared" si="126"/>
        <v>857992.5607130141</v>
      </c>
      <c r="AM162" s="414">
        <f t="shared" si="127"/>
        <v>772193.30464171269</v>
      </c>
      <c r="AN162" s="442">
        <f t="shared" si="128"/>
        <v>415381.01379328279</v>
      </c>
    </row>
    <row r="163" spans="2:40" ht="15.6" x14ac:dyDescent="0.25">
      <c r="B163" s="292"/>
      <c r="C163" s="293" t="s">
        <v>584</v>
      </c>
      <c r="D163" s="294" t="s">
        <v>479</v>
      </c>
      <c r="E163" s="206"/>
      <c r="F163" s="206"/>
      <c r="G163" s="206"/>
      <c r="H163" s="207">
        <v>100</v>
      </c>
      <c r="I163" s="206"/>
      <c r="J163" s="206"/>
      <c r="K163" s="206"/>
      <c r="L163" s="23"/>
      <c r="M163" s="206"/>
      <c r="N163" s="206"/>
      <c r="O163" s="206"/>
      <c r="P163" s="208"/>
      <c r="Q163" s="221"/>
      <c r="R163" s="222"/>
      <c r="S163" s="206"/>
      <c r="T163" s="31"/>
      <c r="U163" s="74"/>
      <c r="V163" s="223"/>
      <c r="W163" s="176"/>
      <c r="Y163" s="264">
        <v>23</v>
      </c>
      <c r="Z163" s="283" t="s">
        <v>585</v>
      </c>
      <c r="AA163" s="291" t="s">
        <v>586</v>
      </c>
      <c r="AB163" s="179">
        <v>45572.574594545993</v>
      </c>
      <c r="AC163" s="190">
        <v>1367.1772378363798</v>
      </c>
      <c r="AD163" s="191">
        <v>5.9733000000000001</v>
      </c>
      <c r="AE163" s="192"/>
      <c r="AF163" s="190">
        <f t="shared" si="142"/>
        <v>8167</v>
      </c>
      <c r="AG163" s="226">
        <f>+'[1]Formulas Indices'!$Z$95</f>
        <v>8.3140000000000006E-2</v>
      </c>
      <c r="AL163" s="414">
        <f t="shared" si="126"/>
        <v>0</v>
      </c>
      <c r="AM163" s="414">
        <f t="shared" si="127"/>
        <v>0</v>
      </c>
      <c r="AN163" s="442">
        <f t="shared" si="128"/>
        <v>0</v>
      </c>
    </row>
    <row r="164" spans="2:40" ht="15.6" x14ac:dyDescent="0.25">
      <c r="B164" s="295"/>
      <c r="C164" s="296" t="s">
        <v>587</v>
      </c>
      <c r="D164" s="297" t="s">
        <v>588</v>
      </c>
      <c r="E164" s="206"/>
      <c r="F164" s="206"/>
      <c r="G164" s="206"/>
      <c r="H164" s="207">
        <v>100</v>
      </c>
      <c r="I164" s="206"/>
      <c r="J164" s="206"/>
      <c r="K164" s="206"/>
      <c r="L164" s="23"/>
      <c r="M164" s="206"/>
      <c r="N164" s="206"/>
      <c r="O164" s="206"/>
      <c r="P164" s="208"/>
      <c r="Q164" s="221"/>
      <c r="R164" s="222"/>
      <c r="S164" s="206"/>
      <c r="T164" s="31"/>
      <c r="U164" s="74"/>
      <c r="V164" s="223"/>
      <c r="W164" s="176"/>
      <c r="Y164" s="264">
        <v>23</v>
      </c>
      <c r="Z164" s="283" t="s">
        <v>589</v>
      </c>
      <c r="AA164" s="291" t="s">
        <v>590</v>
      </c>
      <c r="AB164" s="179">
        <v>66079.297869131988</v>
      </c>
      <c r="AC164" s="190">
        <v>0</v>
      </c>
      <c r="AD164" s="191">
        <v>5.9733000000000001</v>
      </c>
      <c r="AE164" s="192"/>
      <c r="AF164" s="190">
        <f t="shared" si="142"/>
        <v>0</v>
      </c>
      <c r="AG164" s="226">
        <f>+'[1]Formulas Indices'!$Z$95</f>
        <v>8.3140000000000006E-2</v>
      </c>
      <c r="AL164" s="414">
        <f t="shared" si="126"/>
        <v>0</v>
      </c>
      <c r="AM164" s="414">
        <f t="shared" si="127"/>
        <v>0</v>
      </c>
      <c r="AN164" s="442">
        <f t="shared" si="128"/>
        <v>0</v>
      </c>
    </row>
    <row r="165" spans="2:40" ht="30" x14ac:dyDescent="0.25">
      <c r="B165" s="251">
        <v>16</v>
      </c>
      <c r="C165" s="260" t="s">
        <v>481</v>
      </c>
      <c r="D165" s="298" t="s">
        <v>591</v>
      </c>
      <c r="E165" s="206">
        <f t="shared" si="129"/>
        <v>1299794.2384006944</v>
      </c>
      <c r="F165" s="206">
        <v>1366980.6024006945</v>
      </c>
      <c r="G165" s="206">
        <v>1338064</v>
      </c>
      <c r="H165" s="207">
        <v>100</v>
      </c>
      <c r="I165" s="206"/>
      <c r="J165" s="206">
        <f>IF(H165+I165&gt;100,err,H165+I165)</f>
        <v>100</v>
      </c>
      <c r="K165" s="206"/>
      <c r="L165" s="23"/>
      <c r="M165" s="206">
        <f t="shared" ref="M165:M169" si="143">+E165*H165/100</f>
        <v>1299794.2384006944</v>
      </c>
      <c r="N165" s="206">
        <f t="shared" ref="N165:N169" si="144">(+M165-M165*K165/100)</f>
        <v>1299794.2384006944</v>
      </c>
      <c r="O165" s="206">
        <f t="shared" ref="O165:O169" si="145">(+E165*J165/100)</f>
        <v>1299794.2384006944</v>
      </c>
      <c r="P165" s="208">
        <f t="shared" ref="P165:P169" si="146">+N165-N165*0</f>
        <v>1299794.2384006944</v>
      </c>
      <c r="Q165" s="221">
        <v>5.169E-2</v>
      </c>
      <c r="R165" s="222"/>
      <c r="S165" s="206">
        <f t="shared" ref="S165:S169" si="147">ROUND(+P165*Q165,3)</f>
        <v>67186.364000000001</v>
      </c>
      <c r="T165" s="31"/>
      <c r="U165" s="74"/>
      <c r="V165" s="223">
        <f>+'[1]Formulas Indices'!$Z$67</f>
        <v>5.169E-2</v>
      </c>
      <c r="W165" s="176"/>
      <c r="Y165" s="264">
        <v>23</v>
      </c>
      <c r="Z165" s="283" t="s">
        <v>592</v>
      </c>
      <c r="AA165" s="291" t="s">
        <v>593</v>
      </c>
      <c r="AB165" s="179">
        <v>1182018.140870898</v>
      </c>
      <c r="AC165" s="190">
        <v>0</v>
      </c>
      <c r="AD165" s="191">
        <v>5.9733000000000001</v>
      </c>
      <c r="AE165" s="192"/>
      <c r="AF165" s="190">
        <f t="shared" si="142"/>
        <v>0</v>
      </c>
      <c r="AG165" s="226">
        <f>+'[1]Formulas Indices'!$Z$95</f>
        <v>8.3140000000000006E-2</v>
      </c>
      <c r="AL165" s="414">
        <f t="shared" si="126"/>
        <v>1410723.9816775168</v>
      </c>
      <c r="AM165" s="414">
        <f t="shared" si="127"/>
        <v>1269651.5835097651</v>
      </c>
      <c r="AN165" s="442">
        <f t="shared" si="128"/>
        <v>682975.5693973992</v>
      </c>
    </row>
    <row r="166" spans="2:40" ht="15" customHeight="1" x14ac:dyDescent="0.25">
      <c r="B166" s="251">
        <v>16</v>
      </c>
      <c r="C166" s="260" t="s">
        <v>594</v>
      </c>
      <c r="D166" s="298" t="s">
        <v>595</v>
      </c>
      <c r="E166" s="274">
        <f t="shared" si="129"/>
        <v>1724592.9171022018</v>
      </c>
      <c r="F166" s="274">
        <v>1813737.1251022019</v>
      </c>
      <c r="G166" s="206">
        <v>1775370</v>
      </c>
      <c r="H166" s="207">
        <v>100</v>
      </c>
      <c r="I166" s="206"/>
      <c r="J166" s="206">
        <f>IF(H166+I166&gt;100,err,H166+I166)</f>
        <v>100</v>
      </c>
      <c r="K166" s="206"/>
      <c r="L166" s="23"/>
      <c r="M166" s="206">
        <f t="shared" si="143"/>
        <v>1724592.9171022018</v>
      </c>
      <c r="N166" s="206">
        <f t="shared" si="144"/>
        <v>1724592.9171022018</v>
      </c>
      <c r="O166" s="206">
        <f t="shared" si="145"/>
        <v>1724592.9171022018</v>
      </c>
      <c r="P166" s="208">
        <f t="shared" si="146"/>
        <v>1724592.9171022018</v>
      </c>
      <c r="Q166" s="221">
        <v>5.169E-2</v>
      </c>
      <c r="R166" s="222"/>
      <c r="S166" s="206">
        <f t="shared" si="147"/>
        <v>89144.207999999999</v>
      </c>
      <c r="T166" s="31"/>
      <c r="U166" s="74"/>
      <c r="V166" s="223">
        <f>+'[1]Formulas Indices'!$Z$67</f>
        <v>5.169E-2</v>
      </c>
      <c r="W166" s="176"/>
      <c r="Y166" s="264"/>
      <c r="Z166" s="201" t="s">
        <v>596</v>
      </c>
      <c r="AA166" s="289" t="s">
        <v>597</v>
      </c>
      <c r="AB166" s="179"/>
      <c r="AC166" s="190"/>
      <c r="AD166" s="191"/>
      <c r="AE166" s="192"/>
      <c r="AF166" s="190"/>
      <c r="AG166" s="226"/>
      <c r="AL166" s="414">
        <f t="shared" si="126"/>
        <v>1871776.7131054725</v>
      </c>
      <c r="AM166" s="414">
        <f t="shared" si="127"/>
        <v>1684599.0417949252</v>
      </c>
      <c r="AN166" s="442">
        <f t="shared" si="128"/>
        <v>906185.60612959939</v>
      </c>
    </row>
    <row r="167" spans="2:40" ht="15" x14ac:dyDescent="0.25">
      <c r="B167" s="251">
        <v>16</v>
      </c>
      <c r="C167" s="260" t="s">
        <v>598</v>
      </c>
      <c r="D167" s="298" t="s">
        <v>599</v>
      </c>
      <c r="E167" s="206">
        <f t="shared" si="129"/>
        <v>4378380.609734498</v>
      </c>
      <c r="F167" s="206">
        <v>4604699.1037344979</v>
      </c>
      <c r="G167" s="206">
        <v>4507293</v>
      </c>
      <c r="H167" s="207">
        <v>100</v>
      </c>
      <c r="I167" s="206"/>
      <c r="J167" s="206">
        <f>IF(H167+I167&gt;100,err,H167+I167)</f>
        <v>100</v>
      </c>
      <c r="K167" s="206"/>
      <c r="L167" s="23"/>
      <c r="M167" s="206">
        <f t="shared" si="143"/>
        <v>4378380.609734498</v>
      </c>
      <c r="N167" s="206">
        <f t="shared" si="144"/>
        <v>4378380.609734498</v>
      </c>
      <c r="O167" s="206">
        <f t="shared" si="145"/>
        <v>4378380.609734498</v>
      </c>
      <c r="P167" s="208">
        <f t="shared" si="146"/>
        <v>4378380.609734498</v>
      </c>
      <c r="Q167" s="221">
        <v>5.169E-2</v>
      </c>
      <c r="R167" s="222"/>
      <c r="S167" s="206">
        <f t="shared" si="147"/>
        <v>226318.49400000001</v>
      </c>
      <c r="T167" s="31"/>
      <c r="U167" s="74"/>
      <c r="V167" s="223">
        <f>+'[1]Formulas Indices'!$Z$67</f>
        <v>5.169E-2</v>
      </c>
      <c r="W167" s="176"/>
      <c r="Y167" s="264">
        <v>2</v>
      </c>
      <c r="Z167" s="283" t="s">
        <v>600</v>
      </c>
      <c r="AA167" s="291" t="s">
        <v>601</v>
      </c>
      <c r="AB167" s="179">
        <v>297736.05919293599</v>
      </c>
      <c r="AC167" s="190">
        <v>0</v>
      </c>
      <c r="AD167" s="191">
        <v>4.0483000000000002</v>
      </c>
      <c r="AE167" s="192"/>
      <c r="AF167" s="190">
        <f t="shared" ref="AF167:AF168" si="148">ROUND(AD167*AC167,0)</f>
        <v>0</v>
      </c>
      <c r="AG167" s="226">
        <f>+'[1]Formulas Indices'!$Z$11</f>
        <v>8.1960000000000005E-2</v>
      </c>
      <c r="AL167" s="414">
        <f t="shared" si="126"/>
        <v>4752049.4750540024</v>
      </c>
      <c r="AM167" s="414">
        <f t="shared" si="127"/>
        <v>4276844.5275486019</v>
      </c>
      <c r="AN167" s="442">
        <f t="shared" si="128"/>
        <v>2300615.6683962354</v>
      </c>
    </row>
    <row r="168" spans="2:40" ht="15" x14ac:dyDescent="0.25">
      <c r="B168" s="251">
        <v>16</v>
      </c>
      <c r="C168" s="260" t="s">
        <v>602</v>
      </c>
      <c r="D168" s="253" t="s">
        <v>603</v>
      </c>
      <c r="E168" s="206">
        <f t="shared" si="129"/>
        <v>5494492.9819918778</v>
      </c>
      <c r="F168" s="206">
        <v>5778503.323991878</v>
      </c>
      <c r="G168" s="206">
        <v>5656267</v>
      </c>
      <c r="H168" s="207">
        <v>100</v>
      </c>
      <c r="I168" s="206"/>
      <c r="J168" s="206">
        <f>IF(H168+I168&gt;100,err,H168+I168)</f>
        <v>100</v>
      </c>
      <c r="K168" s="206"/>
      <c r="L168" s="23"/>
      <c r="M168" s="206">
        <f t="shared" si="143"/>
        <v>5494492.9819918778</v>
      </c>
      <c r="N168" s="206">
        <f t="shared" si="144"/>
        <v>5494492.9819918778</v>
      </c>
      <c r="O168" s="206">
        <f t="shared" si="145"/>
        <v>5494492.9819918778</v>
      </c>
      <c r="P168" s="208">
        <f t="shared" si="146"/>
        <v>5494492.9819918778</v>
      </c>
      <c r="Q168" s="221">
        <v>5.169E-2</v>
      </c>
      <c r="R168" s="222"/>
      <c r="S168" s="206">
        <f t="shared" si="147"/>
        <v>284010.342</v>
      </c>
      <c r="T168" s="31"/>
      <c r="U168" s="74"/>
      <c r="V168" s="223">
        <f>+'[1]Formulas Indices'!$Z$67</f>
        <v>5.169E-2</v>
      </c>
      <c r="W168" s="176"/>
      <c r="Y168" s="264">
        <v>2</v>
      </c>
      <c r="Z168" s="283" t="s">
        <v>604</v>
      </c>
      <c r="AA168" s="291" t="s">
        <v>605</v>
      </c>
      <c r="AB168" s="179">
        <v>340269.78193478397</v>
      </c>
      <c r="AC168" s="190">
        <v>0</v>
      </c>
      <c r="AD168" s="191">
        <v>4.0483000000000002</v>
      </c>
      <c r="AE168" s="192"/>
      <c r="AF168" s="190">
        <f t="shared" si="148"/>
        <v>0</v>
      </c>
      <c r="AG168" s="226">
        <f>+'[1]Formulas Indices'!$Z$11</f>
        <v>8.1960000000000005E-2</v>
      </c>
      <c r="AL168" s="414">
        <f t="shared" si="126"/>
        <v>5963415.4303596178</v>
      </c>
      <c r="AM168" s="414">
        <f t="shared" si="127"/>
        <v>5367073.8873236561</v>
      </c>
      <c r="AN168" s="442">
        <f t="shared" si="128"/>
        <v>2887075.7866184274</v>
      </c>
    </row>
    <row r="169" spans="2:40" ht="15" x14ac:dyDescent="0.25">
      <c r="B169" s="251">
        <v>16</v>
      </c>
      <c r="C169" s="260" t="s">
        <v>606</v>
      </c>
      <c r="D169" s="253" t="s">
        <v>607</v>
      </c>
      <c r="E169" s="274">
        <f t="shared" si="129"/>
        <v>5860793.0322042191</v>
      </c>
      <c r="F169" s="274">
        <v>6163737.4242042191</v>
      </c>
      <c r="G169" s="206">
        <v>6033352</v>
      </c>
      <c r="H169" s="207">
        <v>100</v>
      </c>
      <c r="I169" s="206"/>
      <c r="J169" s="206">
        <f>IF(H169+I169&gt;100,err,H169+I169)</f>
        <v>100</v>
      </c>
      <c r="K169" s="206"/>
      <c r="L169" s="23"/>
      <c r="M169" s="206">
        <f t="shared" si="143"/>
        <v>5860793.0322042191</v>
      </c>
      <c r="N169" s="206">
        <f t="shared" si="144"/>
        <v>5860793.0322042191</v>
      </c>
      <c r="O169" s="206">
        <f t="shared" si="145"/>
        <v>5860793.0322042191</v>
      </c>
      <c r="P169" s="208">
        <f t="shared" si="146"/>
        <v>5860793.0322042191</v>
      </c>
      <c r="Q169" s="221">
        <v>5.169E-2</v>
      </c>
      <c r="R169" s="222"/>
      <c r="S169" s="206">
        <f t="shared" si="147"/>
        <v>302944.39199999999</v>
      </c>
      <c r="T169" s="31"/>
      <c r="U169" s="74"/>
      <c r="V169" s="223">
        <f>+'[1]Formulas Indices'!$Z$67</f>
        <v>5.169E-2</v>
      </c>
      <c r="W169" s="176"/>
      <c r="Y169" s="264"/>
      <c r="Z169" s="201" t="s">
        <v>608</v>
      </c>
      <c r="AA169" s="289" t="s">
        <v>609</v>
      </c>
      <c r="AB169" s="179"/>
      <c r="AC169" s="190"/>
      <c r="AD169" s="191"/>
      <c r="AE169" s="192"/>
      <c r="AF169" s="190"/>
      <c r="AG169" s="226"/>
      <c r="AL169" s="414">
        <f t="shared" si="126"/>
        <v>6360977.021778754</v>
      </c>
      <c r="AM169" s="414">
        <f t="shared" si="127"/>
        <v>5724879.3196008783</v>
      </c>
      <c r="AN169" s="442">
        <f t="shared" si="128"/>
        <v>3079547.7781607737</v>
      </c>
    </row>
    <row r="170" spans="2:40" ht="15.6" x14ac:dyDescent="0.25">
      <c r="B170" s="299"/>
      <c r="C170" s="296" t="s">
        <v>610</v>
      </c>
      <c r="D170" s="300" t="s">
        <v>611</v>
      </c>
      <c r="E170" s="206"/>
      <c r="F170" s="206"/>
      <c r="G170" s="206"/>
      <c r="H170" s="207">
        <v>100</v>
      </c>
      <c r="I170" s="206"/>
      <c r="J170" s="206"/>
      <c r="K170" s="206"/>
      <c r="L170" s="23"/>
      <c r="M170" s="206"/>
      <c r="N170" s="206"/>
      <c r="O170" s="206"/>
      <c r="P170" s="208"/>
      <c r="Q170" s="221"/>
      <c r="R170" s="222"/>
      <c r="S170" s="206"/>
      <c r="T170" s="31"/>
      <c r="U170" s="74"/>
      <c r="V170" s="223"/>
      <c r="W170" s="176"/>
      <c r="Y170" s="264">
        <v>2</v>
      </c>
      <c r="Z170" s="239" t="s">
        <v>612</v>
      </c>
      <c r="AA170" s="301" t="s">
        <v>613</v>
      </c>
      <c r="AB170" s="179">
        <v>43293.860838185996</v>
      </c>
      <c r="AC170" s="190">
        <v>30305.702586730196</v>
      </c>
      <c r="AD170" s="191">
        <v>4.0483000000000002</v>
      </c>
      <c r="AE170" s="192"/>
      <c r="AF170" s="190">
        <f>ROUND(AD170*AC170,0)</f>
        <v>122687</v>
      </c>
      <c r="AG170" s="226">
        <f>+'[1]Formulas Indices'!$Z$11</f>
        <v>8.1960000000000005E-2</v>
      </c>
      <c r="AL170" s="414">
        <f t="shared" si="126"/>
        <v>0</v>
      </c>
      <c r="AM170" s="414">
        <f t="shared" si="127"/>
        <v>0</v>
      </c>
      <c r="AN170" s="442">
        <f t="shared" si="128"/>
        <v>0</v>
      </c>
    </row>
    <row r="171" spans="2:40" ht="15" x14ac:dyDescent="0.25">
      <c r="B171" s="268">
        <v>17</v>
      </c>
      <c r="C171" s="302" t="s">
        <v>614</v>
      </c>
      <c r="D171" s="298" t="s">
        <v>615</v>
      </c>
      <c r="E171" s="206">
        <f t="shared" ref="E171:E174" si="149">+G171+G171*$G$19/100</f>
        <v>2699413.3395247031</v>
      </c>
      <c r="F171" s="206">
        <v>2723060.2005247031</v>
      </c>
      <c r="G171" s="206">
        <v>2778892</v>
      </c>
      <c r="H171" s="207">
        <v>100</v>
      </c>
      <c r="I171" s="206"/>
      <c r="J171" s="206">
        <f>IF(H171+I171&gt;100,err,H171+I171)</f>
        <v>100</v>
      </c>
      <c r="K171" s="206"/>
      <c r="L171" s="23"/>
      <c r="M171" s="206">
        <f t="shared" ref="M171:M174" si="150">+E171*H171/100</f>
        <v>2699413.3395247031</v>
      </c>
      <c r="N171" s="206">
        <f t="shared" ref="N171:N173" si="151">(+M171-M171*K171/100)</f>
        <v>2699413.3395247031</v>
      </c>
      <c r="O171" s="206">
        <f t="shared" ref="O171:O173" si="152">(+E171*J171/100)</f>
        <v>2699413.3395247031</v>
      </c>
      <c r="P171" s="208">
        <f t="shared" ref="P171:P173" si="153">+N171-N171*0</f>
        <v>2699413.3395247031</v>
      </c>
      <c r="Q171" s="221">
        <v>8.7600000000000004E-3</v>
      </c>
      <c r="R171" s="222"/>
      <c r="S171" s="206">
        <f t="shared" ref="S171:S173" si="154">ROUND(+P171*Q171,3)</f>
        <v>23646.861000000001</v>
      </c>
      <c r="T171" s="31"/>
      <c r="U171" s="74"/>
      <c r="V171" s="223">
        <f>+'[1]Formulas Indices'!$Z$71</f>
        <v>8.7600000000000004E-3</v>
      </c>
      <c r="W171" s="176"/>
      <c r="Y171" s="264"/>
      <c r="Z171" s="303"/>
      <c r="AA171" s="304"/>
      <c r="AB171" s="179"/>
      <c r="AC171" s="179"/>
      <c r="AD171" s="191"/>
      <c r="AE171" s="192"/>
      <c r="AF171" s="190"/>
      <c r="AG171" s="226"/>
      <c r="AL171" s="414">
        <f t="shared" si="126"/>
        <v>2810198.1269414937</v>
      </c>
      <c r="AM171" s="414">
        <f t="shared" si="127"/>
        <v>2529178.3142473442</v>
      </c>
      <c r="AN171" s="442">
        <f t="shared" si="128"/>
        <v>1360504.7413917936</v>
      </c>
    </row>
    <row r="172" spans="2:40" ht="30" x14ac:dyDescent="0.25">
      <c r="B172" s="268">
        <v>1</v>
      </c>
      <c r="C172" s="302" t="s">
        <v>616</v>
      </c>
      <c r="D172" s="298" t="s">
        <v>617</v>
      </c>
      <c r="E172" s="206">
        <f t="shared" si="149"/>
        <v>184185.05090539678</v>
      </c>
      <c r="F172" s="206">
        <v>204325.68590539679</v>
      </c>
      <c r="G172" s="206">
        <v>189608</v>
      </c>
      <c r="H172" s="207">
        <v>100</v>
      </c>
      <c r="I172" s="206"/>
      <c r="J172" s="206">
        <f>IF(H172+I172&gt;100,err,H172+I172)</f>
        <v>100</v>
      </c>
      <c r="K172" s="206"/>
      <c r="L172" s="23"/>
      <c r="M172" s="206">
        <f t="shared" si="150"/>
        <v>184185.05090539678</v>
      </c>
      <c r="N172" s="206">
        <f t="shared" si="151"/>
        <v>184185.05090539678</v>
      </c>
      <c r="O172" s="206">
        <f t="shared" si="152"/>
        <v>184185.05090539678</v>
      </c>
      <c r="P172" s="208">
        <f t="shared" si="153"/>
        <v>184185.05090539678</v>
      </c>
      <c r="Q172" s="221">
        <v>0.10935</v>
      </c>
      <c r="R172" s="222"/>
      <c r="S172" s="206">
        <f t="shared" si="154"/>
        <v>20140.634999999998</v>
      </c>
      <c r="T172" s="31"/>
      <c r="U172" s="74"/>
      <c r="V172" s="223">
        <f>+'[1]Formulas Indices'!$Z$7</f>
        <v>0.10935</v>
      </c>
      <c r="W172" s="176"/>
      <c r="Y172" s="264"/>
      <c r="Z172" s="303"/>
      <c r="AA172" s="304"/>
      <c r="AB172" s="179"/>
      <c r="AC172" s="179"/>
      <c r="AD172" s="191"/>
      <c r="AE172" s="192"/>
      <c r="AF172" s="190"/>
      <c r="AG172" s="226"/>
      <c r="AL172" s="414">
        <f t="shared" si="126"/>
        <v>210864.1078543695</v>
      </c>
      <c r="AM172" s="414">
        <f t="shared" si="127"/>
        <v>189777.69706893255</v>
      </c>
      <c r="AN172" s="442">
        <f t="shared" si="128"/>
        <v>102085.90482460063</v>
      </c>
    </row>
    <row r="173" spans="2:40" ht="15" x14ac:dyDescent="0.25">
      <c r="B173" s="268">
        <v>18</v>
      </c>
      <c r="C173" s="302" t="s">
        <v>618</v>
      </c>
      <c r="D173" s="305" t="s">
        <v>619</v>
      </c>
      <c r="E173" s="206">
        <f t="shared" si="149"/>
        <v>7739709.2188002588</v>
      </c>
      <c r="F173" s="206">
        <v>7838854.8938002586</v>
      </c>
      <c r="G173" s="206">
        <v>7967589</v>
      </c>
      <c r="H173" s="207">
        <v>100</v>
      </c>
      <c r="I173" s="206"/>
      <c r="J173" s="206">
        <f>IF(H173+I173&gt;100,err,H173+I173)</f>
        <v>100</v>
      </c>
      <c r="K173" s="206"/>
      <c r="L173" s="23"/>
      <c r="M173" s="206">
        <f t="shared" si="150"/>
        <v>7739709.2188002588</v>
      </c>
      <c r="N173" s="206">
        <f t="shared" si="151"/>
        <v>7739709.2188002588</v>
      </c>
      <c r="O173" s="206">
        <f t="shared" si="152"/>
        <v>7739709.2188002588</v>
      </c>
      <c r="P173" s="208">
        <f t="shared" si="153"/>
        <v>7739709.2188002588</v>
      </c>
      <c r="Q173" s="221">
        <v>1.281E-2</v>
      </c>
      <c r="R173" s="222"/>
      <c r="S173" s="206">
        <f t="shared" si="154"/>
        <v>99145.675000000003</v>
      </c>
      <c r="T173" s="31"/>
      <c r="U173" s="74"/>
      <c r="V173" s="223">
        <f>+'[1]Formulas Indices'!$Z$75</f>
        <v>1.281E-2</v>
      </c>
      <c r="W173" s="176"/>
      <c r="Y173" s="264"/>
      <c r="Z173" s="303"/>
      <c r="AA173" s="304"/>
      <c r="AB173" s="179"/>
      <c r="AC173" s="179"/>
      <c r="AD173" s="191"/>
      <c r="AE173" s="192"/>
      <c r="AF173" s="190"/>
      <c r="AG173" s="226"/>
      <c r="AL173" s="414">
        <f t="shared" si="126"/>
        <v>8089698.2504018676</v>
      </c>
      <c r="AM173" s="414">
        <f t="shared" si="127"/>
        <v>7280728.4253616808</v>
      </c>
      <c r="AN173" s="442">
        <f t="shared" si="128"/>
        <v>3916475.7532876176</v>
      </c>
    </row>
    <row r="174" spans="2:40" ht="30" x14ac:dyDescent="0.25">
      <c r="B174" s="268">
        <v>17</v>
      </c>
      <c r="C174" s="302" t="s">
        <v>620</v>
      </c>
      <c r="D174" s="305" t="s">
        <v>621</v>
      </c>
      <c r="E174" s="206">
        <f t="shared" si="149"/>
        <v>1559218.0394264795</v>
      </c>
      <c r="F174" s="206">
        <v>1572876.7894264793</v>
      </c>
      <c r="G174" s="206">
        <v>1605126</v>
      </c>
      <c r="H174" s="207">
        <v>100</v>
      </c>
      <c r="I174" s="206"/>
      <c r="J174" s="206">
        <f>IF(H174+I174&gt;100,err,H174+I174)</f>
        <v>100</v>
      </c>
      <c r="K174" s="206"/>
      <c r="L174" s="23"/>
      <c r="M174" s="206">
        <f t="shared" si="150"/>
        <v>1559218.0394264793</v>
      </c>
      <c r="N174" s="206">
        <f>(+M174-M174*K174/100)</f>
        <v>1559218.0394264793</v>
      </c>
      <c r="O174" s="206">
        <f>(+E174*J174/100)</f>
        <v>1559218.0394264793</v>
      </c>
      <c r="P174" s="208">
        <f>+N174-N174*0</f>
        <v>1559218.0394264793</v>
      </c>
      <c r="Q174" s="221">
        <v>8.7600000000000004E-3</v>
      </c>
      <c r="R174" s="222"/>
      <c r="S174" s="206">
        <f>ROUND(+P174*Q174,3)</f>
        <v>13658.75</v>
      </c>
      <c r="T174" s="31"/>
      <c r="U174" s="74"/>
      <c r="V174" s="223">
        <f>+'[1]Formulas Indices'!$Z$71</f>
        <v>8.7600000000000004E-3</v>
      </c>
      <c r="W174" s="176"/>
      <c r="Y174" s="264"/>
      <c r="Z174" s="303"/>
      <c r="AA174" s="304"/>
      <c r="AB174" s="179"/>
      <c r="AC174" s="179"/>
      <c r="AD174" s="191"/>
      <c r="AE174" s="192"/>
      <c r="AF174" s="190"/>
      <c r="AG174" s="226"/>
      <c r="AL174" s="414">
        <f t="shared" si="126"/>
        <v>1623208.8466881267</v>
      </c>
      <c r="AM174" s="414">
        <f t="shared" si="127"/>
        <v>1460887.9620193141</v>
      </c>
      <c r="AN174" s="442">
        <f t="shared" si="128"/>
        <v>785846.13341544592</v>
      </c>
    </row>
    <row r="175" spans="2:40" ht="15.6" x14ac:dyDescent="0.25">
      <c r="B175" s="306"/>
      <c r="C175" s="296" t="s">
        <v>622</v>
      </c>
      <c r="D175" s="300" t="s">
        <v>623</v>
      </c>
      <c r="E175" s="206"/>
      <c r="F175" s="206"/>
      <c r="G175" s="206"/>
      <c r="H175" s="207">
        <v>100</v>
      </c>
      <c r="I175" s="206"/>
      <c r="J175" s="206"/>
      <c r="K175" s="206"/>
      <c r="L175" s="23"/>
      <c r="M175" s="206"/>
      <c r="N175" s="206"/>
      <c r="O175" s="206"/>
      <c r="P175" s="208"/>
      <c r="Q175" s="221"/>
      <c r="R175" s="222"/>
      <c r="S175" s="206"/>
      <c r="T175" s="31"/>
      <c r="U175" s="74"/>
      <c r="V175" s="223"/>
      <c r="W175" s="176"/>
      <c r="Y175" s="264"/>
      <c r="Z175" s="303"/>
      <c r="AA175" s="304"/>
      <c r="AB175" s="179"/>
      <c r="AC175" s="179"/>
      <c r="AD175" s="191"/>
      <c r="AE175" s="192"/>
      <c r="AF175" s="190"/>
      <c r="AG175" s="226"/>
      <c r="AL175" s="414">
        <f t="shared" si="126"/>
        <v>0</v>
      </c>
      <c r="AM175" s="414">
        <f t="shared" si="127"/>
        <v>0</v>
      </c>
      <c r="AN175" s="442">
        <f t="shared" si="128"/>
        <v>0</v>
      </c>
    </row>
    <row r="176" spans="2:40" ht="15" x14ac:dyDescent="0.25">
      <c r="B176" s="268">
        <v>19</v>
      </c>
      <c r="C176" s="307" t="s">
        <v>624</v>
      </c>
      <c r="D176" s="305" t="s">
        <v>625</v>
      </c>
      <c r="E176" s="206">
        <f t="shared" ref="E176:E193" si="155">+G176+G176*$G$19/100</f>
        <v>9510670.903148137</v>
      </c>
      <c r="F176" s="206">
        <v>10314037.274148136</v>
      </c>
      <c r="G176" s="206">
        <v>9790693</v>
      </c>
      <c r="H176" s="207">
        <v>100</v>
      </c>
      <c r="I176" s="206"/>
      <c r="J176" s="206">
        <f>IF(H176+I176&gt;100,err,H176+I176)</f>
        <v>100</v>
      </c>
      <c r="K176" s="206"/>
      <c r="L176" s="23"/>
      <c r="M176" s="206">
        <f t="shared" ref="M176:M193" si="156">+E176*H176/100</f>
        <v>9510670.903148137</v>
      </c>
      <c r="N176" s="206">
        <f t="shared" ref="N176:N189" si="157">(+M176-M176*K176/100)</f>
        <v>9510670.903148137</v>
      </c>
      <c r="O176" s="206">
        <f t="shared" ref="O176:O189" si="158">(+E176*J176/100)</f>
        <v>9510670.903148137</v>
      </c>
      <c r="P176" s="208">
        <f t="shared" ref="P176:P189" si="159">+N176-N176*0</f>
        <v>9510670.903148137</v>
      </c>
      <c r="Q176" s="221">
        <v>8.4470000000000003E-2</v>
      </c>
      <c r="R176" s="222"/>
      <c r="S176" s="206">
        <f t="shared" ref="S176:S189" si="160">ROUND(+P176*Q176,3)</f>
        <v>803366.37100000004</v>
      </c>
      <c r="T176" s="31"/>
      <c r="U176" s="74"/>
      <c r="V176" s="223">
        <f>+'[1]Formulas Indices'!$Z$79</f>
        <v>8.4470000000000003E-2</v>
      </c>
      <c r="W176" s="176"/>
      <c r="Y176" s="264"/>
      <c r="Z176" s="303"/>
      <c r="AA176" s="304"/>
      <c r="AB176" s="179"/>
      <c r="AC176" s="179"/>
      <c r="AD176" s="191"/>
      <c r="AE176" s="192"/>
      <c r="AF176" s="190"/>
      <c r="AG176" s="226"/>
      <c r="AL176" s="414">
        <f t="shared" si="126"/>
        <v>10644086.466920877</v>
      </c>
      <c r="AM176" s="414">
        <f t="shared" si="127"/>
        <v>9579677.820228789</v>
      </c>
      <c r="AN176" s="442">
        <f t="shared" si="128"/>
        <v>5153134.9221241465</v>
      </c>
    </row>
    <row r="177" spans="2:40" ht="15" x14ac:dyDescent="0.25">
      <c r="B177" s="268">
        <v>16</v>
      </c>
      <c r="C177" s="307" t="s">
        <v>626</v>
      </c>
      <c r="D177" s="308" t="s">
        <v>627</v>
      </c>
      <c r="E177" s="206">
        <f t="shared" si="155"/>
        <v>2311373.376232414</v>
      </c>
      <c r="F177" s="206">
        <v>2430848.2662324142</v>
      </c>
      <c r="G177" s="206">
        <v>2379427</v>
      </c>
      <c r="H177" s="207">
        <v>100</v>
      </c>
      <c r="I177" s="206"/>
      <c r="J177" s="206">
        <f>IF(H177+I177&gt;100,err,H177+I177)</f>
        <v>100</v>
      </c>
      <c r="K177" s="206"/>
      <c r="L177" s="23"/>
      <c r="M177" s="206">
        <f t="shared" si="156"/>
        <v>2311373.376232414</v>
      </c>
      <c r="N177" s="206">
        <f t="shared" si="157"/>
        <v>2311373.376232414</v>
      </c>
      <c r="O177" s="206">
        <f t="shared" si="158"/>
        <v>2311373.376232414</v>
      </c>
      <c r="P177" s="208">
        <f t="shared" si="159"/>
        <v>2311373.376232414</v>
      </c>
      <c r="Q177" s="221">
        <v>5.169E-2</v>
      </c>
      <c r="R177" s="222"/>
      <c r="S177" s="206">
        <f t="shared" si="160"/>
        <v>119474.89</v>
      </c>
      <c r="T177" s="31"/>
      <c r="U177" s="74"/>
      <c r="V177" s="223">
        <f>+'[1]Formulas Indices'!$Z$67</f>
        <v>5.169E-2</v>
      </c>
      <c r="W177" s="176"/>
      <c r="Y177" s="264"/>
      <c r="Z177" s="303"/>
      <c r="AA177" s="304"/>
      <c r="AB177" s="179"/>
      <c r="AC177" s="179"/>
      <c r="AD177" s="191"/>
      <c r="AE177" s="192"/>
      <c r="AF177" s="190"/>
      <c r="AG177" s="226"/>
      <c r="AL177" s="414">
        <f t="shared" si="126"/>
        <v>2508635.4107518513</v>
      </c>
      <c r="AM177" s="414">
        <f t="shared" si="127"/>
        <v>2257771.8696766663</v>
      </c>
      <c r="AN177" s="442">
        <f t="shared" si="128"/>
        <v>1214508.8056356462</v>
      </c>
    </row>
    <row r="178" spans="2:40" ht="15.6" x14ac:dyDescent="0.25">
      <c r="B178" s="306"/>
      <c r="C178" s="296" t="s">
        <v>628</v>
      </c>
      <c r="D178" s="300" t="s">
        <v>629</v>
      </c>
      <c r="E178" s="206"/>
      <c r="F178" s="206"/>
      <c r="G178" s="206"/>
      <c r="H178" s="207">
        <v>100</v>
      </c>
      <c r="I178" s="206"/>
      <c r="J178" s="206"/>
      <c r="K178" s="206"/>
      <c r="L178" s="23"/>
      <c r="M178" s="206"/>
      <c r="N178" s="206"/>
      <c r="O178" s="206"/>
      <c r="P178" s="208"/>
      <c r="Q178" s="221"/>
      <c r="R178" s="222"/>
      <c r="S178" s="206"/>
      <c r="T178" s="31"/>
      <c r="U178" s="74"/>
      <c r="V178" s="223"/>
      <c r="W178" s="176"/>
      <c r="Y178" s="264"/>
      <c r="Z178" s="303"/>
      <c r="AA178" s="304"/>
      <c r="AB178" s="179"/>
      <c r="AC178" s="179"/>
      <c r="AD178" s="191"/>
      <c r="AE178" s="192"/>
      <c r="AF178" s="190"/>
      <c r="AG178" s="226"/>
      <c r="AL178" s="414">
        <f t="shared" si="126"/>
        <v>0</v>
      </c>
      <c r="AM178" s="414">
        <f t="shared" si="127"/>
        <v>0</v>
      </c>
      <c r="AN178" s="442">
        <f t="shared" si="128"/>
        <v>0</v>
      </c>
    </row>
    <row r="179" spans="2:40" ht="15" x14ac:dyDescent="0.25">
      <c r="B179" s="268">
        <v>17</v>
      </c>
      <c r="C179" s="307" t="s">
        <v>630</v>
      </c>
      <c r="D179" s="309" t="s">
        <v>631</v>
      </c>
      <c r="E179" s="206">
        <f t="shared" si="155"/>
        <v>6213298.2430220852</v>
      </c>
      <c r="F179" s="206">
        <v>6267726.736022085</v>
      </c>
      <c r="G179" s="206">
        <v>6396236</v>
      </c>
      <c r="H179" s="207">
        <v>100</v>
      </c>
      <c r="I179" s="206"/>
      <c r="J179" s="206">
        <f>IF(H179+I179&gt;100,err,H179+I179)</f>
        <v>100</v>
      </c>
      <c r="K179" s="206"/>
      <c r="L179" s="23"/>
      <c r="M179" s="206">
        <f t="shared" si="156"/>
        <v>6213298.2430220852</v>
      </c>
      <c r="N179" s="206">
        <f t="shared" si="157"/>
        <v>6213298.2430220852</v>
      </c>
      <c r="O179" s="206">
        <f t="shared" si="158"/>
        <v>6213298.2430220852</v>
      </c>
      <c r="P179" s="208">
        <f t="shared" si="159"/>
        <v>6213298.2430220852</v>
      </c>
      <c r="Q179" s="221">
        <v>8.7600000000000004E-3</v>
      </c>
      <c r="R179" s="222"/>
      <c r="S179" s="206">
        <f t="shared" si="160"/>
        <v>54428.493000000002</v>
      </c>
      <c r="T179" s="31"/>
      <c r="U179" s="74"/>
      <c r="V179" s="223">
        <f>+'[1]Formulas Indices'!$Z$71</f>
        <v>8.7600000000000004E-3</v>
      </c>
      <c r="W179" s="176"/>
      <c r="Y179" s="264"/>
      <c r="Z179" s="303"/>
      <c r="AA179" s="304"/>
      <c r="AB179" s="179"/>
      <c r="AC179" s="179"/>
      <c r="AD179" s="191"/>
      <c r="AE179" s="192"/>
      <c r="AF179" s="190"/>
      <c r="AG179" s="226"/>
      <c r="AL179" s="414">
        <f t="shared" si="126"/>
        <v>6468293.9915747922</v>
      </c>
      <c r="AM179" s="414">
        <f t="shared" si="127"/>
        <v>5821464.5924173128</v>
      </c>
      <c r="AN179" s="442">
        <f t="shared" si="128"/>
        <v>3131503.277255144</v>
      </c>
    </row>
    <row r="180" spans="2:40" ht="15" x14ac:dyDescent="0.25">
      <c r="B180" s="268">
        <v>17</v>
      </c>
      <c r="C180" s="302" t="s">
        <v>632</v>
      </c>
      <c r="D180" s="310" t="s">
        <v>633</v>
      </c>
      <c r="E180" s="206">
        <f t="shared" si="155"/>
        <v>7052998.0144388815</v>
      </c>
      <c r="F180" s="206">
        <v>7114782.2774388818</v>
      </c>
      <c r="G180" s="206">
        <v>7260659</v>
      </c>
      <c r="H180" s="207">
        <v>100</v>
      </c>
      <c r="I180" s="206"/>
      <c r="J180" s="206">
        <f>IF(H180+I180&gt;100,err,H180+I180)</f>
        <v>100</v>
      </c>
      <c r="K180" s="206"/>
      <c r="L180" s="23"/>
      <c r="M180" s="206">
        <f t="shared" si="156"/>
        <v>7052998.0144388815</v>
      </c>
      <c r="N180" s="206">
        <f t="shared" si="157"/>
        <v>7052998.0144388815</v>
      </c>
      <c r="O180" s="206">
        <f t="shared" si="158"/>
        <v>7052998.0144388815</v>
      </c>
      <c r="P180" s="208">
        <f t="shared" si="159"/>
        <v>7052998.0144388815</v>
      </c>
      <c r="Q180" s="221">
        <v>8.7600000000000004E-3</v>
      </c>
      <c r="R180" s="222"/>
      <c r="S180" s="206">
        <f t="shared" si="160"/>
        <v>61784.262999999999</v>
      </c>
      <c r="T180" s="31"/>
      <c r="U180" s="74"/>
      <c r="V180" s="223">
        <f>+'[1]Formulas Indices'!$Z$71</f>
        <v>8.7600000000000004E-3</v>
      </c>
      <c r="W180" s="176"/>
      <c r="Y180" s="264"/>
      <c r="Z180" s="303"/>
      <c r="AA180" s="304"/>
      <c r="AB180" s="179"/>
      <c r="AC180" s="179"/>
      <c r="AD180" s="191"/>
      <c r="AE180" s="192"/>
      <c r="AF180" s="190"/>
      <c r="AG180" s="226"/>
      <c r="AL180" s="414">
        <f t="shared" si="126"/>
        <v>7342455.3103169259</v>
      </c>
      <c r="AM180" s="414">
        <f t="shared" si="127"/>
        <v>6608209.7792852335</v>
      </c>
      <c r="AN180" s="442">
        <f t="shared" si="128"/>
        <v>3554712.0921383719</v>
      </c>
    </row>
    <row r="181" spans="2:40" ht="15" x14ac:dyDescent="0.25">
      <c r="B181" s="268">
        <v>17</v>
      </c>
      <c r="C181" s="302" t="s">
        <v>634</v>
      </c>
      <c r="D181" s="310" t="s">
        <v>635</v>
      </c>
      <c r="E181" s="206">
        <f t="shared" si="155"/>
        <v>4308781.8031057166</v>
      </c>
      <c r="F181" s="206">
        <v>4346526.7321057161</v>
      </c>
      <c r="G181" s="206">
        <v>4435645</v>
      </c>
      <c r="H181" s="207">
        <v>100</v>
      </c>
      <c r="I181" s="206"/>
      <c r="J181" s="206">
        <f>IF(H181+I181&gt;100,err,H181+I181)</f>
        <v>100</v>
      </c>
      <c r="K181" s="206"/>
      <c r="L181" s="23"/>
      <c r="M181" s="206">
        <f t="shared" si="156"/>
        <v>4308781.8031057166</v>
      </c>
      <c r="N181" s="206">
        <f t="shared" si="157"/>
        <v>4308781.8031057166</v>
      </c>
      <c r="O181" s="206">
        <f t="shared" si="158"/>
        <v>4308781.8031057166</v>
      </c>
      <c r="P181" s="208">
        <f t="shared" si="159"/>
        <v>4308781.8031057166</v>
      </c>
      <c r="Q181" s="221">
        <v>8.7600000000000004E-3</v>
      </c>
      <c r="R181" s="222"/>
      <c r="S181" s="206">
        <f t="shared" si="160"/>
        <v>37744.928999999996</v>
      </c>
      <c r="T181" s="31"/>
      <c r="U181" s="74"/>
      <c r="V181" s="223">
        <f>+'[1]Formulas Indices'!$Z$71</f>
        <v>8.7600000000000004E-3</v>
      </c>
      <c r="W181" s="176"/>
      <c r="Y181" s="264"/>
      <c r="Z181" s="303"/>
      <c r="AA181" s="304"/>
      <c r="AB181" s="179"/>
      <c r="AC181" s="179"/>
      <c r="AD181" s="191"/>
      <c r="AE181" s="192"/>
      <c r="AF181" s="190"/>
      <c r="AG181" s="226"/>
      <c r="AL181" s="414">
        <f t="shared" si="126"/>
        <v>4485615.5875330996</v>
      </c>
      <c r="AM181" s="414">
        <f t="shared" si="127"/>
        <v>4037054.0287797898</v>
      </c>
      <c r="AN181" s="442">
        <f t="shared" si="128"/>
        <v>2171626.6964926249</v>
      </c>
    </row>
    <row r="182" spans="2:40" ht="15.6" x14ac:dyDescent="0.25">
      <c r="B182" s="306"/>
      <c r="C182" s="296" t="s">
        <v>636</v>
      </c>
      <c r="D182" s="300" t="s">
        <v>637</v>
      </c>
      <c r="E182" s="206"/>
      <c r="F182" s="206"/>
      <c r="G182" s="206"/>
      <c r="H182" s="207">
        <v>100</v>
      </c>
      <c r="I182" s="206"/>
      <c r="J182" s="206"/>
      <c r="K182" s="206"/>
      <c r="L182" s="23"/>
      <c r="M182" s="206"/>
      <c r="N182" s="206"/>
      <c r="O182" s="206"/>
      <c r="P182" s="208"/>
      <c r="Q182" s="221"/>
      <c r="R182" s="222"/>
      <c r="S182" s="206"/>
      <c r="T182" s="31"/>
      <c r="U182" s="74"/>
      <c r="V182" s="223"/>
      <c r="W182" s="176"/>
      <c r="Y182" s="264"/>
      <c r="Z182" s="303"/>
      <c r="AA182" s="304"/>
      <c r="AB182" s="179"/>
      <c r="AC182" s="179"/>
      <c r="AD182" s="191"/>
      <c r="AE182" s="192"/>
      <c r="AF182" s="190"/>
      <c r="AG182" s="226"/>
      <c r="AL182" s="414">
        <f t="shared" si="126"/>
        <v>0</v>
      </c>
      <c r="AM182" s="414">
        <f t="shared" si="127"/>
        <v>0</v>
      </c>
      <c r="AN182" s="442">
        <f t="shared" si="128"/>
        <v>0</v>
      </c>
    </row>
    <row r="183" spans="2:40" ht="15" x14ac:dyDescent="0.25">
      <c r="B183" s="268">
        <v>18</v>
      </c>
      <c r="C183" s="302" t="s">
        <v>638</v>
      </c>
      <c r="D183" s="298" t="s">
        <v>639</v>
      </c>
      <c r="E183" s="206">
        <f t="shared" si="155"/>
        <v>569131.10789028474</v>
      </c>
      <c r="F183" s="206">
        <v>576421.67689028475</v>
      </c>
      <c r="G183" s="206">
        <v>585888</v>
      </c>
      <c r="H183" s="207">
        <v>100</v>
      </c>
      <c r="I183" s="206"/>
      <c r="J183" s="206">
        <f>IF(H183+I183&gt;100,err,H183+I183)</f>
        <v>100</v>
      </c>
      <c r="K183" s="206"/>
      <c r="L183" s="23"/>
      <c r="M183" s="206">
        <f t="shared" si="156"/>
        <v>569131.10789028474</v>
      </c>
      <c r="N183" s="206">
        <f t="shared" si="157"/>
        <v>569131.10789028474</v>
      </c>
      <c r="O183" s="206">
        <f t="shared" si="158"/>
        <v>569131.10789028474</v>
      </c>
      <c r="P183" s="208">
        <f t="shared" si="159"/>
        <v>569131.10789028474</v>
      </c>
      <c r="Q183" s="221">
        <v>1.281E-2</v>
      </c>
      <c r="R183" s="222"/>
      <c r="S183" s="206">
        <f t="shared" si="160"/>
        <v>7290.5690000000004</v>
      </c>
      <c r="T183" s="31"/>
      <c r="U183" s="74"/>
      <c r="V183" s="223">
        <f>+'[1]Formulas Indices'!$Z$75</f>
        <v>1.281E-2</v>
      </c>
      <c r="W183" s="176"/>
      <c r="Y183" s="264"/>
      <c r="Z183" s="303"/>
      <c r="AA183" s="304"/>
      <c r="AB183" s="179"/>
      <c r="AC183" s="179"/>
      <c r="AD183" s="191"/>
      <c r="AE183" s="192"/>
      <c r="AF183" s="190"/>
      <c r="AG183" s="226"/>
      <c r="AL183" s="414">
        <f t="shared" si="126"/>
        <v>594867.17055077385</v>
      </c>
      <c r="AM183" s="414">
        <f t="shared" si="127"/>
        <v>535380.45349569642</v>
      </c>
      <c r="AN183" s="442">
        <f t="shared" si="128"/>
        <v>287993.78886266617</v>
      </c>
    </row>
    <row r="184" spans="2:40" ht="15" x14ac:dyDescent="0.25">
      <c r="B184" s="268">
        <v>18</v>
      </c>
      <c r="C184" s="302" t="s">
        <v>640</v>
      </c>
      <c r="D184" s="298" t="s">
        <v>641</v>
      </c>
      <c r="E184" s="206">
        <f t="shared" si="155"/>
        <v>911538.62449608417</v>
      </c>
      <c r="F184" s="206">
        <v>923215.43449608423</v>
      </c>
      <c r="G184" s="206">
        <v>938377</v>
      </c>
      <c r="H184" s="207">
        <v>100</v>
      </c>
      <c r="I184" s="206"/>
      <c r="J184" s="206">
        <f>IF(H184+I184&gt;100,err,H184+I184)</f>
        <v>100</v>
      </c>
      <c r="K184" s="206"/>
      <c r="L184" s="23"/>
      <c r="M184" s="206">
        <f t="shared" si="156"/>
        <v>911538.62449608417</v>
      </c>
      <c r="N184" s="206">
        <f t="shared" si="157"/>
        <v>911538.62449608417</v>
      </c>
      <c r="O184" s="206">
        <f t="shared" si="158"/>
        <v>911538.62449608417</v>
      </c>
      <c r="P184" s="208">
        <f t="shared" si="159"/>
        <v>911538.62449608417</v>
      </c>
      <c r="Q184" s="221">
        <v>1.281E-2</v>
      </c>
      <c r="R184" s="222"/>
      <c r="S184" s="206">
        <f t="shared" si="160"/>
        <v>11676.81</v>
      </c>
      <c r="T184" s="31"/>
      <c r="U184" s="74"/>
      <c r="V184" s="223">
        <f>+'[1]Formulas Indices'!$Z$75</f>
        <v>1.281E-2</v>
      </c>
      <c r="W184" s="176"/>
      <c r="Y184" s="264"/>
      <c r="Z184" s="303"/>
      <c r="AA184" s="304"/>
      <c r="AB184" s="179"/>
      <c r="AC184" s="179"/>
      <c r="AD184" s="191"/>
      <c r="AE184" s="192"/>
      <c r="AF184" s="190"/>
      <c r="AG184" s="226"/>
      <c r="AL184" s="414">
        <f t="shared" si="126"/>
        <v>952758.3283999589</v>
      </c>
      <c r="AM184" s="414">
        <f t="shared" si="127"/>
        <v>857482.49555996305</v>
      </c>
      <c r="AN184" s="442">
        <f t="shared" si="128"/>
        <v>461260.08367937763</v>
      </c>
    </row>
    <row r="185" spans="2:40" ht="15" x14ac:dyDescent="0.25">
      <c r="B185" s="268">
        <v>18</v>
      </c>
      <c r="C185" s="302" t="s">
        <v>642</v>
      </c>
      <c r="D185" s="298" t="s">
        <v>643</v>
      </c>
      <c r="E185" s="206">
        <f t="shared" si="155"/>
        <v>632730.55334025598</v>
      </c>
      <c r="F185" s="206">
        <v>640835.83134025603</v>
      </c>
      <c r="G185" s="206">
        <v>651360</v>
      </c>
      <c r="H185" s="207">
        <v>100</v>
      </c>
      <c r="I185" s="206"/>
      <c r="J185" s="206">
        <f>IF(H185+I185&gt;100,err,H185+I185)</f>
        <v>100</v>
      </c>
      <c r="K185" s="206"/>
      <c r="L185" s="23"/>
      <c r="M185" s="206">
        <f t="shared" si="156"/>
        <v>632730.55334025598</v>
      </c>
      <c r="N185" s="206">
        <f t="shared" si="157"/>
        <v>632730.55334025598</v>
      </c>
      <c r="O185" s="206">
        <f t="shared" si="158"/>
        <v>632730.55334025598</v>
      </c>
      <c r="P185" s="208">
        <f t="shared" si="159"/>
        <v>632730.55334025598</v>
      </c>
      <c r="Q185" s="221">
        <v>1.281E-2</v>
      </c>
      <c r="R185" s="222"/>
      <c r="S185" s="206">
        <f t="shared" si="160"/>
        <v>8105.2780000000002</v>
      </c>
      <c r="T185" s="31"/>
      <c r="U185" s="74"/>
      <c r="V185" s="223">
        <f>+'[1]Formulas Indices'!$Z$75</f>
        <v>1.281E-2</v>
      </c>
      <c r="W185" s="176"/>
      <c r="Y185" s="264"/>
      <c r="Z185" s="303"/>
      <c r="AA185" s="304"/>
      <c r="AB185" s="179"/>
      <c r="AC185" s="179"/>
      <c r="AD185" s="191"/>
      <c r="AE185" s="192"/>
      <c r="AF185" s="190"/>
      <c r="AG185" s="226"/>
      <c r="AL185" s="414">
        <f t="shared" si="126"/>
        <v>661342.57794314425</v>
      </c>
      <c r="AM185" s="414">
        <f t="shared" si="127"/>
        <v>595208.32014882984</v>
      </c>
      <c r="AN185" s="442">
        <f t="shared" si="128"/>
        <v>320176.61116128555</v>
      </c>
    </row>
    <row r="186" spans="2:40" ht="15" x14ac:dyDescent="0.25">
      <c r="B186" s="268">
        <v>18</v>
      </c>
      <c r="C186" s="302" t="s">
        <v>644</v>
      </c>
      <c r="D186" s="298" t="s">
        <v>645</v>
      </c>
      <c r="E186" s="206">
        <f t="shared" si="155"/>
        <v>2352356.706564988</v>
      </c>
      <c r="F186" s="206">
        <v>2382490.3955649878</v>
      </c>
      <c r="G186" s="206">
        <v>2421617</v>
      </c>
      <c r="H186" s="207">
        <v>100</v>
      </c>
      <c r="I186" s="206"/>
      <c r="J186" s="206">
        <f>IF(H186+I186&gt;100,err,H186+I186)</f>
        <v>100</v>
      </c>
      <c r="K186" s="206"/>
      <c r="L186" s="23"/>
      <c r="M186" s="206">
        <f t="shared" si="156"/>
        <v>2352356.706564988</v>
      </c>
      <c r="N186" s="206">
        <f t="shared" si="157"/>
        <v>2352356.706564988</v>
      </c>
      <c r="O186" s="206">
        <f t="shared" si="158"/>
        <v>2352356.706564988</v>
      </c>
      <c r="P186" s="208">
        <f t="shared" si="159"/>
        <v>2352356.706564988</v>
      </c>
      <c r="Q186" s="221">
        <v>1.281E-2</v>
      </c>
      <c r="R186" s="222"/>
      <c r="S186" s="206">
        <f t="shared" si="160"/>
        <v>30133.688999999998</v>
      </c>
      <c r="T186" s="31"/>
      <c r="U186" s="74"/>
      <c r="V186" s="223">
        <f>+'[1]Formulas Indices'!$Z$75</f>
        <v>1.281E-2</v>
      </c>
      <c r="W186" s="176"/>
      <c r="Y186" s="264"/>
      <c r="Z186" s="303"/>
      <c r="AA186" s="304"/>
      <c r="AB186" s="179"/>
      <c r="AC186" s="179"/>
      <c r="AD186" s="191"/>
      <c r="AE186" s="192"/>
      <c r="AF186" s="190"/>
      <c r="AG186" s="226"/>
      <c r="AL186" s="414">
        <f t="shared" si="126"/>
        <v>2458730.0882230676</v>
      </c>
      <c r="AM186" s="414">
        <f t="shared" si="127"/>
        <v>2212857.0794007611</v>
      </c>
      <c r="AN186" s="442">
        <f t="shared" si="128"/>
        <v>1190348.0792903502</v>
      </c>
    </row>
    <row r="187" spans="2:40" ht="15" x14ac:dyDescent="0.25">
      <c r="B187" s="268">
        <v>18</v>
      </c>
      <c r="C187" s="302" t="s">
        <v>646</v>
      </c>
      <c r="D187" s="298" t="s">
        <v>647</v>
      </c>
      <c r="E187" s="206">
        <f t="shared" si="155"/>
        <v>161785.55779947538</v>
      </c>
      <c r="F187" s="206">
        <v>163858.03079947538</v>
      </c>
      <c r="G187" s="206">
        <v>166549</v>
      </c>
      <c r="H187" s="207">
        <v>100</v>
      </c>
      <c r="I187" s="206"/>
      <c r="J187" s="206">
        <f>IF(H187+I187&gt;100,err,H187+I187)</f>
        <v>100</v>
      </c>
      <c r="K187" s="206"/>
      <c r="L187" s="23"/>
      <c r="M187" s="206">
        <f t="shared" si="156"/>
        <v>161785.55779947538</v>
      </c>
      <c r="N187" s="206">
        <f t="shared" si="157"/>
        <v>161785.55779947538</v>
      </c>
      <c r="O187" s="206">
        <f t="shared" si="158"/>
        <v>161785.55779947538</v>
      </c>
      <c r="P187" s="208">
        <f t="shared" si="159"/>
        <v>161785.55779947538</v>
      </c>
      <c r="Q187" s="221">
        <v>1.281E-2</v>
      </c>
      <c r="R187" s="222"/>
      <c r="S187" s="206">
        <f t="shared" si="160"/>
        <v>2072.473</v>
      </c>
      <c r="T187" s="31"/>
      <c r="U187" s="74"/>
      <c r="V187" s="223">
        <f>+'[1]Formulas Indices'!$Z$75</f>
        <v>1.281E-2</v>
      </c>
      <c r="W187" s="176"/>
      <c r="Y187" s="264"/>
      <c r="Z187" s="303"/>
      <c r="AA187" s="304"/>
      <c r="AB187" s="179"/>
      <c r="AC187" s="179"/>
      <c r="AD187" s="191"/>
      <c r="AE187" s="192"/>
      <c r="AF187" s="190"/>
      <c r="AG187" s="226"/>
      <c r="AL187" s="414">
        <f t="shared" si="126"/>
        <v>169101.48778505859</v>
      </c>
      <c r="AM187" s="414">
        <f t="shared" si="127"/>
        <v>152191.33900655273</v>
      </c>
      <c r="AN187" s="442">
        <f t="shared" si="128"/>
        <v>81867.315226763167</v>
      </c>
    </row>
    <row r="188" spans="2:40" ht="15" x14ac:dyDescent="0.25">
      <c r="B188" s="268">
        <v>18</v>
      </c>
      <c r="C188" s="302" t="s">
        <v>648</v>
      </c>
      <c r="D188" s="298" t="s">
        <v>649</v>
      </c>
      <c r="E188" s="206">
        <f t="shared" si="155"/>
        <v>913469.76601542893</v>
      </c>
      <c r="F188" s="206">
        <v>925171.31401542888</v>
      </c>
      <c r="G188" s="206">
        <v>940365</v>
      </c>
      <c r="H188" s="207">
        <v>100</v>
      </c>
      <c r="I188" s="206"/>
      <c r="J188" s="206">
        <f>IF(H188+I188&gt;100,err,H188+I188)</f>
        <v>100</v>
      </c>
      <c r="K188" s="206"/>
      <c r="L188" s="23"/>
      <c r="M188" s="206">
        <f t="shared" si="156"/>
        <v>913469.76601542893</v>
      </c>
      <c r="N188" s="206">
        <f t="shared" si="157"/>
        <v>913469.76601542893</v>
      </c>
      <c r="O188" s="206">
        <f t="shared" si="158"/>
        <v>913469.76601542893</v>
      </c>
      <c r="P188" s="208">
        <f t="shared" si="159"/>
        <v>913469.76601542893</v>
      </c>
      <c r="Q188" s="221">
        <v>1.281E-2</v>
      </c>
      <c r="R188" s="222"/>
      <c r="S188" s="206">
        <f t="shared" si="160"/>
        <v>11701.548000000001</v>
      </c>
      <c r="T188" s="31"/>
      <c r="U188" s="74"/>
      <c r="V188" s="223">
        <f>+'[1]Formulas Indices'!$Z$75</f>
        <v>1.281E-2</v>
      </c>
      <c r="W188" s="176"/>
      <c r="Y188" s="264"/>
      <c r="Z188" s="303"/>
      <c r="AA188" s="304"/>
      <c r="AB188" s="179"/>
      <c r="AC188" s="179"/>
      <c r="AD188" s="191"/>
      <c r="AE188" s="192"/>
      <c r="AF188" s="190"/>
      <c r="AG188" s="226"/>
      <c r="AL188" s="414">
        <f t="shared" si="126"/>
        <v>954776.79606392258</v>
      </c>
      <c r="AM188" s="414">
        <f t="shared" si="127"/>
        <v>859299.1164575303</v>
      </c>
      <c r="AN188" s="442">
        <f t="shared" si="128"/>
        <v>462237.28695940308</v>
      </c>
    </row>
    <row r="189" spans="2:40" ht="15" x14ac:dyDescent="0.25">
      <c r="B189" s="268">
        <v>18</v>
      </c>
      <c r="C189" s="302" t="s">
        <v>650</v>
      </c>
      <c r="D189" s="298" t="s">
        <v>651</v>
      </c>
      <c r="E189" s="206">
        <f t="shared" si="155"/>
        <v>292275.5490352026</v>
      </c>
      <c r="F189" s="206">
        <v>296019.59903520258</v>
      </c>
      <c r="G189" s="206">
        <v>300881</v>
      </c>
      <c r="H189" s="207">
        <v>100</v>
      </c>
      <c r="I189" s="206"/>
      <c r="J189" s="206">
        <f>IF(H189+I189&gt;100,err,H189+I189)</f>
        <v>100</v>
      </c>
      <c r="K189" s="206"/>
      <c r="L189" s="23"/>
      <c r="M189" s="206">
        <f t="shared" si="156"/>
        <v>292275.5490352026</v>
      </c>
      <c r="N189" s="206">
        <f t="shared" si="157"/>
        <v>292275.5490352026</v>
      </c>
      <c r="O189" s="206">
        <f t="shared" si="158"/>
        <v>292275.5490352026</v>
      </c>
      <c r="P189" s="208">
        <f t="shared" si="159"/>
        <v>292275.5490352026</v>
      </c>
      <c r="Q189" s="221">
        <v>1.281E-2</v>
      </c>
      <c r="R189" s="222"/>
      <c r="S189" s="206">
        <f t="shared" si="160"/>
        <v>3744.05</v>
      </c>
      <c r="T189" s="31"/>
      <c r="U189" s="74"/>
      <c r="V189" s="223">
        <f>+'[1]Formulas Indices'!$Z$75</f>
        <v>1.281E-2</v>
      </c>
      <c r="W189" s="176"/>
      <c r="Y189" s="264"/>
      <c r="Z189" s="303"/>
      <c r="AA189" s="304"/>
      <c r="AB189" s="179"/>
      <c r="AC189" s="179"/>
      <c r="AD189" s="191"/>
      <c r="AE189" s="192"/>
      <c r="AF189" s="190"/>
      <c r="AG189" s="226"/>
      <c r="AL189" s="414">
        <f t="shared" si="126"/>
        <v>305492.22620432905</v>
      </c>
      <c r="AM189" s="414">
        <f t="shared" si="127"/>
        <v>274943.00358389615</v>
      </c>
      <c r="AN189" s="442">
        <f t="shared" si="128"/>
        <v>147898.33436465636</v>
      </c>
    </row>
    <row r="190" spans="2:40" ht="15" x14ac:dyDescent="0.25">
      <c r="B190" s="268">
        <v>18</v>
      </c>
      <c r="C190" s="302" t="s">
        <v>652</v>
      </c>
      <c r="D190" s="298" t="s">
        <v>653</v>
      </c>
      <c r="E190" s="206">
        <f t="shared" si="155"/>
        <v>139305.43856372219</v>
      </c>
      <c r="F190" s="206">
        <v>141089.94156372218</v>
      </c>
      <c r="G190" s="206">
        <v>143407</v>
      </c>
      <c r="H190" s="207">
        <v>100</v>
      </c>
      <c r="I190" s="206"/>
      <c r="J190" s="206">
        <f>IF(H190+I190&gt;100,err,H190+I190)</f>
        <v>100</v>
      </c>
      <c r="K190" s="206"/>
      <c r="L190" s="23"/>
      <c r="M190" s="206">
        <f t="shared" si="156"/>
        <v>139305.43856372219</v>
      </c>
      <c r="N190" s="206">
        <f>(+M190-M190*K190/100)</f>
        <v>139305.43856372219</v>
      </c>
      <c r="O190" s="206">
        <f>(+E190*J190/100)</f>
        <v>139305.43856372219</v>
      </c>
      <c r="P190" s="208">
        <f>+N190-N190*0</f>
        <v>139305.43856372219</v>
      </c>
      <c r="Q190" s="221">
        <v>1.281E-2</v>
      </c>
      <c r="R190" s="222"/>
      <c r="S190" s="206">
        <f>ROUND(+P190*Q190,3)</f>
        <v>1784.5029999999999</v>
      </c>
      <c r="T190" s="31"/>
      <c r="U190" s="74"/>
      <c r="V190" s="223">
        <f>+'[1]Formulas Indices'!$Z$75</f>
        <v>1.281E-2</v>
      </c>
      <c r="W190" s="176"/>
      <c r="Y190" s="264"/>
      <c r="Z190" s="303"/>
      <c r="AA190" s="304"/>
      <c r="AB190" s="179"/>
      <c r="AC190" s="179"/>
      <c r="AD190" s="191"/>
      <c r="AE190" s="192"/>
      <c r="AF190" s="190"/>
      <c r="AG190" s="226"/>
      <c r="AL190" s="414">
        <f t="shared" si="126"/>
        <v>145604.8196937613</v>
      </c>
      <c r="AM190" s="414">
        <f t="shared" si="127"/>
        <v>131044.33772438517</v>
      </c>
      <c r="AN190" s="442">
        <f t="shared" si="128"/>
        <v>70491.843853891973</v>
      </c>
    </row>
    <row r="191" spans="2:40" ht="15" x14ac:dyDescent="0.25">
      <c r="B191" s="268">
        <v>18</v>
      </c>
      <c r="C191" s="302" t="s">
        <v>654</v>
      </c>
      <c r="D191" s="310" t="s">
        <v>655</v>
      </c>
      <c r="E191" s="206">
        <f t="shared" si="155"/>
        <v>2660828.3937048367</v>
      </c>
      <c r="F191" s="206">
        <v>2694913.6057048365</v>
      </c>
      <c r="G191" s="206">
        <v>2739171</v>
      </c>
      <c r="H191" s="207">
        <v>100</v>
      </c>
      <c r="I191" s="206"/>
      <c r="J191" s="206">
        <f>IF(H191+I191&gt;100,err,H191+I191)</f>
        <v>100</v>
      </c>
      <c r="K191" s="206"/>
      <c r="L191" s="23"/>
      <c r="M191" s="206">
        <f t="shared" si="156"/>
        <v>2660828.3937048367</v>
      </c>
      <c r="N191" s="206">
        <f>(+M191-M191*K191/100)</f>
        <v>2660828.3937048367</v>
      </c>
      <c r="O191" s="206">
        <f>(+E191*J191/100)</f>
        <v>2660828.3937048367</v>
      </c>
      <c r="P191" s="208">
        <f>+N191-N191*0</f>
        <v>2660828.3937048367</v>
      </c>
      <c r="Q191" s="221">
        <v>1.281E-2</v>
      </c>
      <c r="R191" s="222"/>
      <c r="S191" s="206">
        <f>ROUND(+P191*Q191,3)</f>
        <v>34085.212</v>
      </c>
      <c r="T191" s="31"/>
      <c r="U191" s="74"/>
      <c r="V191" s="223">
        <f>+'[1]Formulas Indices'!$Z$75</f>
        <v>1.281E-2</v>
      </c>
      <c r="W191" s="176"/>
      <c r="Y191" s="264"/>
      <c r="Z191" s="303"/>
      <c r="AA191" s="304"/>
      <c r="AB191" s="179"/>
      <c r="AC191" s="179"/>
      <c r="AD191" s="191"/>
      <c r="AE191" s="192"/>
      <c r="AF191" s="190"/>
      <c r="AG191" s="226"/>
      <c r="AL191" s="414">
        <f t="shared" si="126"/>
        <v>2781150.8410873916</v>
      </c>
      <c r="AM191" s="414">
        <f t="shared" si="127"/>
        <v>2503035.7569786524</v>
      </c>
      <c r="AN191" s="442">
        <f t="shared" si="128"/>
        <v>1346442.0424844823</v>
      </c>
    </row>
    <row r="192" spans="2:40" ht="30" x14ac:dyDescent="0.25">
      <c r="B192" s="268">
        <v>18</v>
      </c>
      <c r="C192" s="302" t="s">
        <v>656</v>
      </c>
      <c r="D192" s="298" t="s">
        <v>657</v>
      </c>
      <c r="E192" s="206">
        <f t="shared" si="155"/>
        <v>1097256.5432674398</v>
      </c>
      <c r="F192" s="206">
        <v>1111312.3992674397</v>
      </c>
      <c r="G192" s="206">
        <v>1129563</v>
      </c>
      <c r="H192" s="207">
        <v>100</v>
      </c>
      <c r="I192" s="206"/>
      <c r="J192" s="206">
        <f>IF(H192+I192&gt;100,err,H192+I192)</f>
        <v>100</v>
      </c>
      <c r="K192" s="206"/>
      <c r="L192" s="23"/>
      <c r="M192" s="206">
        <f t="shared" si="156"/>
        <v>1097256.5432674398</v>
      </c>
      <c r="N192" s="206">
        <f>(+M192-M192*K192/100)</f>
        <v>1097256.5432674398</v>
      </c>
      <c r="O192" s="206">
        <f>(+E192*J192/100)</f>
        <v>1097256.5432674398</v>
      </c>
      <c r="P192" s="208">
        <f>+N192-N192*0</f>
        <v>1097256.5432674398</v>
      </c>
      <c r="Q192" s="221">
        <v>1.281E-2</v>
      </c>
      <c r="R192" s="222"/>
      <c r="S192" s="206">
        <f>ROUND(+P192*Q192,3)</f>
        <v>14055.856</v>
      </c>
      <c r="T192" s="31"/>
      <c r="U192" s="74"/>
      <c r="V192" s="223">
        <f>+'[1]Formulas Indices'!$Z$75</f>
        <v>1.281E-2</v>
      </c>
      <c r="W192" s="176"/>
      <c r="Y192" s="264"/>
      <c r="Z192" s="303"/>
      <c r="AA192" s="304"/>
      <c r="AB192" s="179"/>
      <c r="AC192" s="179"/>
      <c r="AD192" s="191"/>
      <c r="AE192" s="192"/>
      <c r="AF192" s="190"/>
      <c r="AG192" s="226"/>
      <c r="AL192" s="414">
        <f t="shared" si="126"/>
        <v>1146874.3960439977</v>
      </c>
      <c r="AM192" s="414">
        <f t="shared" si="127"/>
        <v>1032186.956439598</v>
      </c>
      <c r="AN192" s="442">
        <f t="shared" si="128"/>
        <v>555237.73880559334</v>
      </c>
    </row>
    <row r="193" spans="2:40" ht="30" x14ac:dyDescent="0.25">
      <c r="B193" s="268">
        <v>18</v>
      </c>
      <c r="C193" s="302" t="s">
        <v>658</v>
      </c>
      <c r="D193" s="298" t="s">
        <v>659</v>
      </c>
      <c r="E193" s="206">
        <f t="shared" si="155"/>
        <v>2223825.0560249346</v>
      </c>
      <c r="F193" s="206">
        <v>2252312.2550249347</v>
      </c>
      <c r="G193" s="206">
        <v>2289301</v>
      </c>
      <c r="H193" s="207">
        <v>100</v>
      </c>
      <c r="I193" s="206"/>
      <c r="J193" s="206">
        <f>IF(H193+I193&gt;100,err,H193+I193)</f>
        <v>100</v>
      </c>
      <c r="K193" s="206"/>
      <c r="L193" s="23"/>
      <c r="M193" s="206">
        <f t="shared" si="156"/>
        <v>2223825.0560249346</v>
      </c>
      <c r="N193" s="206">
        <f>(+M193-M193*K193/100)</f>
        <v>2223825.0560249346</v>
      </c>
      <c r="O193" s="206">
        <f>(+E193*J193/100)</f>
        <v>2223825.0560249346</v>
      </c>
      <c r="P193" s="208">
        <f>+N193-N193*0</f>
        <v>2223825.0560249346</v>
      </c>
      <c r="Q193" s="221">
        <v>1.281E-2</v>
      </c>
      <c r="R193" s="222"/>
      <c r="S193" s="206">
        <f>ROUND(+P193*Q193,3)</f>
        <v>28487.199000000001</v>
      </c>
      <c r="T193" s="31"/>
      <c r="U193" s="74"/>
      <c r="V193" s="223">
        <f>+'[1]Formulas Indices'!$Z$75</f>
        <v>1.281E-2</v>
      </c>
      <c r="W193" s="176"/>
      <c r="Y193" s="264"/>
      <c r="Z193" s="303"/>
      <c r="AA193" s="304"/>
      <c r="AB193" s="179"/>
      <c r="AC193" s="179"/>
      <c r="AD193" s="191"/>
      <c r="AE193" s="192"/>
      <c r="AF193" s="190"/>
      <c r="AG193" s="226"/>
      <c r="AL193" s="414">
        <f t="shared" si="126"/>
        <v>2324386.2471857327</v>
      </c>
      <c r="AM193" s="414">
        <f t="shared" si="127"/>
        <v>2091947.6224671593</v>
      </c>
      <c r="AN193" s="442">
        <f t="shared" si="128"/>
        <v>1125308.0271474768</v>
      </c>
    </row>
    <row r="194" spans="2:40" ht="15.6" x14ac:dyDescent="0.25">
      <c r="B194" s="306"/>
      <c r="C194" s="311" t="s">
        <v>660</v>
      </c>
      <c r="D194" s="300" t="s">
        <v>661</v>
      </c>
      <c r="E194" s="206"/>
      <c r="F194" s="206"/>
      <c r="G194" s="206"/>
      <c r="H194" s="207">
        <v>100</v>
      </c>
      <c r="I194" s="206"/>
      <c r="J194" s="206"/>
      <c r="K194" s="206"/>
      <c r="L194" s="23"/>
      <c r="M194" s="206"/>
      <c r="N194" s="206"/>
      <c r="O194" s="206"/>
      <c r="P194" s="208"/>
      <c r="Q194" s="221"/>
      <c r="R194" s="222"/>
      <c r="S194" s="206"/>
      <c r="T194" s="31"/>
      <c r="U194" s="74"/>
      <c r="V194" s="223"/>
      <c r="W194" s="176"/>
      <c r="Y194" s="264"/>
      <c r="Z194" s="303"/>
      <c r="AA194" s="304"/>
      <c r="AB194" s="179"/>
      <c r="AC194" s="179"/>
      <c r="AD194" s="191"/>
      <c r="AE194" s="192"/>
      <c r="AF194" s="190"/>
      <c r="AG194" s="226"/>
      <c r="AL194" s="414">
        <f t="shared" si="126"/>
        <v>0</v>
      </c>
      <c r="AM194" s="414">
        <f t="shared" si="127"/>
        <v>0</v>
      </c>
      <c r="AN194" s="442">
        <f t="shared" si="128"/>
        <v>0</v>
      </c>
    </row>
    <row r="195" spans="2:40" ht="15" x14ac:dyDescent="0.25">
      <c r="B195" s="268">
        <v>16</v>
      </c>
      <c r="C195" s="312" t="s">
        <v>662</v>
      </c>
      <c r="D195" s="310" t="s">
        <v>663</v>
      </c>
      <c r="E195" s="206">
        <f t="shared" ref="E195:E213" si="161">+G195+G195*$G$19/100</f>
        <v>3226113.7323420597</v>
      </c>
      <c r="F195" s="206">
        <v>3392871.5513420599</v>
      </c>
      <c r="G195" s="206">
        <v>3321100</v>
      </c>
      <c r="H195" s="207">
        <v>100</v>
      </c>
      <c r="I195" s="206"/>
      <c r="J195" s="206">
        <f>IF(H195+I195&gt;100,err,H195+I195)</f>
        <v>100</v>
      </c>
      <c r="K195" s="206"/>
      <c r="L195" s="23"/>
      <c r="M195" s="206">
        <f t="shared" ref="M195:M213" si="162">+E195*H195/100</f>
        <v>3226113.7323420597</v>
      </c>
      <c r="N195" s="206">
        <f t="shared" ref="N195:N211" si="163">(+M195-M195*K195/100)</f>
        <v>3226113.7323420597</v>
      </c>
      <c r="O195" s="206">
        <f t="shared" ref="O195:O211" si="164">(+E195*J195/100)</f>
        <v>3226113.7323420597</v>
      </c>
      <c r="P195" s="208">
        <f t="shared" ref="P195:P211" si="165">+N195-N195*0</f>
        <v>3226113.7323420597</v>
      </c>
      <c r="Q195" s="221">
        <v>5.169E-2</v>
      </c>
      <c r="R195" s="222"/>
      <c r="S195" s="206">
        <f t="shared" ref="S195:S211" si="166">ROUND(+P195*Q195,3)</f>
        <v>166757.81899999999</v>
      </c>
      <c r="T195" s="31"/>
      <c r="U195" s="74"/>
      <c r="V195" s="223">
        <f>+'[1]Formulas Indices'!$Z$67</f>
        <v>5.169E-2</v>
      </c>
      <c r="W195" s="176"/>
      <c r="Y195" s="264"/>
      <c r="Z195" s="303"/>
      <c r="AA195" s="304"/>
      <c r="AB195" s="179"/>
      <c r="AC195" s="179"/>
      <c r="AD195" s="191"/>
      <c r="AE195" s="192"/>
      <c r="AF195" s="190"/>
      <c r="AG195" s="226"/>
      <c r="AL195" s="414">
        <f t="shared" si="126"/>
        <v>3501443.4409850058</v>
      </c>
      <c r="AM195" s="414">
        <f t="shared" si="127"/>
        <v>3151299.0968865054</v>
      </c>
      <c r="AN195" s="442">
        <f t="shared" si="128"/>
        <v>1695158.2016603041</v>
      </c>
    </row>
    <row r="196" spans="2:40" ht="15" x14ac:dyDescent="0.25">
      <c r="B196" s="268">
        <v>17</v>
      </c>
      <c r="C196" s="312" t="s">
        <v>664</v>
      </c>
      <c r="D196" s="305" t="s">
        <v>665</v>
      </c>
      <c r="E196" s="206">
        <f t="shared" si="161"/>
        <v>920943.71111092134</v>
      </c>
      <c r="F196" s="206">
        <v>929011.17811092129</v>
      </c>
      <c r="G196" s="206">
        <v>948059</v>
      </c>
      <c r="H196" s="207">
        <v>100</v>
      </c>
      <c r="I196" s="206"/>
      <c r="J196" s="206">
        <f>IF(H196+I196&gt;100,err,H196+I196)</f>
        <v>100</v>
      </c>
      <c r="K196" s="206"/>
      <c r="L196" s="23"/>
      <c r="M196" s="206">
        <f t="shared" si="162"/>
        <v>920943.71111092134</v>
      </c>
      <c r="N196" s="206">
        <f t="shared" si="163"/>
        <v>920943.71111092134</v>
      </c>
      <c r="O196" s="206">
        <f t="shared" si="164"/>
        <v>920943.71111092134</v>
      </c>
      <c r="P196" s="208">
        <f t="shared" si="165"/>
        <v>920943.71111092134</v>
      </c>
      <c r="Q196" s="221">
        <v>8.7600000000000004E-3</v>
      </c>
      <c r="R196" s="222"/>
      <c r="S196" s="206">
        <f t="shared" si="166"/>
        <v>8067.4669999999996</v>
      </c>
      <c r="T196" s="31"/>
      <c r="U196" s="74"/>
      <c r="V196" s="223">
        <f>+'[1]Formulas Indices'!$Z$71</f>
        <v>8.7600000000000004E-3</v>
      </c>
      <c r="W196" s="176"/>
      <c r="Y196" s="264"/>
      <c r="Z196" s="303"/>
      <c r="AA196" s="304"/>
      <c r="AB196" s="179"/>
      <c r="AC196" s="179"/>
      <c r="AD196" s="191"/>
      <c r="AE196" s="192"/>
      <c r="AF196" s="190"/>
      <c r="AG196" s="226"/>
      <c r="AL196" s="414">
        <f t="shared" si="126"/>
        <v>958739.53581047081</v>
      </c>
      <c r="AM196" s="414">
        <f t="shared" si="127"/>
        <v>862865.58222942369</v>
      </c>
      <c r="AN196" s="442">
        <f t="shared" si="128"/>
        <v>464155.77311964694</v>
      </c>
    </row>
    <row r="197" spans="2:40" ht="15.6" x14ac:dyDescent="0.25">
      <c r="B197" s="306"/>
      <c r="C197" s="296" t="s">
        <v>666</v>
      </c>
      <c r="D197" s="300" t="s">
        <v>667</v>
      </c>
      <c r="E197" s="206"/>
      <c r="F197" s="206"/>
      <c r="G197" s="206"/>
      <c r="H197" s="207">
        <v>100</v>
      </c>
      <c r="I197" s="206"/>
      <c r="J197" s="206"/>
      <c r="K197" s="206"/>
      <c r="L197" s="23"/>
      <c r="M197" s="206"/>
      <c r="N197" s="206"/>
      <c r="O197" s="206"/>
      <c r="P197" s="208"/>
      <c r="Q197" s="221"/>
      <c r="R197" s="222"/>
      <c r="S197" s="206"/>
      <c r="T197" s="31"/>
      <c r="U197" s="74"/>
      <c r="V197" s="223"/>
      <c r="W197" s="176"/>
      <c r="Y197" s="264"/>
      <c r="Z197" s="303"/>
      <c r="AA197" s="304"/>
      <c r="AB197" s="179"/>
      <c r="AC197" s="179"/>
      <c r="AD197" s="191"/>
      <c r="AE197" s="192"/>
      <c r="AF197" s="190"/>
      <c r="AG197" s="226"/>
      <c r="AL197" s="414">
        <f t="shared" si="126"/>
        <v>0</v>
      </c>
      <c r="AM197" s="414">
        <f t="shared" si="127"/>
        <v>0</v>
      </c>
      <c r="AN197" s="442">
        <f t="shared" si="128"/>
        <v>0</v>
      </c>
    </row>
    <row r="198" spans="2:40" ht="15" x14ac:dyDescent="0.25">
      <c r="B198" s="268">
        <v>18</v>
      </c>
      <c r="C198" s="302" t="s">
        <v>668</v>
      </c>
      <c r="D198" s="310" t="s">
        <v>669</v>
      </c>
      <c r="E198" s="206">
        <f t="shared" si="161"/>
        <v>2407412.6964502526</v>
      </c>
      <c r="F198" s="206">
        <v>2438251.6534502525</v>
      </c>
      <c r="G198" s="206">
        <v>2478294</v>
      </c>
      <c r="H198" s="207">
        <v>100</v>
      </c>
      <c r="I198" s="206"/>
      <c r="J198" s="206">
        <f>IF(H198+I198&gt;100,err,H198+I198)</f>
        <v>100</v>
      </c>
      <c r="K198" s="206"/>
      <c r="L198" s="23"/>
      <c r="M198" s="206">
        <f t="shared" si="162"/>
        <v>2407412.6964502526</v>
      </c>
      <c r="N198" s="206">
        <f t="shared" si="163"/>
        <v>2407412.6964502526</v>
      </c>
      <c r="O198" s="206">
        <f t="shared" si="164"/>
        <v>2407412.6964502526</v>
      </c>
      <c r="P198" s="208">
        <f t="shared" si="165"/>
        <v>2407412.6964502526</v>
      </c>
      <c r="Q198" s="221">
        <v>1.281E-2</v>
      </c>
      <c r="R198" s="222"/>
      <c r="S198" s="206">
        <f t="shared" si="166"/>
        <v>30838.956999999999</v>
      </c>
      <c r="T198" s="31"/>
      <c r="U198" s="74"/>
      <c r="V198" s="223">
        <f>+'[1]Formulas Indices'!$Z$75</f>
        <v>1.281E-2</v>
      </c>
      <c r="W198" s="176"/>
      <c r="Y198" s="264"/>
      <c r="Z198" s="303"/>
      <c r="AA198" s="304"/>
      <c r="AB198" s="179"/>
      <c r="AC198" s="179"/>
      <c r="AD198" s="191"/>
      <c r="AE198" s="192"/>
      <c r="AF198" s="190"/>
      <c r="AG198" s="226"/>
      <c r="AL198" s="414">
        <f t="shared" si="126"/>
        <v>2516275.7063606605</v>
      </c>
      <c r="AM198" s="414">
        <f t="shared" si="127"/>
        <v>2264648.1357245944</v>
      </c>
      <c r="AN198" s="442">
        <f t="shared" si="128"/>
        <v>1218207.7115247953</v>
      </c>
    </row>
    <row r="199" spans="2:40" ht="15" x14ac:dyDescent="0.25">
      <c r="B199" s="268">
        <v>18</v>
      </c>
      <c r="C199" s="302" t="s">
        <v>670</v>
      </c>
      <c r="D199" s="298" t="s">
        <v>671</v>
      </c>
      <c r="E199" s="206">
        <f t="shared" si="161"/>
        <v>1888011.3968805599</v>
      </c>
      <c r="F199" s="206">
        <v>1912196.8228805598</v>
      </c>
      <c r="G199" s="206">
        <v>1943600</v>
      </c>
      <c r="H199" s="207">
        <v>100</v>
      </c>
      <c r="I199" s="206"/>
      <c r="J199" s="206">
        <f>IF(H199+I199&gt;100,err,H199+I199)</f>
        <v>100</v>
      </c>
      <c r="K199" s="206"/>
      <c r="L199" s="23"/>
      <c r="M199" s="206">
        <f t="shared" si="162"/>
        <v>1888011.3968805599</v>
      </c>
      <c r="N199" s="206">
        <f t="shared" si="163"/>
        <v>1888011.3968805599</v>
      </c>
      <c r="O199" s="206">
        <f t="shared" si="164"/>
        <v>1888011.3968805599</v>
      </c>
      <c r="P199" s="208">
        <f t="shared" si="165"/>
        <v>1888011.3968805599</v>
      </c>
      <c r="Q199" s="221">
        <v>1.281E-2</v>
      </c>
      <c r="R199" s="222"/>
      <c r="S199" s="206">
        <f t="shared" si="166"/>
        <v>24185.425999999999</v>
      </c>
      <c r="T199" s="31"/>
      <c r="U199" s="74"/>
      <c r="V199" s="223">
        <f>+'[1]Formulas Indices'!$Z$75</f>
        <v>1.281E-2</v>
      </c>
      <c r="W199" s="176"/>
      <c r="Y199" s="264"/>
      <c r="Z199" s="303"/>
      <c r="AA199" s="304"/>
      <c r="AB199" s="179"/>
      <c r="AC199" s="179"/>
      <c r="AD199" s="191"/>
      <c r="AE199" s="192"/>
      <c r="AF199" s="190"/>
      <c r="AG199" s="226"/>
      <c r="AL199" s="414">
        <f t="shared" si="126"/>
        <v>1973387.1212127379</v>
      </c>
      <c r="AM199" s="414">
        <f t="shared" si="127"/>
        <v>1776048.409091464</v>
      </c>
      <c r="AN199" s="442">
        <f t="shared" si="128"/>
        <v>955378.38036119635</v>
      </c>
    </row>
    <row r="200" spans="2:40" ht="15" x14ac:dyDescent="0.25">
      <c r="B200" s="268">
        <v>18</v>
      </c>
      <c r="C200" s="302" t="s">
        <v>672</v>
      </c>
      <c r="D200" s="298" t="s">
        <v>673</v>
      </c>
      <c r="E200" s="206">
        <f t="shared" si="161"/>
        <v>625567.45597423555</v>
      </c>
      <c r="F200" s="206">
        <v>633580.97497423552</v>
      </c>
      <c r="G200" s="206">
        <v>643986</v>
      </c>
      <c r="H200" s="207">
        <v>100</v>
      </c>
      <c r="I200" s="206"/>
      <c r="J200" s="206">
        <f>IF(H200+I200&gt;100,err,H200+I200)</f>
        <v>100</v>
      </c>
      <c r="K200" s="206"/>
      <c r="L200" s="23"/>
      <c r="M200" s="206">
        <f t="shared" si="162"/>
        <v>625567.45597423555</v>
      </c>
      <c r="N200" s="206">
        <f t="shared" si="163"/>
        <v>625567.45597423555</v>
      </c>
      <c r="O200" s="206">
        <f t="shared" si="164"/>
        <v>625567.45597423555</v>
      </c>
      <c r="P200" s="208">
        <f t="shared" si="165"/>
        <v>625567.45597423555</v>
      </c>
      <c r="Q200" s="221">
        <v>1.281E-2</v>
      </c>
      <c r="R200" s="222"/>
      <c r="S200" s="206">
        <f t="shared" si="166"/>
        <v>8013.5190000000002</v>
      </c>
      <c r="T200" s="31"/>
      <c r="U200" s="74"/>
      <c r="V200" s="223">
        <f>+'[1]Formulas Indices'!$Z$75</f>
        <v>1.281E-2</v>
      </c>
      <c r="W200" s="176"/>
      <c r="Y200" s="264"/>
      <c r="Z200" s="303"/>
      <c r="AA200" s="304"/>
      <c r="AB200" s="179"/>
      <c r="AC200" s="179"/>
      <c r="AD200" s="191"/>
      <c r="AE200" s="192"/>
      <c r="AF200" s="190"/>
      <c r="AG200" s="226"/>
      <c r="AL200" s="414">
        <f t="shared" si="126"/>
        <v>653855.56617341109</v>
      </c>
      <c r="AM200" s="414">
        <f t="shared" si="127"/>
        <v>588470.00955606997</v>
      </c>
      <c r="AN200" s="442">
        <f t="shared" si="128"/>
        <v>316551.91476926842</v>
      </c>
    </row>
    <row r="201" spans="2:40" ht="15" x14ac:dyDescent="0.25">
      <c r="B201" s="268">
        <v>18</v>
      </c>
      <c r="C201" s="302" t="s">
        <v>674</v>
      </c>
      <c r="D201" s="298" t="s">
        <v>675</v>
      </c>
      <c r="E201" s="206">
        <f t="shared" si="161"/>
        <v>2645438.5168985086</v>
      </c>
      <c r="F201" s="206">
        <v>2679326.5838985085</v>
      </c>
      <c r="G201" s="206">
        <v>2723328</v>
      </c>
      <c r="H201" s="207">
        <v>100</v>
      </c>
      <c r="I201" s="206"/>
      <c r="J201" s="206">
        <f>IF(H201+I201&gt;100,err,H201+I201)</f>
        <v>100</v>
      </c>
      <c r="K201" s="206"/>
      <c r="L201" s="23"/>
      <c r="M201" s="206">
        <f t="shared" si="162"/>
        <v>2645438.5168985086</v>
      </c>
      <c r="N201" s="206">
        <f t="shared" si="163"/>
        <v>2645438.5168985086</v>
      </c>
      <c r="O201" s="206">
        <f t="shared" si="164"/>
        <v>2645438.5168985086</v>
      </c>
      <c r="P201" s="208">
        <f t="shared" si="165"/>
        <v>2645438.5168985086</v>
      </c>
      <c r="Q201" s="221">
        <v>1.281E-2</v>
      </c>
      <c r="R201" s="222"/>
      <c r="S201" s="206">
        <f t="shared" si="166"/>
        <v>33888.067000000003</v>
      </c>
      <c r="T201" s="31"/>
      <c r="U201" s="74"/>
      <c r="V201" s="223">
        <f>+'[1]Formulas Indices'!$Z$75</f>
        <v>1.281E-2</v>
      </c>
      <c r="W201" s="176"/>
      <c r="Y201" s="264"/>
      <c r="Z201" s="303"/>
      <c r="AA201" s="304"/>
      <c r="AB201" s="179"/>
      <c r="AC201" s="179"/>
      <c r="AD201" s="191"/>
      <c r="AE201" s="192"/>
      <c r="AF201" s="190"/>
      <c r="AG201" s="226"/>
      <c r="AL201" s="414">
        <f t="shared" si="126"/>
        <v>2765065.0345832608</v>
      </c>
      <c r="AM201" s="414">
        <f t="shared" si="127"/>
        <v>2488558.5311249346</v>
      </c>
      <c r="AN201" s="442">
        <f t="shared" si="128"/>
        <v>1338654.4008202984</v>
      </c>
    </row>
    <row r="202" spans="2:40" ht="15" x14ac:dyDescent="0.25">
      <c r="B202" s="268">
        <v>18</v>
      </c>
      <c r="C202" s="302" t="s">
        <v>676</v>
      </c>
      <c r="D202" s="298" t="s">
        <v>677</v>
      </c>
      <c r="E202" s="206">
        <f t="shared" si="161"/>
        <v>955492.49344342493</v>
      </c>
      <c r="F202" s="206">
        <v>967732.3524434251</v>
      </c>
      <c r="G202" s="206">
        <v>983625</v>
      </c>
      <c r="H202" s="207">
        <v>100</v>
      </c>
      <c r="I202" s="206"/>
      <c r="J202" s="206">
        <f>IF(H202+I202&gt;100,err,H202+I202)</f>
        <v>100</v>
      </c>
      <c r="K202" s="206"/>
      <c r="L202" s="23"/>
      <c r="M202" s="206">
        <f t="shared" si="162"/>
        <v>955492.49344342505</v>
      </c>
      <c r="N202" s="206">
        <f t="shared" si="163"/>
        <v>955492.49344342505</v>
      </c>
      <c r="O202" s="206">
        <f t="shared" si="164"/>
        <v>955492.49344342505</v>
      </c>
      <c r="P202" s="208">
        <f t="shared" si="165"/>
        <v>955492.49344342505</v>
      </c>
      <c r="Q202" s="221">
        <v>1.281E-2</v>
      </c>
      <c r="R202" s="222"/>
      <c r="S202" s="206">
        <f t="shared" si="166"/>
        <v>12239.859</v>
      </c>
      <c r="T202" s="31"/>
      <c r="U202" s="74"/>
      <c r="V202" s="223">
        <f>+'[1]Formulas Indices'!$Z$75</f>
        <v>1.281E-2</v>
      </c>
      <c r="W202" s="176"/>
      <c r="Y202" s="264"/>
      <c r="Z202" s="303"/>
      <c r="AA202" s="304"/>
      <c r="AB202" s="179"/>
      <c r="AC202" s="179"/>
      <c r="AD202" s="191"/>
      <c r="AE202" s="192"/>
      <c r="AF202" s="190"/>
      <c r="AG202" s="226"/>
      <c r="AL202" s="414">
        <f t="shared" si="126"/>
        <v>998699.7877216147</v>
      </c>
      <c r="AM202" s="414">
        <f t="shared" si="127"/>
        <v>898829.80894945329</v>
      </c>
      <c r="AN202" s="442">
        <f t="shared" si="128"/>
        <v>483501.77996205125</v>
      </c>
    </row>
    <row r="203" spans="2:40" ht="15" x14ac:dyDescent="0.25">
      <c r="B203" s="268">
        <v>18</v>
      </c>
      <c r="C203" s="302" t="s">
        <v>678</v>
      </c>
      <c r="D203" s="298" t="s">
        <v>305</v>
      </c>
      <c r="E203" s="206">
        <f t="shared" si="161"/>
        <v>2668829.8085412765</v>
      </c>
      <c r="F203" s="206">
        <v>2703017.5185412765</v>
      </c>
      <c r="G203" s="206">
        <v>2747408</v>
      </c>
      <c r="H203" s="207">
        <v>100</v>
      </c>
      <c r="I203" s="206"/>
      <c r="J203" s="206">
        <f>IF(H203+I203&gt;100,err,H203+I203)</f>
        <v>100</v>
      </c>
      <c r="K203" s="206"/>
      <c r="L203" s="23"/>
      <c r="M203" s="206">
        <f t="shared" si="162"/>
        <v>2668829.8085412765</v>
      </c>
      <c r="N203" s="206">
        <f t="shared" si="163"/>
        <v>2668829.8085412765</v>
      </c>
      <c r="O203" s="206">
        <f t="shared" si="164"/>
        <v>2668829.8085412765</v>
      </c>
      <c r="P203" s="208">
        <f t="shared" si="165"/>
        <v>2668829.8085412765</v>
      </c>
      <c r="Q203" s="221">
        <v>1.281E-2</v>
      </c>
      <c r="R203" s="222"/>
      <c r="S203" s="206">
        <f t="shared" si="166"/>
        <v>34187.71</v>
      </c>
      <c r="T203" s="31"/>
      <c r="U203" s="74"/>
      <c r="V203" s="223">
        <f>+'[1]Formulas Indices'!$Z$75</f>
        <v>1.281E-2</v>
      </c>
      <c r="W203" s="176"/>
      <c r="Y203" s="264"/>
      <c r="Z203" s="303"/>
      <c r="AA203" s="304"/>
      <c r="AB203" s="179"/>
      <c r="AC203" s="179"/>
      <c r="AD203" s="191"/>
      <c r="AE203" s="192"/>
      <c r="AF203" s="190"/>
      <c r="AG203" s="226"/>
      <c r="AL203" s="414">
        <f t="shared" si="126"/>
        <v>2789514.0791345974</v>
      </c>
      <c r="AM203" s="414">
        <f t="shared" si="127"/>
        <v>2510562.6712211375</v>
      </c>
      <c r="AN203" s="442">
        <f t="shared" si="128"/>
        <v>1350490.9474024409</v>
      </c>
    </row>
    <row r="204" spans="2:40" ht="15" x14ac:dyDescent="0.25">
      <c r="B204" s="268">
        <v>18</v>
      </c>
      <c r="C204" s="302" t="s">
        <v>679</v>
      </c>
      <c r="D204" s="298" t="s">
        <v>680</v>
      </c>
      <c r="E204" s="206">
        <f t="shared" si="161"/>
        <v>1908914.9352883974</v>
      </c>
      <c r="F204" s="206">
        <v>1933368.1352883973</v>
      </c>
      <c r="G204" s="206">
        <v>1965119</v>
      </c>
      <c r="H204" s="207">
        <v>100</v>
      </c>
      <c r="I204" s="206"/>
      <c r="J204" s="206">
        <f>IF(H204+I204&gt;100,err,H204+I204)</f>
        <v>100</v>
      </c>
      <c r="K204" s="206"/>
      <c r="L204" s="23"/>
      <c r="M204" s="206">
        <f t="shared" si="162"/>
        <v>1908914.9352883974</v>
      </c>
      <c r="N204" s="206">
        <f t="shared" si="163"/>
        <v>1908914.9352883974</v>
      </c>
      <c r="O204" s="206">
        <f t="shared" si="164"/>
        <v>1908914.9352883974</v>
      </c>
      <c r="P204" s="208">
        <f t="shared" si="165"/>
        <v>1908914.9352883974</v>
      </c>
      <c r="Q204" s="221">
        <v>1.281E-2</v>
      </c>
      <c r="R204" s="222"/>
      <c r="S204" s="206">
        <f t="shared" si="166"/>
        <v>24453.200000000001</v>
      </c>
      <c r="T204" s="31"/>
      <c r="U204" s="74"/>
      <c r="V204" s="223">
        <f>+'[1]Formulas Indices'!$Z$75</f>
        <v>1.281E-2</v>
      </c>
      <c r="W204" s="176"/>
      <c r="Y204" s="264"/>
      <c r="Z204" s="303"/>
      <c r="AA204" s="304"/>
      <c r="AB204" s="179"/>
      <c r="AC204" s="179"/>
      <c r="AD204" s="191"/>
      <c r="AE204" s="192"/>
      <c r="AF204" s="190"/>
      <c r="AG204" s="226"/>
      <c r="AL204" s="414">
        <f t="shared" si="126"/>
        <v>1995235.9156176262</v>
      </c>
      <c r="AM204" s="414">
        <f t="shared" si="127"/>
        <v>1795712.3240558635</v>
      </c>
      <c r="AN204" s="442">
        <f t="shared" si="128"/>
        <v>965956.06458088406</v>
      </c>
    </row>
    <row r="205" spans="2:40" ht="15.6" x14ac:dyDescent="0.25">
      <c r="B205" s="313"/>
      <c r="C205" s="293" t="s">
        <v>681</v>
      </c>
      <c r="D205" s="294" t="s">
        <v>682</v>
      </c>
      <c r="E205" s="206"/>
      <c r="F205" s="206"/>
      <c r="G205" s="206"/>
      <c r="H205" s="207">
        <v>100</v>
      </c>
      <c r="I205" s="206"/>
      <c r="J205" s="206"/>
      <c r="K205" s="206"/>
      <c r="L205" s="23"/>
      <c r="M205" s="206"/>
      <c r="N205" s="206"/>
      <c r="O205" s="206"/>
      <c r="P205" s="208"/>
      <c r="Q205" s="221"/>
      <c r="R205" s="222"/>
      <c r="S205" s="206"/>
      <c r="T205" s="31"/>
      <c r="U205" s="74"/>
      <c r="V205" s="223"/>
      <c r="W205" s="176"/>
      <c r="Y205" s="264"/>
      <c r="Z205" s="303"/>
      <c r="AA205" s="304"/>
      <c r="AB205" s="179"/>
      <c r="AC205" s="179"/>
      <c r="AD205" s="191"/>
      <c r="AE205" s="192"/>
      <c r="AF205" s="190"/>
      <c r="AG205" s="226"/>
      <c r="AL205" s="414">
        <f t="shared" si="126"/>
        <v>0</v>
      </c>
      <c r="AM205" s="414">
        <f t="shared" si="127"/>
        <v>0</v>
      </c>
      <c r="AN205" s="442">
        <f t="shared" si="128"/>
        <v>0</v>
      </c>
    </row>
    <row r="206" spans="2:40" ht="15.6" x14ac:dyDescent="0.25">
      <c r="B206" s="306"/>
      <c r="C206" s="296" t="s">
        <v>683</v>
      </c>
      <c r="D206" s="300" t="s">
        <v>684</v>
      </c>
      <c r="E206" s="206"/>
      <c r="F206" s="206"/>
      <c r="G206" s="206"/>
      <c r="H206" s="207">
        <v>100</v>
      </c>
      <c r="I206" s="206"/>
      <c r="J206" s="206"/>
      <c r="K206" s="206"/>
      <c r="L206" s="23"/>
      <c r="M206" s="206"/>
      <c r="N206" s="206"/>
      <c r="O206" s="206"/>
      <c r="P206" s="208"/>
      <c r="Q206" s="221"/>
      <c r="R206" s="222"/>
      <c r="S206" s="206"/>
      <c r="T206" s="31"/>
      <c r="U206" s="74"/>
      <c r="V206" s="223"/>
      <c r="W206" s="176"/>
      <c r="Y206" s="264"/>
      <c r="Z206" s="303"/>
      <c r="AA206" s="304"/>
      <c r="AB206" s="179"/>
      <c r="AC206" s="179"/>
      <c r="AD206" s="191"/>
      <c r="AE206" s="192"/>
      <c r="AF206" s="190"/>
      <c r="AG206" s="226"/>
      <c r="AL206" s="414">
        <f t="shared" si="126"/>
        <v>0</v>
      </c>
      <c r="AM206" s="414">
        <f t="shared" si="127"/>
        <v>0</v>
      </c>
      <c r="AN206" s="442">
        <f t="shared" si="128"/>
        <v>0</v>
      </c>
    </row>
    <row r="207" spans="2:40" ht="15" x14ac:dyDescent="0.25">
      <c r="B207" s="268">
        <v>18</v>
      </c>
      <c r="C207" s="302" t="s">
        <v>685</v>
      </c>
      <c r="D207" s="310" t="s">
        <v>686</v>
      </c>
      <c r="E207" s="206">
        <f t="shared" si="161"/>
        <v>2080860.3568458341</v>
      </c>
      <c r="F207" s="206">
        <v>2107516.1778458343</v>
      </c>
      <c r="G207" s="206">
        <v>2142127</v>
      </c>
      <c r="H207" s="207">
        <v>100</v>
      </c>
      <c r="I207" s="206"/>
      <c r="J207" s="206">
        <f>IF(H207+I207&gt;100,err,H207+I207)</f>
        <v>100</v>
      </c>
      <c r="K207" s="206"/>
      <c r="L207" s="23"/>
      <c r="M207" s="206">
        <f t="shared" si="162"/>
        <v>2080860.3568458341</v>
      </c>
      <c r="N207" s="206">
        <f t="shared" si="163"/>
        <v>2080860.3568458341</v>
      </c>
      <c r="O207" s="206">
        <f t="shared" si="164"/>
        <v>2080860.3568458341</v>
      </c>
      <c r="P207" s="208">
        <f t="shared" si="165"/>
        <v>2080860.3568458341</v>
      </c>
      <c r="Q207" s="221">
        <v>1.281E-2</v>
      </c>
      <c r="R207" s="222"/>
      <c r="S207" s="206">
        <f t="shared" si="166"/>
        <v>26655.821</v>
      </c>
      <c r="T207" s="31"/>
      <c r="U207" s="74"/>
      <c r="V207" s="223">
        <f>+'[1]Formulas Indices'!$Z$75</f>
        <v>1.281E-2</v>
      </c>
      <c r="W207" s="176"/>
      <c r="Y207" s="264"/>
      <c r="Z207" s="303"/>
      <c r="AA207" s="304"/>
      <c r="AB207" s="179"/>
      <c r="AC207" s="179"/>
      <c r="AD207" s="191"/>
      <c r="AE207" s="192"/>
      <c r="AF207" s="190"/>
      <c r="AG207" s="226"/>
      <c r="AL207" s="414">
        <f t="shared" si="126"/>
        <v>2174956.6955369012</v>
      </c>
      <c r="AM207" s="414">
        <f t="shared" si="127"/>
        <v>1957461.0259832111</v>
      </c>
      <c r="AN207" s="442">
        <f t="shared" si="128"/>
        <v>1052964.5110184029</v>
      </c>
    </row>
    <row r="208" spans="2:40" ht="15" x14ac:dyDescent="0.25">
      <c r="B208" s="268">
        <v>18</v>
      </c>
      <c r="C208" s="302" t="s">
        <v>687</v>
      </c>
      <c r="D208" s="310" t="s">
        <v>688</v>
      </c>
      <c r="E208" s="206">
        <f t="shared" si="161"/>
        <v>1608307.6957041905</v>
      </c>
      <c r="F208" s="206">
        <v>1628910.1177041905</v>
      </c>
      <c r="G208" s="206">
        <v>1655661</v>
      </c>
      <c r="H208" s="207">
        <v>100</v>
      </c>
      <c r="I208" s="206"/>
      <c r="J208" s="206">
        <f>IF(H208+I208&gt;100,err,H208+I208)</f>
        <v>100</v>
      </c>
      <c r="K208" s="206"/>
      <c r="L208" s="23"/>
      <c r="M208" s="206">
        <f t="shared" si="162"/>
        <v>1608307.6957041905</v>
      </c>
      <c r="N208" s="206">
        <f t="shared" si="163"/>
        <v>1608307.6957041905</v>
      </c>
      <c r="O208" s="206">
        <f t="shared" si="164"/>
        <v>1608307.6957041905</v>
      </c>
      <c r="P208" s="208">
        <f t="shared" si="165"/>
        <v>1608307.6957041905</v>
      </c>
      <c r="Q208" s="221">
        <v>1.281E-2</v>
      </c>
      <c r="R208" s="222"/>
      <c r="S208" s="206">
        <f t="shared" si="166"/>
        <v>20602.421999999999</v>
      </c>
      <c r="T208" s="31"/>
      <c r="U208" s="74"/>
      <c r="V208" s="223">
        <f>+'[1]Formulas Indices'!$Z$75</f>
        <v>1.281E-2</v>
      </c>
      <c r="W208" s="176"/>
      <c r="Y208" s="264"/>
      <c r="Z208" s="303"/>
      <c r="AA208" s="304"/>
      <c r="AB208" s="179"/>
      <c r="AC208" s="179"/>
      <c r="AD208" s="191"/>
      <c r="AE208" s="192"/>
      <c r="AF208" s="190"/>
      <c r="AG208" s="226"/>
      <c r="AL208" s="414">
        <f t="shared" si="126"/>
        <v>1681035.2414707246</v>
      </c>
      <c r="AM208" s="414">
        <f t="shared" si="127"/>
        <v>1512931.717323652</v>
      </c>
      <c r="AN208" s="442">
        <f t="shared" si="128"/>
        <v>813841.69839895214</v>
      </c>
    </row>
    <row r="209" spans="2:40" ht="15.6" x14ac:dyDescent="0.25">
      <c r="B209" s="306"/>
      <c r="C209" s="296" t="s">
        <v>689</v>
      </c>
      <c r="D209" s="300" t="s">
        <v>690</v>
      </c>
      <c r="E209" s="206"/>
      <c r="F209" s="206"/>
      <c r="G209" s="206"/>
      <c r="H209" s="207">
        <v>100</v>
      </c>
      <c r="I209" s="206"/>
      <c r="J209" s="206"/>
      <c r="K209" s="206"/>
      <c r="L209" s="23"/>
      <c r="M209" s="206"/>
      <c r="N209" s="206"/>
      <c r="O209" s="206"/>
      <c r="P209" s="208"/>
      <c r="Q209" s="221"/>
      <c r="R209" s="222"/>
      <c r="S209" s="206"/>
      <c r="T209" s="31"/>
      <c r="U209" s="74"/>
      <c r="V209" s="223"/>
      <c r="W209" s="176"/>
      <c r="Y209" s="264"/>
      <c r="Z209" s="303"/>
      <c r="AA209" s="304"/>
      <c r="AB209" s="179"/>
      <c r="AC209" s="179"/>
      <c r="AD209" s="191"/>
      <c r="AE209" s="192"/>
      <c r="AF209" s="190"/>
      <c r="AG209" s="226"/>
      <c r="AL209" s="414">
        <f t="shared" si="126"/>
        <v>0</v>
      </c>
      <c r="AM209" s="414">
        <f t="shared" si="127"/>
        <v>0</v>
      </c>
      <c r="AN209" s="442">
        <f t="shared" si="128"/>
        <v>0</v>
      </c>
    </row>
    <row r="210" spans="2:40" ht="15" x14ac:dyDescent="0.25">
      <c r="B210" s="268">
        <v>18</v>
      </c>
      <c r="C210" s="307" t="s">
        <v>691</v>
      </c>
      <c r="D210" s="310" t="s">
        <v>692</v>
      </c>
      <c r="E210" s="206">
        <f t="shared" si="161"/>
        <v>298184.57009263441</v>
      </c>
      <c r="F210" s="206">
        <v>302004.31409263442</v>
      </c>
      <c r="G210" s="206">
        <v>306964</v>
      </c>
      <c r="H210" s="207">
        <v>100</v>
      </c>
      <c r="I210" s="206"/>
      <c r="J210" s="206">
        <f>IF(H210+I210&gt;100,err,H210+I210)</f>
        <v>100</v>
      </c>
      <c r="K210" s="206"/>
      <c r="L210" s="23"/>
      <c r="M210" s="206">
        <f t="shared" si="162"/>
        <v>298184.57009263441</v>
      </c>
      <c r="N210" s="206">
        <f t="shared" si="163"/>
        <v>298184.57009263441</v>
      </c>
      <c r="O210" s="206">
        <f t="shared" si="164"/>
        <v>298184.57009263441</v>
      </c>
      <c r="P210" s="208">
        <f t="shared" si="165"/>
        <v>298184.57009263441</v>
      </c>
      <c r="Q210" s="221">
        <v>1.281E-2</v>
      </c>
      <c r="R210" s="222"/>
      <c r="S210" s="206">
        <f t="shared" si="166"/>
        <v>3819.7440000000001</v>
      </c>
      <c r="T210" s="31"/>
      <c r="U210" s="74"/>
      <c r="V210" s="223">
        <f>+'[1]Formulas Indices'!$Z$75</f>
        <v>1.281E-2</v>
      </c>
      <c r="W210" s="176"/>
      <c r="Y210" s="264"/>
      <c r="Z210" s="303"/>
      <c r="AA210" s="304"/>
      <c r="AB210" s="179"/>
      <c r="AC210" s="179"/>
      <c r="AD210" s="191"/>
      <c r="AE210" s="192"/>
      <c r="AF210" s="190"/>
      <c r="AG210" s="226"/>
      <c r="AL210" s="414">
        <f t="shared" si="126"/>
        <v>311668.45214359876</v>
      </c>
      <c r="AM210" s="414">
        <f t="shared" si="127"/>
        <v>280501.60692923889</v>
      </c>
      <c r="AN210" s="442">
        <f t="shared" si="128"/>
        <v>150888.43836968203</v>
      </c>
    </row>
    <row r="211" spans="2:40" ht="15" x14ac:dyDescent="0.25">
      <c r="B211" s="268">
        <v>18</v>
      </c>
      <c r="C211" s="307" t="s">
        <v>693</v>
      </c>
      <c r="D211" s="310" t="s">
        <v>694</v>
      </c>
      <c r="E211" s="206">
        <f t="shared" si="161"/>
        <v>296700.27218440559</v>
      </c>
      <c r="F211" s="206">
        <v>300501.00218440557</v>
      </c>
      <c r="G211" s="206">
        <v>305436</v>
      </c>
      <c r="H211" s="207">
        <v>100</v>
      </c>
      <c r="I211" s="206"/>
      <c r="J211" s="206">
        <f>IF(H211+I211&gt;100,err,H211+I211)</f>
        <v>100</v>
      </c>
      <c r="K211" s="206"/>
      <c r="L211" s="23"/>
      <c r="M211" s="206">
        <f t="shared" si="162"/>
        <v>296700.27218440559</v>
      </c>
      <c r="N211" s="206">
        <f t="shared" si="163"/>
        <v>296700.27218440559</v>
      </c>
      <c r="O211" s="206">
        <f t="shared" si="164"/>
        <v>296700.27218440559</v>
      </c>
      <c r="P211" s="208">
        <f t="shared" si="165"/>
        <v>296700.27218440559</v>
      </c>
      <c r="Q211" s="221">
        <v>1.281E-2</v>
      </c>
      <c r="R211" s="222"/>
      <c r="S211" s="206">
        <f t="shared" si="166"/>
        <v>3800.73</v>
      </c>
      <c r="T211" s="31"/>
      <c r="U211" s="74"/>
      <c r="V211" s="223">
        <f>+'[1]Formulas Indices'!$Z$75</f>
        <v>1.281E-2</v>
      </c>
      <c r="W211" s="176"/>
      <c r="Y211" s="264"/>
      <c r="Z211" s="303"/>
      <c r="AA211" s="304"/>
      <c r="AB211" s="179"/>
      <c r="AC211" s="179"/>
      <c r="AD211" s="191"/>
      <c r="AE211" s="192"/>
      <c r="AF211" s="190"/>
      <c r="AG211" s="226"/>
      <c r="AL211" s="414">
        <f t="shared" si="126"/>
        <v>310117.03425430658</v>
      </c>
      <c r="AM211" s="414">
        <f t="shared" si="127"/>
        <v>279105.33082887594</v>
      </c>
      <c r="AN211" s="442">
        <f t="shared" si="128"/>
        <v>150137.34848245076</v>
      </c>
    </row>
    <row r="212" spans="2:40" ht="15" x14ac:dyDescent="0.25">
      <c r="B212" s="268">
        <v>18</v>
      </c>
      <c r="C212" s="307" t="s">
        <v>695</v>
      </c>
      <c r="D212" s="310" t="s">
        <v>696</v>
      </c>
      <c r="E212" s="206">
        <f t="shared" si="161"/>
        <v>667432.81673918641</v>
      </c>
      <c r="F212" s="206">
        <v>675982.63073918642</v>
      </c>
      <c r="G212" s="206">
        <v>687084</v>
      </c>
      <c r="H212" s="207">
        <v>100</v>
      </c>
      <c r="I212" s="206"/>
      <c r="J212" s="206">
        <f>IF(H212+I212&gt;100,err,H212+I212)</f>
        <v>100</v>
      </c>
      <c r="K212" s="206"/>
      <c r="L212" s="23"/>
      <c r="M212" s="206">
        <f t="shared" si="162"/>
        <v>667432.81673918641</v>
      </c>
      <c r="N212" s="206">
        <f>(+M212-M212*K212/100)</f>
        <v>667432.81673918641</v>
      </c>
      <c r="O212" s="206">
        <f>(+E212*J212/100)</f>
        <v>667432.81673918641</v>
      </c>
      <c r="P212" s="208">
        <f>+N212-N212*0</f>
        <v>667432.81673918641</v>
      </c>
      <c r="Q212" s="221">
        <v>1.281E-2</v>
      </c>
      <c r="R212" s="222"/>
      <c r="S212" s="206">
        <f>ROUND(+P212*Q212,3)</f>
        <v>8549.8140000000003</v>
      </c>
      <c r="T212" s="31"/>
      <c r="U212" s="74"/>
      <c r="V212" s="223">
        <f>+'[1]Formulas Indices'!$Z$75</f>
        <v>1.281E-2</v>
      </c>
      <c r="W212" s="176"/>
      <c r="Y212" s="264"/>
      <c r="Z212" s="303"/>
      <c r="AA212" s="304"/>
      <c r="AB212" s="179"/>
      <c r="AC212" s="179"/>
      <c r="AD212" s="191"/>
      <c r="AE212" s="192"/>
      <c r="AF212" s="190"/>
      <c r="AG212" s="226"/>
      <c r="AL212" s="414">
        <f t="shared" si="126"/>
        <v>697614.07492284046</v>
      </c>
      <c r="AM212" s="414">
        <f t="shared" si="127"/>
        <v>627852.66743055638</v>
      </c>
      <c r="AN212" s="442">
        <f t="shared" si="128"/>
        <v>337736.77645538264</v>
      </c>
    </row>
    <row r="213" spans="2:40" ht="15" x14ac:dyDescent="0.25">
      <c r="B213" s="268">
        <v>18</v>
      </c>
      <c r="C213" s="307" t="s">
        <v>697</v>
      </c>
      <c r="D213" s="314" t="s">
        <v>698</v>
      </c>
      <c r="E213" s="206">
        <f t="shared" si="161"/>
        <v>207574.3997498556</v>
      </c>
      <c r="F213" s="206">
        <v>210233.42774985559</v>
      </c>
      <c r="G213" s="206">
        <v>213686</v>
      </c>
      <c r="H213" s="207">
        <v>100</v>
      </c>
      <c r="I213" s="206"/>
      <c r="J213" s="206">
        <f>IF(H213+I213&gt;100,err,H213+I213)</f>
        <v>100</v>
      </c>
      <c r="K213" s="206"/>
      <c r="L213" s="23"/>
      <c r="M213" s="206">
        <f t="shared" si="162"/>
        <v>207574.3997498556</v>
      </c>
      <c r="N213" s="206">
        <f>(+M213-M213*K213/100)</f>
        <v>207574.3997498556</v>
      </c>
      <c r="O213" s="206">
        <f>(+E213*J213/100)</f>
        <v>207574.3997498556</v>
      </c>
      <c r="P213" s="208">
        <f>+N213-N213*0</f>
        <v>207574.3997498556</v>
      </c>
      <c r="Q213" s="221">
        <v>1.281E-2</v>
      </c>
      <c r="R213" s="222"/>
      <c r="S213" s="206">
        <f>ROUND(+P213*Q213,3)</f>
        <v>2659.0279999999998</v>
      </c>
      <c r="T213" s="31"/>
      <c r="U213" s="74"/>
      <c r="V213" s="223">
        <f>+'[1]Formulas Indices'!$Z$75</f>
        <v>1.281E-2</v>
      </c>
      <c r="W213" s="176"/>
      <c r="Y213" s="264"/>
      <c r="Z213" s="303"/>
      <c r="AA213" s="304"/>
      <c r="AB213" s="179"/>
      <c r="AC213" s="179"/>
      <c r="AD213" s="191"/>
      <c r="AE213" s="192"/>
      <c r="AF213" s="190"/>
      <c r="AG213" s="226"/>
      <c r="AL213" s="414">
        <f t="shared" si="126"/>
        <v>216960.89743785097</v>
      </c>
      <c r="AM213" s="414">
        <f t="shared" si="127"/>
        <v>195264.80769406588</v>
      </c>
      <c r="AN213" s="442">
        <f t="shared" si="128"/>
        <v>105037.55120713603</v>
      </c>
    </row>
    <row r="214" spans="2:40" ht="15.6" x14ac:dyDescent="0.25">
      <c r="B214" s="306"/>
      <c r="C214" s="296" t="s">
        <v>699</v>
      </c>
      <c r="D214" s="300" t="s">
        <v>700</v>
      </c>
      <c r="E214" s="206"/>
      <c r="F214" s="206"/>
      <c r="G214" s="206"/>
      <c r="H214" s="207">
        <v>100</v>
      </c>
      <c r="I214" s="206"/>
      <c r="J214" s="206"/>
      <c r="K214" s="206"/>
      <c r="L214" s="23"/>
      <c r="M214" s="206"/>
      <c r="N214" s="206"/>
      <c r="O214" s="206"/>
      <c r="P214" s="208"/>
      <c r="Q214" s="221"/>
      <c r="R214" s="222"/>
      <c r="S214" s="206"/>
      <c r="T214" s="31"/>
      <c r="U214" s="74"/>
      <c r="V214" s="223"/>
      <c r="W214" s="176"/>
      <c r="Y214" s="264"/>
      <c r="Z214" s="303"/>
      <c r="AA214" s="304"/>
      <c r="AB214" s="179"/>
      <c r="AC214" s="179"/>
      <c r="AD214" s="191"/>
      <c r="AE214" s="192"/>
      <c r="AF214" s="190"/>
      <c r="AG214" s="226"/>
      <c r="AL214" s="414">
        <f t="shared" si="126"/>
        <v>0</v>
      </c>
      <c r="AM214" s="414">
        <f t="shared" si="127"/>
        <v>0</v>
      </c>
      <c r="AN214" s="442">
        <f t="shared" si="128"/>
        <v>0</v>
      </c>
    </row>
    <row r="215" spans="2:40" ht="15" x14ac:dyDescent="0.25">
      <c r="B215" s="268">
        <v>16</v>
      </c>
      <c r="C215" s="307" t="s">
        <v>701</v>
      </c>
      <c r="D215" s="305" t="s">
        <v>702</v>
      </c>
      <c r="E215" s="206">
        <f t="shared" ref="E215:E224" si="167">+G215+G215*$G$19/100</f>
        <v>2273591.7775134016</v>
      </c>
      <c r="F215" s="206">
        <v>2391113.7365134014</v>
      </c>
      <c r="G215" s="206">
        <v>2340533</v>
      </c>
      <c r="H215" s="207">
        <v>100</v>
      </c>
      <c r="I215" s="206"/>
      <c r="J215" s="206">
        <f>IF(H215+I215&gt;100,err,H215+I215)</f>
        <v>100</v>
      </c>
      <c r="K215" s="206"/>
      <c r="L215" s="23"/>
      <c r="M215" s="206">
        <f t="shared" ref="M215:M224" si="168">+E215*H215/100</f>
        <v>2273591.7775134016</v>
      </c>
      <c r="N215" s="206">
        <f t="shared" ref="N215:N224" si="169">(+M215-M215*K215/100)</f>
        <v>2273591.7775134016</v>
      </c>
      <c r="O215" s="206">
        <f t="shared" ref="O215:O224" si="170">(+E215*J215/100)</f>
        <v>2273591.7775134016</v>
      </c>
      <c r="P215" s="208">
        <f t="shared" ref="P215:P224" si="171">+N215-N215*0</f>
        <v>2273591.7775134016</v>
      </c>
      <c r="Q215" s="221">
        <v>5.169E-2</v>
      </c>
      <c r="R215" s="222"/>
      <c r="S215" s="206">
        <f t="shared" ref="S215:S224" si="172">ROUND(+P215*Q215,3)</f>
        <v>117521.959</v>
      </c>
      <c r="T215" s="31"/>
      <c r="U215" s="74"/>
      <c r="V215" s="223">
        <f>+'[1]Formulas Indices'!$Z$67</f>
        <v>5.169E-2</v>
      </c>
      <c r="W215" s="176"/>
      <c r="Y215" s="264"/>
      <c r="Z215" s="303"/>
      <c r="AA215" s="304"/>
      <c r="AB215" s="179"/>
      <c r="AC215" s="179"/>
      <c r="AD215" s="191"/>
      <c r="AE215" s="192"/>
      <c r="AF215" s="190"/>
      <c r="AG215" s="226"/>
      <c r="AL215" s="414">
        <f t="shared" si="126"/>
        <v>2467629.3760818304</v>
      </c>
      <c r="AM215" s="414">
        <f t="shared" si="127"/>
        <v>2220866.4384736475</v>
      </c>
      <c r="AN215" s="442">
        <f t="shared" si="128"/>
        <v>1194656.5026754425</v>
      </c>
    </row>
    <row r="216" spans="2:40" ht="15" x14ac:dyDescent="0.25">
      <c r="B216" s="268">
        <v>17</v>
      </c>
      <c r="C216" s="307" t="s">
        <v>703</v>
      </c>
      <c r="D216" s="305" t="s">
        <v>704</v>
      </c>
      <c r="E216" s="206">
        <f t="shared" si="167"/>
        <v>1527867.1031109192</v>
      </c>
      <c r="F216" s="206">
        <v>1541251.2191109192</v>
      </c>
      <c r="G216" s="206">
        <v>1572852</v>
      </c>
      <c r="H216" s="207">
        <v>100</v>
      </c>
      <c r="I216" s="206"/>
      <c r="J216" s="206">
        <f>IF(H216+I216&gt;100,err,H216+I216)</f>
        <v>100</v>
      </c>
      <c r="K216" s="206"/>
      <c r="L216" s="23"/>
      <c r="M216" s="206">
        <f t="shared" si="168"/>
        <v>1527867.1031109192</v>
      </c>
      <c r="N216" s="206">
        <f t="shared" si="169"/>
        <v>1527867.1031109192</v>
      </c>
      <c r="O216" s="206">
        <f t="shared" si="170"/>
        <v>1527867.1031109192</v>
      </c>
      <c r="P216" s="208">
        <f t="shared" si="171"/>
        <v>1527867.1031109192</v>
      </c>
      <c r="Q216" s="221">
        <v>8.7600000000000004E-3</v>
      </c>
      <c r="R216" s="222"/>
      <c r="S216" s="206">
        <f t="shared" si="172"/>
        <v>13384.116</v>
      </c>
      <c r="T216" s="31"/>
      <c r="U216" s="74"/>
      <c r="V216" s="223">
        <f>+'[1]Formulas Indices'!$Z$71</f>
        <v>8.7600000000000004E-3</v>
      </c>
      <c r="W216" s="176"/>
      <c r="Y216" s="264"/>
      <c r="Z216" s="303"/>
      <c r="AA216" s="304"/>
      <c r="AB216" s="179"/>
      <c r="AC216" s="179"/>
      <c r="AD216" s="191"/>
      <c r="AE216" s="192"/>
      <c r="AF216" s="190"/>
      <c r="AG216" s="226"/>
      <c r="AL216" s="414">
        <f t="shared" si="126"/>
        <v>1590571.2581224686</v>
      </c>
      <c r="AM216" s="414">
        <f t="shared" si="127"/>
        <v>1431514.1323102217</v>
      </c>
      <c r="AN216" s="442">
        <f t="shared" si="128"/>
        <v>770045.25675643981</v>
      </c>
    </row>
    <row r="217" spans="2:40" ht="15" x14ac:dyDescent="0.25">
      <c r="B217" s="268">
        <v>17</v>
      </c>
      <c r="C217" s="307" t="s">
        <v>705</v>
      </c>
      <c r="D217" s="305" t="s">
        <v>706</v>
      </c>
      <c r="E217" s="206">
        <f t="shared" si="167"/>
        <v>249021.08747917379</v>
      </c>
      <c r="F217" s="206">
        <v>251202.51247917378</v>
      </c>
      <c r="G217" s="206">
        <v>256353</v>
      </c>
      <c r="H217" s="207">
        <v>100</v>
      </c>
      <c r="I217" s="206"/>
      <c r="J217" s="206">
        <f>IF(H217+I217&gt;100,err,H217+I217)</f>
        <v>100</v>
      </c>
      <c r="K217" s="206"/>
      <c r="L217" s="23"/>
      <c r="M217" s="206">
        <f t="shared" si="168"/>
        <v>249021.08747917379</v>
      </c>
      <c r="N217" s="206">
        <f t="shared" si="169"/>
        <v>249021.08747917379</v>
      </c>
      <c r="O217" s="206">
        <f t="shared" si="170"/>
        <v>249021.08747917379</v>
      </c>
      <c r="P217" s="208">
        <f t="shared" si="171"/>
        <v>249021.08747917379</v>
      </c>
      <c r="Q217" s="221">
        <v>8.7600000000000004E-3</v>
      </c>
      <c r="R217" s="222"/>
      <c r="S217" s="206">
        <f t="shared" si="172"/>
        <v>2181.4250000000002</v>
      </c>
      <c r="T217" s="31"/>
      <c r="U217" s="74"/>
      <c r="V217" s="223">
        <f>+'[1]Formulas Indices'!$Z$71</f>
        <v>8.7600000000000004E-3</v>
      </c>
      <c r="W217" s="176"/>
      <c r="Y217" s="264"/>
      <c r="Z217" s="303"/>
      <c r="AA217" s="304"/>
      <c r="AB217" s="179"/>
      <c r="AC217" s="179"/>
      <c r="AD217" s="191"/>
      <c r="AE217" s="192"/>
      <c r="AF217" s="190"/>
      <c r="AG217" s="226"/>
      <c r="AL217" s="414">
        <f t="shared" ref="AL217:AL280" si="173">+F217*1.032</f>
        <v>259240.99287850736</v>
      </c>
      <c r="AM217" s="414">
        <f t="shared" ref="AM217:AM280" si="174">+AL217-AL217*0.1</f>
        <v>233316.89359065663</v>
      </c>
      <c r="AN217" s="442">
        <f t="shared" ref="AN217:AN280" si="175">+AM217/1.859</f>
        <v>125506.66680508695</v>
      </c>
    </row>
    <row r="218" spans="2:40" ht="15" x14ac:dyDescent="0.25">
      <c r="B218" s="268">
        <v>17</v>
      </c>
      <c r="C218" s="307" t="s">
        <v>707</v>
      </c>
      <c r="D218" s="305" t="s">
        <v>708</v>
      </c>
      <c r="E218" s="206">
        <f t="shared" si="167"/>
        <v>480488.02083557099</v>
      </c>
      <c r="F218" s="206">
        <v>484697.095835571</v>
      </c>
      <c r="G218" s="206">
        <v>494635</v>
      </c>
      <c r="H218" s="207">
        <v>100</v>
      </c>
      <c r="I218" s="206"/>
      <c r="J218" s="206">
        <f>IF(H218+I218&gt;100,err,H218+I218)</f>
        <v>100</v>
      </c>
      <c r="K218" s="206"/>
      <c r="L218" s="23"/>
      <c r="M218" s="206">
        <f t="shared" si="168"/>
        <v>480488.02083557099</v>
      </c>
      <c r="N218" s="206">
        <f t="shared" si="169"/>
        <v>480488.02083557099</v>
      </c>
      <c r="O218" s="206">
        <f t="shared" si="170"/>
        <v>480488.02083557099</v>
      </c>
      <c r="P218" s="208">
        <f t="shared" si="171"/>
        <v>480488.02083557099</v>
      </c>
      <c r="Q218" s="221">
        <v>8.7600000000000004E-3</v>
      </c>
      <c r="R218" s="222"/>
      <c r="S218" s="206">
        <f t="shared" si="172"/>
        <v>4209.0749999999998</v>
      </c>
      <c r="T218" s="31"/>
      <c r="U218" s="74"/>
      <c r="V218" s="223">
        <f>+'[1]Formulas Indices'!$Z$71</f>
        <v>8.7600000000000004E-3</v>
      </c>
      <c r="W218" s="176"/>
      <c r="Y218" s="264"/>
      <c r="Z218" s="303"/>
      <c r="AA218" s="304"/>
      <c r="AB218" s="179"/>
      <c r="AC218" s="179"/>
      <c r="AD218" s="191"/>
      <c r="AE218" s="192"/>
      <c r="AF218" s="190"/>
      <c r="AG218" s="226"/>
      <c r="AL218" s="414">
        <f t="shared" si="173"/>
        <v>500207.40290230932</v>
      </c>
      <c r="AM218" s="414">
        <f t="shared" si="174"/>
        <v>450186.66261207836</v>
      </c>
      <c r="AN218" s="442">
        <f t="shared" si="175"/>
        <v>242166.03690805723</v>
      </c>
    </row>
    <row r="219" spans="2:40" ht="15" x14ac:dyDescent="0.25">
      <c r="B219" s="268">
        <v>17</v>
      </c>
      <c r="C219" s="307" t="s">
        <v>709</v>
      </c>
      <c r="D219" s="305" t="s">
        <v>710</v>
      </c>
      <c r="E219" s="206">
        <f t="shared" si="167"/>
        <v>246459.5079084936</v>
      </c>
      <c r="F219" s="206">
        <v>248618.49290849362</v>
      </c>
      <c r="G219" s="206">
        <v>253716</v>
      </c>
      <c r="H219" s="207">
        <v>100</v>
      </c>
      <c r="I219" s="206"/>
      <c r="J219" s="206">
        <f>IF(H219+I219&gt;100,err,H219+I219)</f>
        <v>100</v>
      </c>
      <c r="K219" s="206"/>
      <c r="L219" s="23"/>
      <c r="M219" s="206">
        <f t="shared" si="168"/>
        <v>246459.50790849363</v>
      </c>
      <c r="N219" s="206">
        <f t="shared" si="169"/>
        <v>246459.50790849363</v>
      </c>
      <c r="O219" s="206">
        <f t="shared" si="170"/>
        <v>246459.50790849363</v>
      </c>
      <c r="P219" s="208">
        <f t="shared" si="171"/>
        <v>246459.50790849363</v>
      </c>
      <c r="Q219" s="221">
        <v>8.7600000000000004E-3</v>
      </c>
      <c r="R219" s="222"/>
      <c r="S219" s="206">
        <f t="shared" si="172"/>
        <v>2158.9850000000001</v>
      </c>
      <c r="T219" s="31"/>
      <c r="U219" s="74"/>
      <c r="V219" s="223">
        <f>+'[1]Formulas Indices'!$Z$71</f>
        <v>8.7600000000000004E-3</v>
      </c>
      <c r="W219" s="176"/>
      <c r="Y219" s="264"/>
      <c r="Z219" s="303"/>
      <c r="AA219" s="304"/>
      <c r="AB219" s="179"/>
      <c r="AC219" s="179"/>
      <c r="AD219" s="191"/>
      <c r="AE219" s="192"/>
      <c r="AF219" s="190"/>
      <c r="AG219" s="226"/>
      <c r="AL219" s="414">
        <f t="shared" si="173"/>
        <v>256574.28468156542</v>
      </c>
      <c r="AM219" s="414">
        <f t="shared" si="174"/>
        <v>230916.85621340887</v>
      </c>
      <c r="AN219" s="442">
        <f t="shared" si="175"/>
        <v>124215.63002335066</v>
      </c>
    </row>
    <row r="220" spans="2:40" ht="15" x14ac:dyDescent="0.25">
      <c r="B220" s="268">
        <v>17</v>
      </c>
      <c r="C220" s="307" t="s">
        <v>711</v>
      </c>
      <c r="D220" s="310" t="s">
        <v>712</v>
      </c>
      <c r="E220" s="206">
        <f t="shared" si="167"/>
        <v>733427.73250440112</v>
      </c>
      <c r="F220" s="206">
        <v>739852.55950440106</v>
      </c>
      <c r="G220" s="206">
        <v>755022</v>
      </c>
      <c r="H220" s="207">
        <v>100</v>
      </c>
      <c r="I220" s="206"/>
      <c r="J220" s="206">
        <f>IF(H220+I220&gt;100,err,H220+I220)</f>
        <v>100</v>
      </c>
      <c r="K220" s="206"/>
      <c r="L220" s="23"/>
      <c r="M220" s="206">
        <f t="shared" si="168"/>
        <v>733427.73250440101</v>
      </c>
      <c r="N220" s="206">
        <f t="shared" si="169"/>
        <v>733427.73250440101</v>
      </c>
      <c r="O220" s="206">
        <f t="shared" si="170"/>
        <v>733427.73250440101</v>
      </c>
      <c r="P220" s="208">
        <f t="shared" si="171"/>
        <v>733427.73250440101</v>
      </c>
      <c r="Q220" s="221">
        <v>8.7600000000000004E-3</v>
      </c>
      <c r="R220" s="222"/>
      <c r="S220" s="206">
        <f t="shared" si="172"/>
        <v>6424.8270000000002</v>
      </c>
      <c r="T220" s="31"/>
      <c r="U220" s="74"/>
      <c r="V220" s="223">
        <f>+'[1]Formulas Indices'!$Z$71</f>
        <v>8.7600000000000004E-3</v>
      </c>
      <c r="W220" s="176"/>
      <c r="Y220" s="264"/>
      <c r="Z220" s="303"/>
      <c r="AA220" s="304"/>
      <c r="AB220" s="179"/>
      <c r="AC220" s="179"/>
      <c r="AD220" s="191"/>
      <c r="AE220" s="192"/>
      <c r="AF220" s="190"/>
      <c r="AG220" s="226"/>
      <c r="AL220" s="414">
        <f t="shared" si="173"/>
        <v>763527.84140854189</v>
      </c>
      <c r="AM220" s="414">
        <f t="shared" si="174"/>
        <v>687175.05726768775</v>
      </c>
      <c r="AN220" s="442">
        <f t="shared" si="175"/>
        <v>369647.69083791703</v>
      </c>
    </row>
    <row r="221" spans="2:40" ht="15" x14ac:dyDescent="0.25">
      <c r="B221" s="268">
        <v>17</v>
      </c>
      <c r="C221" s="307" t="s">
        <v>713</v>
      </c>
      <c r="D221" s="305" t="s">
        <v>714</v>
      </c>
      <c r="E221" s="206">
        <f t="shared" si="167"/>
        <v>163751.66968838579</v>
      </c>
      <c r="F221" s="206">
        <v>165186.13468838579</v>
      </c>
      <c r="G221" s="206">
        <v>168573</v>
      </c>
      <c r="H221" s="207">
        <v>100</v>
      </c>
      <c r="I221" s="206"/>
      <c r="J221" s="206">
        <f>IF(H221+I221&gt;100,err,H221+I221)</f>
        <v>100</v>
      </c>
      <c r="K221" s="206"/>
      <c r="L221" s="23"/>
      <c r="M221" s="206">
        <f t="shared" si="168"/>
        <v>163751.66968838579</v>
      </c>
      <c r="N221" s="206">
        <f t="shared" si="169"/>
        <v>163751.66968838579</v>
      </c>
      <c r="O221" s="206">
        <f t="shared" si="170"/>
        <v>163751.66968838579</v>
      </c>
      <c r="P221" s="208">
        <f t="shared" si="171"/>
        <v>163751.66968838579</v>
      </c>
      <c r="Q221" s="221">
        <v>8.7600000000000004E-3</v>
      </c>
      <c r="R221" s="222"/>
      <c r="S221" s="206">
        <f t="shared" si="172"/>
        <v>1434.4649999999999</v>
      </c>
      <c r="T221" s="31"/>
      <c r="U221" s="74"/>
      <c r="V221" s="223">
        <f>+'[1]Formulas Indices'!$Z$71</f>
        <v>8.7600000000000004E-3</v>
      </c>
      <c r="W221" s="176"/>
      <c r="Y221" s="264"/>
      <c r="Z221" s="303"/>
      <c r="AA221" s="304"/>
      <c r="AB221" s="179"/>
      <c r="AC221" s="179"/>
      <c r="AD221" s="191"/>
      <c r="AE221" s="192"/>
      <c r="AF221" s="190"/>
      <c r="AG221" s="226"/>
      <c r="AL221" s="414">
        <f t="shared" si="173"/>
        <v>170472.09099841415</v>
      </c>
      <c r="AM221" s="414">
        <f t="shared" si="174"/>
        <v>153424.88189857273</v>
      </c>
      <c r="AN221" s="442">
        <f t="shared" si="175"/>
        <v>82530.867078307012</v>
      </c>
    </row>
    <row r="222" spans="2:40" ht="15" x14ac:dyDescent="0.25">
      <c r="B222" s="268">
        <v>17</v>
      </c>
      <c r="C222" s="307" t="s">
        <v>715</v>
      </c>
      <c r="D222" s="310" t="s">
        <v>716</v>
      </c>
      <c r="E222" s="206">
        <f t="shared" si="167"/>
        <v>195365.85517484279</v>
      </c>
      <c r="F222" s="206">
        <v>197077.26017484278</v>
      </c>
      <c r="G222" s="206">
        <v>201118</v>
      </c>
      <c r="H222" s="207">
        <v>100</v>
      </c>
      <c r="I222" s="206"/>
      <c r="J222" s="206">
        <f>IF(H222+I222&gt;100,err,H222+I222)</f>
        <v>100</v>
      </c>
      <c r="K222" s="206"/>
      <c r="L222" s="23"/>
      <c r="M222" s="206">
        <f t="shared" si="168"/>
        <v>195365.85517484279</v>
      </c>
      <c r="N222" s="206">
        <f t="shared" si="169"/>
        <v>195365.85517484279</v>
      </c>
      <c r="O222" s="206">
        <f t="shared" si="170"/>
        <v>195365.85517484279</v>
      </c>
      <c r="P222" s="208">
        <f t="shared" si="171"/>
        <v>195365.85517484279</v>
      </c>
      <c r="Q222" s="221">
        <v>8.7600000000000004E-3</v>
      </c>
      <c r="R222" s="222"/>
      <c r="S222" s="206">
        <f t="shared" si="172"/>
        <v>1711.405</v>
      </c>
      <c r="T222" s="31"/>
      <c r="U222" s="74"/>
      <c r="V222" s="223">
        <f>+'[1]Formulas Indices'!$Z$71</f>
        <v>8.7600000000000004E-3</v>
      </c>
      <c r="W222" s="176"/>
      <c r="Y222" s="264"/>
      <c r="Z222" s="303"/>
      <c r="AA222" s="304"/>
      <c r="AB222" s="179"/>
      <c r="AC222" s="179"/>
      <c r="AD222" s="191"/>
      <c r="AE222" s="192"/>
      <c r="AF222" s="190"/>
      <c r="AG222" s="226"/>
      <c r="AL222" s="414">
        <f t="shared" si="173"/>
        <v>203383.73250043776</v>
      </c>
      <c r="AM222" s="414">
        <f t="shared" si="174"/>
        <v>183045.35925039399</v>
      </c>
      <c r="AN222" s="442">
        <f t="shared" si="175"/>
        <v>98464.421328883269</v>
      </c>
    </row>
    <row r="223" spans="2:40" ht="15" x14ac:dyDescent="0.25">
      <c r="B223" s="268">
        <v>18</v>
      </c>
      <c r="C223" s="307" t="s">
        <v>717</v>
      </c>
      <c r="D223" s="310" t="s">
        <v>718</v>
      </c>
      <c r="E223" s="206">
        <f t="shared" si="167"/>
        <v>1044596.0236974192</v>
      </c>
      <c r="F223" s="206">
        <v>1057977.2986974192</v>
      </c>
      <c r="G223" s="206">
        <v>1075352</v>
      </c>
      <c r="H223" s="207">
        <v>100</v>
      </c>
      <c r="I223" s="206"/>
      <c r="J223" s="206">
        <f>IF(H223+I223&gt;100,err,H223+I223)</f>
        <v>100</v>
      </c>
      <c r="K223" s="206"/>
      <c r="L223" s="23"/>
      <c r="M223" s="206">
        <f t="shared" si="168"/>
        <v>1044596.0236974192</v>
      </c>
      <c r="N223" s="206">
        <f t="shared" si="169"/>
        <v>1044596.0236974192</v>
      </c>
      <c r="O223" s="206">
        <f t="shared" si="170"/>
        <v>1044596.0236974192</v>
      </c>
      <c r="P223" s="208">
        <f t="shared" si="171"/>
        <v>1044596.0236974192</v>
      </c>
      <c r="Q223" s="221">
        <v>1.281E-2</v>
      </c>
      <c r="R223" s="222"/>
      <c r="S223" s="206">
        <f t="shared" si="172"/>
        <v>13381.275</v>
      </c>
      <c r="T223" s="31"/>
      <c r="U223" s="74"/>
      <c r="V223" s="223">
        <f>+'[1]Formulas Indices'!$Z$75</f>
        <v>1.281E-2</v>
      </c>
      <c r="W223" s="176"/>
      <c r="Y223" s="264"/>
      <c r="Z223" s="303"/>
      <c r="AA223" s="304"/>
      <c r="AB223" s="179"/>
      <c r="AC223" s="179"/>
      <c r="AD223" s="191"/>
      <c r="AE223" s="192"/>
      <c r="AF223" s="190"/>
      <c r="AG223" s="226"/>
      <c r="AL223" s="414">
        <f t="shared" si="173"/>
        <v>1091832.5722557367</v>
      </c>
      <c r="AM223" s="414">
        <f t="shared" si="174"/>
        <v>982649.31503016304</v>
      </c>
      <c r="AN223" s="442">
        <f t="shared" si="175"/>
        <v>528590.2716676509</v>
      </c>
    </row>
    <row r="224" spans="2:40" ht="15" x14ac:dyDescent="0.25">
      <c r="B224" s="268">
        <v>1</v>
      </c>
      <c r="C224" s="307" t="s">
        <v>719</v>
      </c>
      <c r="D224" s="310" t="s">
        <v>720</v>
      </c>
      <c r="E224" s="206">
        <f t="shared" si="167"/>
        <v>248629.61361986998</v>
      </c>
      <c r="F224" s="206">
        <v>275817.26161986997</v>
      </c>
      <c r="G224" s="206">
        <v>255950</v>
      </c>
      <c r="H224" s="207">
        <v>100</v>
      </c>
      <c r="I224" s="206"/>
      <c r="J224" s="206">
        <f>IF(H224+I224&gt;100,err,H224+I224)</f>
        <v>100</v>
      </c>
      <c r="K224" s="206"/>
      <c r="L224" s="23"/>
      <c r="M224" s="206">
        <f t="shared" si="168"/>
        <v>248629.61361986998</v>
      </c>
      <c r="N224" s="206">
        <f t="shared" si="169"/>
        <v>248629.61361986998</v>
      </c>
      <c r="O224" s="206">
        <f t="shared" si="170"/>
        <v>248629.61361986998</v>
      </c>
      <c r="P224" s="208">
        <f t="shared" si="171"/>
        <v>248629.61361986998</v>
      </c>
      <c r="Q224" s="221">
        <v>0.10935</v>
      </c>
      <c r="R224" s="222"/>
      <c r="S224" s="206">
        <f t="shared" si="172"/>
        <v>27187.648000000001</v>
      </c>
      <c r="T224" s="31"/>
      <c r="U224" s="74"/>
      <c r="V224" s="223">
        <f>+'[1]Formulas Indices'!$Z$7</f>
        <v>0.10935</v>
      </c>
      <c r="W224" s="176"/>
      <c r="Y224" s="264"/>
      <c r="Z224" s="303"/>
      <c r="AA224" s="304"/>
      <c r="AB224" s="179"/>
      <c r="AC224" s="179"/>
      <c r="AD224" s="191"/>
      <c r="AE224" s="192"/>
      <c r="AF224" s="190"/>
      <c r="AG224" s="226"/>
      <c r="AL224" s="414">
        <f t="shared" si="173"/>
        <v>284643.41399170581</v>
      </c>
      <c r="AM224" s="414">
        <f t="shared" si="174"/>
        <v>256179.07259253523</v>
      </c>
      <c r="AN224" s="442">
        <f t="shared" si="175"/>
        <v>137804.77277704963</v>
      </c>
    </row>
    <row r="225" spans="2:40" ht="15.6" x14ac:dyDescent="0.25">
      <c r="B225" s="313"/>
      <c r="C225" s="293" t="s">
        <v>721</v>
      </c>
      <c r="D225" s="294" t="s">
        <v>491</v>
      </c>
      <c r="E225" s="206"/>
      <c r="F225" s="206"/>
      <c r="G225" s="206"/>
      <c r="H225" s="207">
        <v>100</v>
      </c>
      <c r="I225" s="206"/>
      <c r="J225" s="206"/>
      <c r="K225" s="206"/>
      <c r="L225" s="23"/>
      <c r="M225" s="206"/>
      <c r="N225" s="206"/>
      <c r="O225" s="206"/>
      <c r="P225" s="208"/>
      <c r="Q225" s="221"/>
      <c r="R225" s="222"/>
      <c r="S225" s="206"/>
      <c r="T225" s="31"/>
      <c r="U225" s="74"/>
      <c r="V225" s="223"/>
      <c r="W225" s="176"/>
      <c r="Y225" s="264"/>
      <c r="Z225" s="303"/>
      <c r="AA225" s="304"/>
      <c r="AB225" s="179"/>
      <c r="AC225" s="179"/>
      <c r="AD225" s="191"/>
      <c r="AE225" s="192"/>
      <c r="AF225" s="190"/>
      <c r="AG225" s="226"/>
      <c r="AL225" s="414">
        <f t="shared" si="173"/>
        <v>0</v>
      </c>
      <c r="AM225" s="414">
        <f t="shared" si="174"/>
        <v>0</v>
      </c>
      <c r="AN225" s="442">
        <f t="shared" si="175"/>
        <v>0</v>
      </c>
    </row>
    <row r="226" spans="2:40" ht="15.6" x14ac:dyDescent="0.25">
      <c r="B226" s="315"/>
      <c r="C226" s="296" t="s">
        <v>722</v>
      </c>
      <c r="D226" s="300" t="s">
        <v>723</v>
      </c>
      <c r="E226" s="206"/>
      <c r="F226" s="206"/>
      <c r="G226" s="206"/>
      <c r="H226" s="207">
        <v>100</v>
      </c>
      <c r="I226" s="206"/>
      <c r="J226" s="206"/>
      <c r="K226" s="206"/>
      <c r="L226" s="23"/>
      <c r="M226" s="206"/>
      <c r="N226" s="206"/>
      <c r="O226" s="206"/>
      <c r="P226" s="208"/>
      <c r="Q226" s="221"/>
      <c r="R226" s="222"/>
      <c r="S226" s="206"/>
      <c r="T226" s="31"/>
      <c r="U226" s="74"/>
      <c r="V226" s="223"/>
      <c r="W226" s="176"/>
      <c r="Y226" s="264"/>
      <c r="Z226" s="303"/>
      <c r="AA226" s="304"/>
      <c r="AB226" s="179"/>
      <c r="AC226" s="179"/>
      <c r="AD226" s="191"/>
      <c r="AE226" s="192"/>
      <c r="AF226" s="190"/>
      <c r="AG226" s="226"/>
      <c r="AL226" s="414">
        <f t="shared" si="173"/>
        <v>0</v>
      </c>
      <c r="AM226" s="414">
        <f t="shared" si="174"/>
        <v>0</v>
      </c>
      <c r="AN226" s="442">
        <f t="shared" si="175"/>
        <v>0</v>
      </c>
    </row>
    <row r="227" spans="2:40" ht="15" x14ac:dyDescent="0.25">
      <c r="B227" s="268">
        <v>19</v>
      </c>
      <c r="C227" s="307" t="s">
        <v>494</v>
      </c>
      <c r="D227" s="305" t="s">
        <v>724</v>
      </c>
      <c r="E227" s="206">
        <f t="shared" ref="E227:E255" si="176">+G227+G227*$G$19/100</f>
        <v>1840720.7718371681</v>
      </c>
      <c r="F227" s="206">
        <v>1996206.4558371683</v>
      </c>
      <c r="G227" s="206">
        <v>1894917</v>
      </c>
      <c r="H227" s="207">
        <v>100</v>
      </c>
      <c r="I227" s="206"/>
      <c r="J227" s="206">
        <f>IF(H227+I227&gt;100,err,H227+I227)</f>
        <v>100</v>
      </c>
      <c r="K227" s="206"/>
      <c r="L227" s="23"/>
      <c r="M227" s="206">
        <f t="shared" ref="M227:M255" si="177">+E227*H227/100</f>
        <v>1840720.7718371681</v>
      </c>
      <c r="N227" s="206">
        <f t="shared" ref="N227:N255" si="178">(+M227-M227*K227/100)</f>
        <v>1840720.7718371681</v>
      </c>
      <c r="O227" s="206">
        <f t="shared" ref="O227:O255" si="179">(+E227*J227/100)</f>
        <v>1840720.7718371681</v>
      </c>
      <c r="P227" s="208">
        <f t="shared" ref="P227:P255" si="180">+N227-N227*0</f>
        <v>1840720.7718371681</v>
      </c>
      <c r="Q227" s="221">
        <v>8.4470000000000003E-2</v>
      </c>
      <c r="R227" s="222"/>
      <c r="S227" s="206">
        <f t="shared" ref="S227:S255" si="181">ROUND(+P227*Q227,3)</f>
        <v>155485.68400000001</v>
      </c>
      <c r="T227" s="31"/>
      <c r="U227" s="74"/>
      <c r="V227" s="223">
        <f>+'[1]Formulas Indices'!$Z$79</f>
        <v>8.4470000000000003E-2</v>
      </c>
      <c r="W227" s="176"/>
      <c r="Y227" s="264"/>
      <c r="Z227" s="303"/>
      <c r="AA227" s="304"/>
      <c r="AB227" s="179"/>
      <c r="AC227" s="179"/>
      <c r="AD227" s="191"/>
      <c r="AE227" s="192"/>
      <c r="AF227" s="190"/>
      <c r="AG227" s="226"/>
      <c r="AL227" s="414">
        <f t="shared" si="173"/>
        <v>2060085.0624239577</v>
      </c>
      <c r="AM227" s="414">
        <f t="shared" si="174"/>
        <v>1854076.5561815619</v>
      </c>
      <c r="AN227" s="442">
        <f t="shared" si="175"/>
        <v>997351.56330369122</v>
      </c>
    </row>
    <row r="228" spans="2:40" ht="15" x14ac:dyDescent="0.25">
      <c r="B228" s="268">
        <v>19</v>
      </c>
      <c r="C228" s="260" t="s">
        <v>725</v>
      </c>
      <c r="D228" s="298" t="s">
        <v>726</v>
      </c>
      <c r="E228" s="206">
        <f t="shared" si="176"/>
        <v>3297935.1002365653</v>
      </c>
      <c r="F228" s="206">
        <v>3576511.6782365656</v>
      </c>
      <c r="G228" s="206">
        <v>3395036</v>
      </c>
      <c r="H228" s="207">
        <v>100</v>
      </c>
      <c r="I228" s="206"/>
      <c r="J228" s="206">
        <f>IF(H228+I228&gt;100,err,H228+I228)</f>
        <v>100</v>
      </c>
      <c r="K228" s="206"/>
      <c r="L228" s="23"/>
      <c r="M228" s="206">
        <f t="shared" si="177"/>
        <v>3297935.1002365653</v>
      </c>
      <c r="N228" s="206">
        <f t="shared" si="178"/>
        <v>3297935.1002365653</v>
      </c>
      <c r="O228" s="206">
        <f t="shared" si="179"/>
        <v>3297935.1002365653</v>
      </c>
      <c r="P228" s="208">
        <f t="shared" si="180"/>
        <v>3297935.1002365653</v>
      </c>
      <c r="Q228" s="221">
        <v>8.4470000000000003E-2</v>
      </c>
      <c r="R228" s="222"/>
      <c r="S228" s="206">
        <f t="shared" si="181"/>
        <v>278576.57799999998</v>
      </c>
      <c r="T228" s="31"/>
      <c r="U228" s="74"/>
      <c r="V228" s="223">
        <f>+'[1]Formulas Indices'!$Z$79</f>
        <v>8.4470000000000003E-2</v>
      </c>
      <c r="W228" s="176"/>
      <c r="Y228" s="264"/>
      <c r="Z228" s="303"/>
      <c r="AA228" s="304"/>
      <c r="AB228" s="179"/>
      <c r="AC228" s="179"/>
      <c r="AD228" s="191"/>
      <c r="AE228" s="192"/>
      <c r="AF228" s="190"/>
      <c r="AG228" s="226"/>
      <c r="AL228" s="414">
        <f t="shared" si="173"/>
        <v>3690960.0519401357</v>
      </c>
      <c r="AM228" s="414">
        <f t="shared" si="174"/>
        <v>3321864.0467461222</v>
      </c>
      <c r="AN228" s="442">
        <f t="shared" si="175"/>
        <v>1786909.116054934</v>
      </c>
    </row>
    <row r="229" spans="2:40" ht="15" x14ac:dyDescent="0.25">
      <c r="B229" s="268">
        <v>19</v>
      </c>
      <c r="C229" s="260" t="s">
        <v>727</v>
      </c>
      <c r="D229" s="298" t="s">
        <v>728</v>
      </c>
      <c r="E229" s="206">
        <f t="shared" si="176"/>
        <v>1020666.5769230027</v>
      </c>
      <c r="F229" s="206">
        <v>1106882.2829230027</v>
      </c>
      <c r="G229" s="206">
        <v>1050718</v>
      </c>
      <c r="H229" s="207">
        <v>100</v>
      </c>
      <c r="I229" s="206"/>
      <c r="J229" s="206">
        <f>IF(H229+I229&gt;100,err,H229+I229)</f>
        <v>100</v>
      </c>
      <c r="K229" s="206"/>
      <c r="L229" s="23"/>
      <c r="M229" s="206">
        <f t="shared" si="177"/>
        <v>1020666.5769230027</v>
      </c>
      <c r="N229" s="206">
        <f t="shared" si="178"/>
        <v>1020666.5769230027</v>
      </c>
      <c r="O229" s="206">
        <f t="shared" si="179"/>
        <v>1020666.5769230027</v>
      </c>
      <c r="P229" s="208">
        <f t="shared" si="180"/>
        <v>1020666.5769230027</v>
      </c>
      <c r="Q229" s="221">
        <v>8.4470000000000003E-2</v>
      </c>
      <c r="R229" s="222"/>
      <c r="S229" s="206">
        <f t="shared" si="181"/>
        <v>86215.706000000006</v>
      </c>
      <c r="T229" s="31"/>
      <c r="U229" s="74"/>
      <c r="V229" s="223">
        <f>+'[1]Formulas Indices'!$Z$79</f>
        <v>8.4470000000000003E-2</v>
      </c>
      <c r="W229" s="176"/>
      <c r="Y229" s="264"/>
      <c r="Z229" s="303"/>
      <c r="AA229" s="304"/>
      <c r="AB229" s="179"/>
      <c r="AC229" s="179"/>
      <c r="AD229" s="191"/>
      <c r="AE229" s="192"/>
      <c r="AF229" s="190"/>
      <c r="AG229" s="226"/>
      <c r="AL229" s="414">
        <f t="shared" si="173"/>
        <v>1142302.5159765389</v>
      </c>
      <c r="AM229" s="414">
        <f t="shared" si="174"/>
        <v>1028072.264378885</v>
      </c>
      <c r="AN229" s="442">
        <f t="shared" si="175"/>
        <v>553024.34877831361</v>
      </c>
    </row>
    <row r="230" spans="2:40" ht="15" x14ac:dyDescent="0.25">
      <c r="B230" s="268">
        <v>19</v>
      </c>
      <c r="C230" s="260" t="s">
        <v>729</v>
      </c>
      <c r="D230" s="298" t="s">
        <v>730</v>
      </c>
      <c r="E230" s="206">
        <f t="shared" si="176"/>
        <v>509317.20494578977</v>
      </c>
      <c r="F230" s="206">
        <v>552339.22894578986</v>
      </c>
      <c r="G230" s="206">
        <v>524313</v>
      </c>
      <c r="H230" s="207">
        <v>100</v>
      </c>
      <c r="I230" s="206"/>
      <c r="J230" s="206">
        <f>IF(H230+I230&gt;100,err,H230+I230)</f>
        <v>100</v>
      </c>
      <c r="K230" s="206"/>
      <c r="L230" s="23"/>
      <c r="M230" s="206">
        <f t="shared" si="177"/>
        <v>509317.20494578982</v>
      </c>
      <c r="N230" s="206">
        <f t="shared" si="178"/>
        <v>509317.20494578982</v>
      </c>
      <c r="O230" s="206">
        <f t="shared" si="179"/>
        <v>509317.20494578982</v>
      </c>
      <c r="P230" s="208">
        <f t="shared" si="180"/>
        <v>509317.20494578982</v>
      </c>
      <c r="Q230" s="221">
        <v>8.4470000000000003E-2</v>
      </c>
      <c r="R230" s="222"/>
      <c r="S230" s="206">
        <f t="shared" si="181"/>
        <v>43022.023999999998</v>
      </c>
      <c r="T230" s="31"/>
      <c r="U230" s="74"/>
      <c r="V230" s="223">
        <f>+'[1]Formulas Indices'!$Z$79</f>
        <v>8.4470000000000003E-2</v>
      </c>
      <c r="W230" s="176"/>
      <c r="Y230" s="264"/>
      <c r="Z230" s="303"/>
      <c r="AA230" s="304"/>
      <c r="AB230" s="179"/>
      <c r="AC230" s="179"/>
      <c r="AD230" s="191"/>
      <c r="AE230" s="192"/>
      <c r="AF230" s="190"/>
      <c r="AG230" s="226"/>
      <c r="AL230" s="414">
        <f t="shared" si="173"/>
        <v>570014.08427205519</v>
      </c>
      <c r="AM230" s="414">
        <f t="shared" si="174"/>
        <v>513012.67584484967</v>
      </c>
      <c r="AN230" s="442">
        <f t="shared" si="175"/>
        <v>275961.63305263565</v>
      </c>
    </row>
    <row r="231" spans="2:40" ht="45" x14ac:dyDescent="0.25">
      <c r="B231" s="268">
        <v>19</v>
      </c>
      <c r="C231" s="260" t="s">
        <v>731</v>
      </c>
      <c r="D231" s="298" t="s">
        <v>732</v>
      </c>
      <c r="E231" s="206">
        <f t="shared" si="176"/>
        <v>380534.9334238494</v>
      </c>
      <c r="F231" s="206">
        <v>412678.71942384943</v>
      </c>
      <c r="G231" s="206">
        <v>391739</v>
      </c>
      <c r="H231" s="207">
        <v>100</v>
      </c>
      <c r="I231" s="206"/>
      <c r="J231" s="206">
        <f>IF(H231+I231&gt;100,err,H231+I231)</f>
        <v>100</v>
      </c>
      <c r="K231" s="206"/>
      <c r="L231" s="23"/>
      <c r="M231" s="206">
        <f t="shared" si="177"/>
        <v>380534.9334238494</v>
      </c>
      <c r="N231" s="206">
        <f t="shared" si="178"/>
        <v>380534.9334238494</v>
      </c>
      <c r="O231" s="206">
        <f t="shared" si="179"/>
        <v>380534.9334238494</v>
      </c>
      <c r="P231" s="208">
        <f t="shared" si="180"/>
        <v>380534.9334238494</v>
      </c>
      <c r="Q231" s="221">
        <v>8.4470000000000003E-2</v>
      </c>
      <c r="R231" s="222"/>
      <c r="S231" s="206">
        <f t="shared" si="181"/>
        <v>32143.786</v>
      </c>
      <c r="T231" s="31"/>
      <c r="U231" s="74"/>
      <c r="V231" s="223">
        <f>+'[1]Formulas Indices'!$Z$79</f>
        <v>8.4470000000000003E-2</v>
      </c>
      <c r="W231" s="176"/>
      <c r="Y231" s="264"/>
      <c r="Z231" s="303"/>
      <c r="AA231" s="304"/>
      <c r="AB231" s="179"/>
      <c r="AC231" s="179"/>
      <c r="AD231" s="191"/>
      <c r="AE231" s="192"/>
      <c r="AF231" s="190"/>
      <c r="AG231" s="226"/>
      <c r="AL231" s="414">
        <f t="shared" si="173"/>
        <v>425884.43844541261</v>
      </c>
      <c r="AM231" s="414">
        <f t="shared" si="174"/>
        <v>383295.99460087135</v>
      </c>
      <c r="AN231" s="442">
        <f t="shared" si="175"/>
        <v>206183.96697195875</v>
      </c>
    </row>
    <row r="232" spans="2:40" ht="15" x14ac:dyDescent="0.25">
      <c r="B232" s="268">
        <v>19</v>
      </c>
      <c r="C232" s="260" t="s">
        <v>733</v>
      </c>
      <c r="D232" s="298" t="s">
        <v>734</v>
      </c>
      <c r="E232" s="206">
        <f t="shared" si="176"/>
        <v>1245640.6783300536</v>
      </c>
      <c r="F232" s="206">
        <v>1350859.9463300535</v>
      </c>
      <c r="G232" s="206">
        <v>1282316</v>
      </c>
      <c r="H232" s="207">
        <v>100</v>
      </c>
      <c r="I232" s="206"/>
      <c r="J232" s="206">
        <f>IF(H232+I232&gt;100,err,H232+I232)</f>
        <v>100</v>
      </c>
      <c r="K232" s="206"/>
      <c r="L232" s="23"/>
      <c r="M232" s="206">
        <f t="shared" si="177"/>
        <v>1245640.6783300536</v>
      </c>
      <c r="N232" s="206">
        <f t="shared" si="178"/>
        <v>1245640.6783300536</v>
      </c>
      <c r="O232" s="206">
        <f t="shared" si="179"/>
        <v>1245640.6783300536</v>
      </c>
      <c r="P232" s="208">
        <f t="shared" si="180"/>
        <v>1245640.6783300536</v>
      </c>
      <c r="Q232" s="221">
        <v>8.4470000000000003E-2</v>
      </c>
      <c r="R232" s="222"/>
      <c r="S232" s="206">
        <f t="shared" si="181"/>
        <v>105219.268</v>
      </c>
      <c r="T232" s="31"/>
      <c r="U232" s="74"/>
      <c r="V232" s="223">
        <f>+'[1]Formulas Indices'!$Z$79</f>
        <v>8.4470000000000003E-2</v>
      </c>
      <c r="W232" s="176"/>
      <c r="Y232" s="264"/>
      <c r="Z232" s="303"/>
      <c r="AA232" s="304"/>
      <c r="AB232" s="179"/>
      <c r="AC232" s="179"/>
      <c r="AD232" s="191"/>
      <c r="AE232" s="192"/>
      <c r="AF232" s="190"/>
      <c r="AG232" s="226"/>
      <c r="AL232" s="414">
        <f t="shared" si="173"/>
        <v>1394087.4646126153</v>
      </c>
      <c r="AM232" s="414">
        <f t="shared" si="174"/>
        <v>1254678.7181513538</v>
      </c>
      <c r="AN232" s="442">
        <f t="shared" si="175"/>
        <v>674921.31153918977</v>
      </c>
    </row>
    <row r="233" spans="2:40" ht="15" x14ac:dyDescent="0.25">
      <c r="B233" s="268">
        <v>19</v>
      </c>
      <c r="C233" s="260" t="s">
        <v>735</v>
      </c>
      <c r="D233" s="298" t="s">
        <v>736</v>
      </c>
      <c r="E233" s="206">
        <f t="shared" si="176"/>
        <v>2220268.7637199438</v>
      </c>
      <c r="F233" s="206">
        <v>2407814.8657199438</v>
      </c>
      <c r="G233" s="206">
        <v>2285640</v>
      </c>
      <c r="H233" s="207">
        <v>100</v>
      </c>
      <c r="I233" s="206"/>
      <c r="J233" s="206">
        <f>IF(H233+I233&gt;100,err,H233+I233)</f>
        <v>100</v>
      </c>
      <c r="K233" s="206"/>
      <c r="L233" s="23"/>
      <c r="M233" s="206">
        <f t="shared" si="177"/>
        <v>2220268.7637199438</v>
      </c>
      <c r="N233" s="206">
        <f t="shared" si="178"/>
        <v>2220268.7637199438</v>
      </c>
      <c r="O233" s="206">
        <f t="shared" si="179"/>
        <v>2220268.7637199438</v>
      </c>
      <c r="P233" s="208">
        <f t="shared" si="180"/>
        <v>2220268.7637199438</v>
      </c>
      <c r="Q233" s="221">
        <v>8.4470000000000003E-2</v>
      </c>
      <c r="R233" s="222"/>
      <c r="S233" s="206">
        <f t="shared" si="181"/>
        <v>187546.10200000001</v>
      </c>
      <c r="T233" s="31"/>
      <c r="U233" s="74"/>
      <c r="V233" s="223">
        <f>+'[1]Formulas Indices'!$Z$79</f>
        <v>8.4470000000000003E-2</v>
      </c>
      <c r="W233" s="176"/>
      <c r="Y233" s="264"/>
      <c r="Z233" s="303"/>
      <c r="AA233" s="304"/>
      <c r="AB233" s="179"/>
      <c r="AC233" s="179"/>
      <c r="AD233" s="191"/>
      <c r="AE233" s="192"/>
      <c r="AF233" s="190"/>
      <c r="AG233" s="226"/>
      <c r="AL233" s="414">
        <f t="shared" si="173"/>
        <v>2484864.9414229821</v>
      </c>
      <c r="AM233" s="414">
        <f t="shared" si="174"/>
        <v>2236378.447280684</v>
      </c>
      <c r="AN233" s="442">
        <f t="shared" si="175"/>
        <v>1203000.7785264573</v>
      </c>
    </row>
    <row r="234" spans="2:40" ht="15" x14ac:dyDescent="0.25">
      <c r="B234" s="268">
        <v>19</v>
      </c>
      <c r="C234" s="260" t="s">
        <v>737</v>
      </c>
      <c r="D234" s="298" t="s">
        <v>738</v>
      </c>
      <c r="E234" s="206">
        <f t="shared" si="176"/>
        <v>6112133.8208645778</v>
      </c>
      <c r="F234" s="206">
        <v>6628425.764864577</v>
      </c>
      <c r="G234" s="206">
        <v>6292093</v>
      </c>
      <c r="H234" s="207">
        <v>100</v>
      </c>
      <c r="I234" s="206"/>
      <c r="J234" s="206">
        <f>IF(H234+I234&gt;100,err,H234+I234)</f>
        <v>100</v>
      </c>
      <c r="K234" s="206"/>
      <c r="L234" s="23"/>
      <c r="M234" s="206">
        <f t="shared" si="177"/>
        <v>6112133.8208645768</v>
      </c>
      <c r="N234" s="206">
        <f t="shared" si="178"/>
        <v>6112133.8208645768</v>
      </c>
      <c r="O234" s="206">
        <f t="shared" si="179"/>
        <v>6112133.8208645768</v>
      </c>
      <c r="P234" s="208">
        <f t="shared" si="180"/>
        <v>6112133.8208645768</v>
      </c>
      <c r="Q234" s="221">
        <v>8.4470000000000003E-2</v>
      </c>
      <c r="R234" s="222"/>
      <c r="S234" s="206">
        <f t="shared" si="181"/>
        <v>516291.94400000002</v>
      </c>
      <c r="T234" s="31"/>
      <c r="U234" s="74"/>
      <c r="V234" s="223">
        <f>+'[1]Formulas Indices'!$Z$79</f>
        <v>8.4470000000000003E-2</v>
      </c>
      <c r="W234" s="176"/>
      <c r="Y234" s="264"/>
      <c r="Z234" s="303"/>
      <c r="AA234" s="304"/>
      <c r="AB234" s="179"/>
      <c r="AC234" s="179"/>
      <c r="AD234" s="191"/>
      <c r="AE234" s="192"/>
      <c r="AF234" s="190"/>
      <c r="AG234" s="226"/>
      <c r="AL234" s="414">
        <f t="shared" si="173"/>
        <v>6840535.3893402433</v>
      </c>
      <c r="AM234" s="414">
        <f t="shared" si="174"/>
        <v>6156481.8504062193</v>
      </c>
      <c r="AN234" s="442">
        <f t="shared" si="175"/>
        <v>3311716.9717085632</v>
      </c>
    </row>
    <row r="235" spans="2:40" ht="15" x14ac:dyDescent="0.25">
      <c r="B235" s="268">
        <v>19</v>
      </c>
      <c r="C235" s="260" t="s">
        <v>739</v>
      </c>
      <c r="D235" s="298" t="s">
        <v>740</v>
      </c>
      <c r="E235" s="206">
        <f t="shared" si="176"/>
        <v>589740.3123542784</v>
      </c>
      <c r="F235" s="206">
        <v>639555.67635427834</v>
      </c>
      <c r="G235" s="206">
        <v>607104</v>
      </c>
      <c r="H235" s="207">
        <v>100</v>
      </c>
      <c r="I235" s="206"/>
      <c r="J235" s="206">
        <f>IF(H235+I235&gt;100,err,H235+I235)</f>
        <v>100</v>
      </c>
      <c r="K235" s="206"/>
      <c r="L235" s="23"/>
      <c r="M235" s="206">
        <f t="shared" si="177"/>
        <v>589740.3123542784</v>
      </c>
      <c r="N235" s="206">
        <f t="shared" si="178"/>
        <v>589740.3123542784</v>
      </c>
      <c r="O235" s="206">
        <f t="shared" si="179"/>
        <v>589740.3123542784</v>
      </c>
      <c r="P235" s="208">
        <f t="shared" si="180"/>
        <v>589740.3123542784</v>
      </c>
      <c r="Q235" s="221">
        <v>8.4470000000000003E-2</v>
      </c>
      <c r="R235" s="222"/>
      <c r="S235" s="206">
        <f t="shared" si="181"/>
        <v>49815.364000000001</v>
      </c>
      <c r="T235" s="31"/>
      <c r="U235" s="74"/>
      <c r="V235" s="223">
        <f>+'[1]Formulas Indices'!$Z$79</f>
        <v>8.4470000000000003E-2</v>
      </c>
      <c r="W235" s="176"/>
      <c r="Y235" s="264"/>
      <c r="Z235" s="303"/>
      <c r="AA235" s="304"/>
      <c r="AB235" s="179"/>
      <c r="AC235" s="179"/>
      <c r="AD235" s="191"/>
      <c r="AE235" s="192"/>
      <c r="AF235" s="190"/>
      <c r="AG235" s="226"/>
      <c r="AL235" s="414">
        <f t="shared" si="173"/>
        <v>660021.45799761522</v>
      </c>
      <c r="AM235" s="414">
        <f t="shared" si="174"/>
        <v>594019.31219785369</v>
      </c>
      <c r="AN235" s="442">
        <f t="shared" si="175"/>
        <v>319537.015706215</v>
      </c>
    </row>
    <row r="236" spans="2:40" ht="15.6" x14ac:dyDescent="0.25">
      <c r="B236" s="315"/>
      <c r="C236" s="296" t="s">
        <v>741</v>
      </c>
      <c r="D236" s="300" t="s">
        <v>742</v>
      </c>
      <c r="E236" s="206"/>
      <c r="F236" s="206"/>
      <c r="G236" s="206"/>
      <c r="H236" s="207">
        <v>100</v>
      </c>
      <c r="I236" s="206"/>
      <c r="J236" s="206"/>
      <c r="K236" s="206"/>
      <c r="L236" s="23"/>
      <c r="M236" s="206"/>
      <c r="N236" s="206"/>
      <c r="O236" s="206"/>
      <c r="P236" s="208"/>
      <c r="Q236" s="221"/>
      <c r="R236" s="222"/>
      <c r="S236" s="206"/>
      <c r="T236" s="31"/>
      <c r="U236" s="74"/>
      <c r="V236" s="223"/>
      <c r="W236" s="176"/>
      <c r="Y236" s="264"/>
      <c r="Z236" s="303"/>
      <c r="AA236" s="304"/>
      <c r="AB236" s="179"/>
      <c r="AC236" s="179"/>
      <c r="AD236" s="191"/>
      <c r="AE236" s="192"/>
      <c r="AF236" s="190"/>
      <c r="AG236" s="226"/>
      <c r="AL236" s="414">
        <f t="shared" si="173"/>
        <v>0</v>
      </c>
      <c r="AM236" s="414">
        <f t="shared" si="174"/>
        <v>0</v>
      </c>
      <c r="AN236" s="442">
        <f t="shared" si="175"/>
        <v>0</v>
      </c>
    </row>
    <row r="237" spans="2:40" ht="30" x14ac:dyDescent="0.25">
      <c r="B237" s="268">
        <v>19</v>
      </c>
      <c r="C237" s="260" t="s">
        <v>743</v>
      </c>
      <c r="D237" s="253" t="s">
        <v>744</v>
      </c>
      <c r="E237" s="206">
        <f t="shared" si="176"/>
        <v>2565657.5043312106</v>
      </c>
      <c r="F237" s="206">
        <v>2782378.5933312108</v>
      </c>
      <c r="G237" s="206">
        <v>2641198</v>
      </c>
      <c r="H237" s="207">
        <v>100</v>
      </c>
      <c r="I237" s="206"/>
      <c r="J237" s="206">
        <f>IF(H237+I237&gt;100,err,H237+I237)</f>
        <v>100</v>
      </c>
      <c r="K237" s="206"/>
      <c r="L237" s="23"/>
      <c r="M237" s="206">
        <f t="shared" si="177"/>
        <v>2565657.5043312106</v>
      </c>
      <c r="N237" s="206">
        <f t="shared" si="178"/>
        <v>2565657.5043312106</v>
      </c>
      <c r="O237" s="206">
        <f t="shared" si="179"/>
        <v>2565657.5043312106</v>
      </c>
      <c r="P237" s="208">
        <f t="shared" si="180"/>
        <v>2565657.5043312106</v>
      </c>
      <c r="Q237" s="221">
        <v>8.4470000000000003E-2</v>
      </c>
      <c r="R237" s="222"/>
      <c r="S237" s="206">
        <f t="shared" si="181"/>
        <v>216721.08900000001</v>
      </c>
      <c r="T237" s="31"/>
      <c r="U237" s="74"/>
      <c r="V237" s="223">
        <f>+'[1]Formulas Indices'!$Z$79</f>
        <v>8.4470000000000003E-2</v>
      </c>
      <c r="W237" s="176"/>
      <c r="Y237" s="264"/>
      <c r="Z237" s="303"/>
      <c r="AA237" s="304"/>
      <c r="AB237" s="179"/>
      <c r="AC237" s="179"/>
      <c r="AD237" s="191"/>
      <c r="AE237" s="192"/>
      <c r="AF237" s="190"/>
      <c r="AG237" s="226"/>
      <c r="AL237" s="414">
        <f t="shared" si="173"/>
        <v>2871414.7083178097</v>
      </c>
      <c r="AM237" s="414">
        <f t="shared" si="174"/>
        <v>2584273.2374860286</v>
      </c>
      <c r="AN237" s="442">
        <f t="shared" si="175"/>
        <v>1390141.6016600477</v>
      </c>
    </row>
    <row r="238" spans="2:40" ht="30" x14ac:dyDescent="0.25">
      <c r="B238" s="268">
        <v>19</v>
      </c>
      <c r="C238" s="260" t="s">
        <v>745</v>
      </c>
      <c r="D238" s="253" t="s">
        <v>746</v>
      </c>
      <c r="E238" s="206">
        <f t="shared" si="176"/>
        <v>287969.33658286079</v>
      </c>
      <c r="F238" s="206">
        <v>312294.10658286081</v>
      </c>
      <c r="G238" s="206">
        <v>296448</v>
      </c>
      <c r="H238" s="207">
        <v>100</v>
      </c>
      <c r="I238" s="206"/>
      <c r="J238" s="206">
        <f>IF(H238+I238&gt;100,err,H238+I238)</f>
        <v>100</v>
      </c>
      <c r="K238" s="206"/>
      <c r="L238" s="23"/>
      <c r="M238" s="206">
        <f t="shared" si="177"/>
        <v>287969.33658286079</v>
      </c>
      <c r="N238" s="206">
        <f t="shared" si="178"/>
        <v>287969.33658286079</v>
      </c>
      <c r="O238" s="206">
        <f t="shared" si="179"/>
        <v>287969.33658286079</v>
      </c>
      <c r="P238" s="208">
        <f t="shared" si="180"/>
        <v>287969.33658286079</v>
      </c>
      <c r="Q238" s="221">
        <v>8.4470000000000003E-2</v>
      </c>
      <c r="R238" s="222"/>
      <c r="S238" s="206">
        <f t="shared" si="181"/>
        <v>24324.77</v>
      </c>
      <c r="T238" s="31"/>
      <c r="U238" s="74"/>
      <c r="V238" s="223">
        <f>+'[1]Formulas Indices'!$Z$79</f>
        <v>8.4470000000000003E-2</v>
      </c>
      <c r="W238" s="176"/>
      <c r="Y238" s="264"/>
      <c r="Z238" s="303"/>
      <c r="AA238" s="304"/>
      <c r="AB238" s="179"/>
      <c r="AC238" s="179"/>
      <c r="AD238" s="191"/>
      <c r="AE238" s="192"/>
      <c r="AF238" s="190"/>
      <c r="AG238" s="226"/>
      <c r="AL238" s="414">
        <f t="shared" si="173"/>
        <v>322287.51799351239</v>
      </c>
      <c r="AM238" s="414">
        <f t="shared" si="174"/>
        <v>290058.76619416114</v>
      </c>
      <c r="AN238" s="442">
        <f t="shared" si="175"/>
        <v>156029.46002913456</v>
      </c>
    </row>
    <row r="239" spans="2:40" ht="15" x14ac:dyDescent="0.25">
      <c r="B239" s="268">
        <v>19</v>
      </c>
      <c r="C239" s="260" t="s">
        <v>747</v>
      </c>
      <c r="D239" s="253" t="s">
        <v>748</v>
      </c>
      <c r="E239" s="206">
        <f t="shared" si="176"/>
        <v>1454057.2811469473</v>
      </c>
      <c r="F239" s="206">
        <v>1576881.5001469471</v>
      </c>
      <c r="G239" s="206">
        <v>1496869</v>
      </c>
      <c r="H239" s="207">
        <v>100</v>
      </c>
      <c r="I239" s="206"/>
      <c r="J239" s="206">
        <f>IF(H239+I239&gt;100,err,H239+I239)</f>
        <v>100</v>
      </c>
      <c r="K239" s="206"/>
      <c r="L239" s="23"/>
      <c r="M239" s="206">
        <f t="shared" si="177"/>
        <v>1454057.2811469471</v>
      </c>
      <c r="N239" s="206">
        <f t="shared" si="178"/>
        <v>1454057.2811469471</v>
      </c>
      <c r="O239" s="206">
        <f t="shared" si="179"/>
        <v>1454057.2811469471</v>
      </c>
      <c r="P239" s="208">
        <f t="shared" si="180"/>
        <v>1454057.2811469471</v>
      </c>
      <c r="Q239" s="221">
        <v>8.4470000000000003E-2</v>
      </c>
      <c r="R239" s="222"/>
      <c r="S239" s="206">
        <f t="shared" si="181"/>
        <v>122824.219</v>
      </c>
      <c r="T239" s="31"/>
      <c r="U239" s="74"/>
      <c r="V239" s="223">
        <f>+'[1]Formulas Indices'!$Z$79</f>
        <v>8.4470000000000003E-2</v>
      </c>
      <c r="W239" s="176"/>
      <c r="Y239" s="264"/>
      <c r="Z239" s="303"/>
      <c r="AA239" s="304"/>
      <c r="AB239" s="179"/>
      <c r="AC239" s="179"/>
      <c r="AD239" s="191"/>
      <c r="AE239" s="192"/>
      <c r="AF239" s="190"/>
      <c r="AG239" s="226"/>
      <c r="AL239" s="414">
        <f t="shared" si="173"/>
        <v>1627341.7081516495</v>
      </c>
      <c r="AM239" s="414">
        <f t="shared" si="174"/>
        <v>1464607.5373364845</v>
      </c>
      <c r="AN239" s="442">
        <f t="shared" si="175"/>
        <v>787846.98081575288</v>
      </c>
    </row>
    <row r="240" spans="2:40" ht="15.6" x14ac:dyDescent="0.25">
      <c r="B240" s="315"/>
      <c r="C240" s="296" t="s">
        <v>749</v>
      </c>
      <c r="D240" s="300" t="s">
        <v>750</v>
      </c>
      <c r="E240" s="206"/>
      <c r="F240" s="206"/>
      <c r="G240" s="206"/>
      <c r="H240" s="207">
        <v>100</v>
      </c>
      <c r="I240" s="206"/>
      <c r="J240" s="206"/>
      <c r="K240" s="206"/>
      <c r="L240" s="23"/>
      <c r="M240" s="206"/>
      <c r="N240" s="206"/>
      <c r="O240" s="206"/>
      <c r="P240" s="208"/>
      <c r="Q240" s="221"/>
      <c r="R240" s="222"/>
      <c r="S240" s="206"/>
      <c r="T240" s="31"/>
      <c r="U240" s="74"/>
      <c r="V240" s="223"/>
      <c r="W240" s="176"/>
      <c r="Y240" s="264"/>
      <c r="Z240" s="303"/>
      <c r="AA240" s="304"/>
      <c r="AB240" s="179"/>
      <c r="AC240" s="179"/>
      <c r="AD240" s="191"/>
      <c r="AE240" s="192"/>
      <c r="AF240" s="190"/>
      <c r="AG240" s="226"/>
      <c r="AL240" s="414">
        <f t="shared" si="173"/>
        <v>0</v>
      </c>
      <c r="AM240" s="414">
        <f t="shared" si="174"/>
        <v>0</v>
      </c>
      <c r="AN240" s="442">
        <f t="shared" si="175"/>
        <v>0</v>
      </c>
    </row>
    <row r="241" spans="2:40" ht="30" x14ac:dyDescent="0.25">
      <c r="B241" s="268">
        <v>20</v>
      </c>
      <c r="C241" s="260" t="s">
        <v>751</v>
      </c>
      <c r="D241" s="298" t="s">
        <v>752</v>
      </c>
      <c r="E241" s="206">
        <f t="shared" si="176"/>
        <v>1156118.4750404267</v>
      </c>
      <c r="F241" s="206">
        <v>1205230.3880404267</v>
      </c>
      <c r="G241" s="206">
        <v>1190158</v>
      </c>
      <c r="H241" s="207">
        <v>100</v>
      </c>
      <c r="I241" s="206"/>
      <c r="J241" s="206">
        <f>IF(H241+I241&gt;100,err,H241+I241)</f>
        <v>100</v>
      </c>
      <c r="K241" s="206"/>
      <c r="L241" s="23"/>
      <c r="M241" s="206">
        <f t="shared" si="177"/>
        <v>1156118.4750404267</v>
      </c>
      <c r="N241" s="206">
        <f t="shared" si="178"/>
        <v>1156118.4750404267</v>
      </c>
      <c r="O241" s="206">
        <f t="shared" si="179"/>
        <v>1156118.4750404267</v>
      </c>
      <c r="P241" s="208">
        <f t="shared" si="180"/>
        <v>1156118.4750404267</v>
      </c>
      <c r="Q241" s="221">
        <v>4.2479999999999997E-2</v>
      </c>
      <c r="R241" s="222"/>
      <c r="S241" s="206">
        <f t="shared" si="181"/>
        <v>49111.913</v>
      </c>
      <c r="T241" s="31"/>
      <c r="U241" s="74"/>
      <c r="V241" s="223">
        <f>+'[1]Formulas Indices'!$Z$83</f>
        <v>4.2479999999999997E-2</v>
      </c>
      <c r="W241" s="176"/>
      <c r="Y241" s="264"/>
      <c r="Z241" s="303"/>
      <c r="AA241" s="304"/>
      <c r="AB241" s="179"/>
      <c r="AC241" s="179"/>
      <c r="AD241" s="191"/>
      <c r="AE241" s="192"/>
      <c r="AF241" s="190"/>
      <c r="AG241" s="226"/>
      <c r="AL241" s="414">
        <f t="shared" si="173"/>
        <v>1243797.7604577204</v>
      </c>
      <c r="AM241" s="414">
        <f t="shared" si="174"/>
        <v>1119417.9844119484</v>
      </c>
      <c r="AN241" s="442">
        <f t="shared" si="175"/>
        <v>602161.36869927298</v>
      </c>
    </row>
    <row r="242" spans="2:40" ht="30" x14ac:dyDescent="0.25">
      <c r="B242" s="268">
        <v>20</v>
      </c>
      <c r="C242" s="260" t="s">
        <v>753</v>
      </c>
      <c r="D242" s="298" t="s">
        <v>754</v>
      </c>
      <c r="E242" s="206">
        <f t="shared" si="176"/>
        <v>4465369.4040289279</v>
      </c>
      <c r="F242" s="206">
        <v>4655058.2960289279</v>
      </c>
      <c r="G242" s="206">
        <v>4596843</v>
      </c>
      <c r="H242" s="207">
        <v>100</v>
      </c>
      <c r="I242" s="206"/>
      <c r="J242" s="206">
        <f>IF(H242+I242&gt;100,err,H242+I242)</f>
        <v>100</v>
      </c>
      <c r="K242" s="206"/>
      <c r="L242" s="23"/>
      <c r="M242" s="206">
        <f t="shared" si="177"/>
        <v>4465369.4040289279</v>
      </c>
      <c r="N242" s="206">
        <f t="shared" si="178"/>
        <v>4465369.4040289279</v>
      </c>
      <c r="O242" s="206">
        <f t="shared" si="179"/>
        <v>4465369.4040289279</v>
      </c>
      <c r="P242" s="208">
        <f t="shared" si="180"/>
        <v>4465369.4040289279</v>
      </c>
      <c r="Q242" s="221">
        <v>4.2479999999999997E-2</v>
      </c>
      <c r="R242" s="222"/>
      <c r="S242" s="206">
        <f t="shared" si="181"/>
        <v>189688.89199999999</v>
      </c>
      <c r="T242" s="31"/>
      <c r="U242" s="74"/>
      <c r="V242" s="223">
        <f>+'[1]Formulas Indices'!$Z$83</f>
        <v>4.2479999999999997E-2</v>
      </c>
      <c r="W242" s="176"/>
      <c r="Y242" s="264"/>
      <c r="Z242" s="303"/>
      <c r="AA242" s="304"/>
      <c r="AB242" s="179"/>
      <c r="AC242" s="179"/>
      <c r="AD242" s="191"/>
      <c r="AE242" s="192"/>
      <c r="AF242" s="190"/>
      <c r="AG242" s="226"/>
      <c r="AL242" s="414">
        <f t="shared" si="173"/>
        <v>4804020.1615018537</v>
      </c>
      <c r="AM242" s="414">
        <f t="shared" si="174"/>
        <v>4323618.1453516688</v>
      </c>
      <c r="AN242" s="442">
        <f t="shared" si="175"/>
        <v>2325776.3019643188</v>
      </c>
    </row>
    <row r="243" spans="2:40" ht="45" x14ac:dyDescent="0.25">
      <c r="B243" s="268">
        <v>20</v>
      </c>
      <c r="C243" s="260" t="s">
        <v>755</v>
      </c>
      <c r="D243" s="298" t="s">
        <v>756</v>
      </c>
      <c r="E243" s="206">
        <f t="shared" si="176"/>
        <v>3160056.6470309505</v>
      </c>
      <c r="F243" s="206">
        <v>3294295.8530309508</v>
      </c>
      <c r="G243" s="206">
        <v>3253098</v>
      </c>
      <c r="H243" s="207">
        <v>100</v>
      </c>
      <c r="I243" s="206"/>
      <c r="J243" s="206">
        <f>IF(H243+I243&gt;100,err,H243+I243)</f>
        <v>100</v>
      </c>
      <c r="K243" s="206"/>
      <c r="L243" s="23"/>
      <c r="M243" s="206">
        <f t="shared" si="177"/>
        <v>3160056.647030951</v>
      </c>
      <c r="N243" s="206">
        <f t="shared" si="178"/>
        <v>3160056.647030951</v>
      </c>
      <c r="O243" s="206">
        <f t="shared" si="179"/>
        <v>3160056.647030951</v>
      </c>
      <c r="P243" s="208">
        <f t="shared" si="180"/>
        <v>3160056.647030951</v>
      </c>
      <c r="Q243" s="221">
        <v>4.2479999999999997E-2</v>
      </c>
      <c r="R243" s="222"/>
      <c r="S243" s="206">
        <f t="shared" si="181"/>
        <v>134239.20600000001</v>
      </c>
      <c r="T243" s="31"/>
      <c r="U243" s="74"/>
      <c r="V243" s="223">
        <f>+'[1]Formulas Indices'!$Z$83</f>
        <v>4.2479999999999997E-2</v>
      </c>
      <c r="W243" s="176"/>
      <c r="Y243" s="264"/>
      <c r="Z243" s="303"/>
      <c r="AA243" s="304"/>
      <c r="AB243" s="179"/>
      <c r="AC243" s="179"/>
      <c r="AD243" s="191"/>
      <c r="AE243" s="192"/>
      <c r="AF243" s="190"/>
      <c r="AG243" s="226"/>
      <c r="AL243" s="414">
        <f t="shared" si="173"/>
        <v>3399713.3203279413</v>
      </c>
      <c r="AM243" s="414">
        <f t="shared" si="174"/>
        <v>3059741.9882951472</v>
      </c>
      <c r="AN243" s="442">
        <f t="shared" si="175"/>
        <v>1645907.4708419295</v>
      </c>
    </row>
    <row r="244" spans="2:40" ht="45" x14ac:dyDescent="0.25">
      <c r="B244" s="268">
        <v>20</v>
      </c>
      <c r="C244" s="260" t="s">
        <v>757</v>
      </c>
      <c r="D244" s="298" t="s">
        <v>758</v>
      </c>
      <c r="E244" s="206">
        <f t="shared" si="176"/>
        <v>148845.5496610488</v>
      </c>
      <c r="F244" s="206">
        <v>155168.50866104881</v>
      </c>
      <c r="G244" s="206">
        <v>153228</v>
      </c>
      <c r="H244" s="207">
        <v>100</v>
      </c>
      <c r="I244" s="206"/>
      <c r="J244" s="206">
        <f>IF(H244+I244&gt;100,err,H244+I244)</f>
        <v>100</v>
      </c>
      <c r="K244" s="206"/>
      <c r="L244" s="23"/>
      <c r="M244" s="206">
        <f t="shared" si="177"/>
        <v>148845.5496610488</v>
      </c>
      <c r="N244" s="206">
        <f t="shared" si="178"/>
        <v>148845.5496610488</v>
      </c>
      <c r="O244" s="206">
        <f t="shared" si="179"/>
        <v>148845.5496610488</v>
      </c>
      <c r="P244" s="208">
        <f t="shared" si="180"/>
        <v>148845.5496610488</v>
      </c>
      <c r="Q244" s="221">
        <v>4.2479999999999997E-2</v>
      </c>
      <c r="R244" s="222"/>
      <c r="S244" s="206">
        <f t="shared" si="181"/>
        <v>6322.9589999999998</v>
      </c>
      <c r="T244" s="31"/>
      <c r="U244" s="74"/>
      <c r="V244" s="223">
        <f>+'[1]Formulas Indices'!$Z$83</f>
        <v>4.2479999999999997E-2</v>
      </c>
      <c r="W244" s="176"/>
      <c r="Y244" s="264"/>
      <c r="Z244" s="303"/>
      <c r="AA244" s="304"/>
      <c r="AB244" s="179"/>
      <c r="AC244" s="179"/>
      <c r="AD244" s="191"/>
      <c r="AE244" s="192"/>
      <c r="AF244" s="190"/>
      <c r="AG244" s="226"/>
      <c r="AL244" s="414">
        <f t="shared" si="173"/>
        <v>160133.90093820237</v>
      </c>
      <c r="AM244" s="414">
        <f t="shared" si="174"/>
        <v>144120.51084438214</v>
      </c>
      <c r="AN244" s="442">
        <f t="shared" si="175"/>
        <v>77525.826166961881</v>
      </c>
    </row>
    <row r="245" spans="2:40" ht="30" x14ac:dyDescent="0.25">
      <c r="B245" s="268">
        <v>21</v>
      </c>
      <c r="C245" s="260" t="s">
        <v>759</v>
      </c>
      <c r="D245" s="298" t="s">
        <v>760</v>
      </c>
      <c r="E245" s="206">
        <f t="shared" si="176"/>
        <v>442618.99619264458</v>
      </c>
      <c r="F245" s="206">
        <v>460089.1681926446</v>
      </c>
      <c r="G245" s="206">
        <v>455651</v>
      </c>
      <c r="H245" s="207">
        <v>100</v>
      </c>
      <c r="I245" s="206"/>
      <c r="J245" s="206">
        <f>IF(H245+I245&gt;100,err,H245+I245)</f>
        <v>100</v>
      </c>
      <c r="K245" s="206"/>
      <c r="L245" s="23"/>
      <c r="M245" s="206">
        <f t="shared" si="177"/>
        <v>442618.99619264458</v>
      </c>
      <c r="N245" s="206">
        <f t="shared" si="178"/>
        <v>442618.99619264458</v>
      </c>
      <c r="O245" s="206">
        <f t="shared" si="179"/>
        <v>442618.99619264458</v>
      </c>
      <c r="P245" s="208">
        <f t="shared" si="180"/>
        <v>442618.99619264458</v>
      </c>
      <c r="Q245" s="221">
        <v>3.9469999999999998E-2</v>
      </c>
      <c r="R245" s="222"/>
      <c r="S245" s="206">
        <f t="shared" si="181"/>
        <v>17470.171999999999</v>
      </c>
      <c r="T245" s="31"/>
      <c r="U245" s="74"/>
      <c r="V245" s="223">
        <f>+'[1]Formulas Indices'!$Z$87</f>
        <v>3.9469999999999998E-2</v>
      </c>
      <c r="W245" s="176"/>
      <c r="Y245" s="264"/>
      <c r="Z245" s="303"/>
      <c r="AA245" s="304"/>
      <c r="AB245" s="179"/>
      <c r="AC245" s="179"/>
      <c r="AD245" s="191"/>
      <c r="AE245" s="192"/>
      <c r="AF245" s="190"/>
      <c r="AG245" s="226"/>
      <c r="AL245" s="414">
        <f t="shared" si="173"/>
        <v>474812.02157480922</v>
      </c>
      <c r="AM245" s="414">
        <f t="shared" si="174"/>
        <v>427330.81941732828</v>
      </c>
      <c r="AN245" s="442">
        <f t="shared" si="175"/>
        <v>229871.33911636809</v>
      </c>
    </row>
    <row r="246" spans="2:40" ht="30" x14ac:dyDescent="0.25">
      <c r="B246" s="268">
        <v>21</v>
      </c>
      <c r="C246" s="260" t="s">
        <v>761</v>
      </c>
      <c r="D246" s="298" t="s">
        <v>762</v>
      </c>
      <c r="E246" s="206">
        <f t="shared" si="176"/>
        <v>3452429.3359816135</v>
      </c>
      <c r="F246" s="206">
        <v>3588696.7219816134</v>
      </c>
      <c r="G246" s="206">
        <v>3554079</v>
      </c>
      <c r="H246" s="207">
        <v>100</v>
      </c>
      <c r="I246" s="206"/>
      <c r="J246" s="206">
        <f>IF(H246+I246&gt;100,err,H246+I246)</f>
        <v>100</v>
      </c>
      <c r="K246" s="206"/>
      <c r="L246" s="23"/>
      <c r="M246" s="206">
        <f t="shared" si="177"/>
        <v>3452429.3359816135</v>
      </c>
      <c r="N246" s="206">
        <f t="shared" si="178"/>
        <v>3452429.3359816135</v>
      </c>
      <c r="O246" s="206">
        <f t="shared" si="179"/>
        <v>3452429.3359816135</v>
      </c>
      <c r="P246" s="208">
        <f t="shared" si="180"/>
        <v>3452429.3359816135</v>
      </c>
      <c r="Q246" s="221">
        <v>3.9469999999999998E-2</v>
      </c>
      <c r="R246" s="222"/>
      <c r="S246" s="206">
        <f t="shared" si="181"/>
        <v>136267.386</v>
      </c>
      <c r="T246" s="31"/>
      <c r="U246" s="74"/>
      <c r="V246" s="223">
        <f>+'[1]Formulas Indices'!$Z$87</f>
        <v>3.9469999999999998E-2</v>
      </c>
      <c r="W246" s="176"/>
      <c r="Y246" s="264"/>
      <c r="Z246" s="303"/>
      <c r="AA246" s="304"/>
      <c r="AB246" s="179"/>
      <c r="AC246" s="179"/>
      <c r="AD246" s="191"/>
      <c r="AE246" s="192"/>
      <c r="AF246" s="190"/>
      <c r="AG246" s="226"/>
      <c r="AL246" s="414">
        <f t="shared" si="173"/>
        <v>3703535.0170850251</v>
      </c>
      <c r="AM246" s="414">
        <f t="shared" si="174"/>
        <v>3333181.5153765227</v>
      </c>
      <c r="AN246" s="442">
        <f t="shared" si="175"/>
        <v>1792997.0496915129</v>
      </c>
    </row>
    <row r="247" spans="2:40" ht="15" x14ac:dyDescent="0.25">
      <c r="B247" s="268">
        <v>21</v>
      </c>
      <c r="C247" s="260" t="s">
        <v>763</v>
      </c>
      <c r="D247" s="298" t="s">
        <v>764</v>
      </c>
      <c r="E247" s="206">
        <f t="shared" si="176"/>
        <v>1629306.4312291788</v>
      </c>
      <c r="F247" s="206">
        <v>1693615.1562291789</v>
      </c>
      <c r="G247" s="206">
        <v>1677278</v>
      </c>
      <c r="H247" s="207">
        <v>100</v>
      </c>
      <c r="I247" s="206"/>
      <c r="J247" s="206">
        <f>IF(H247+I247&gt;100,err,H247+I247)</f>
        <v>100</v>
      </c>
      <c r="K247" s="206"/>
      <c r="L247" s="23"/>
      <c r="M247" s="206">
        <f t="shared" si="177"/>
        <v>1629306.4312291788</v>
      </c>
      <c r="N247" s="206">
        <f t="shared" si="178"/>
        <v>1629306.4312291788</v>
      </c>
      <c r="O247" s="206">
        <f t="shared" si="179"/>
        <v>1629306.4312291788</v>
      </c>
      <c r="P247" s="208">
        <f t="shared" si="180"/>
        <v>1629306.4312291788</v>
      </c>
      <c r="Q247" s="221">
        <v>3.9469999999999998E-2</v>
      </c>
      <c r="R247" s="222"/>
      <c r="S247" s="206">
        <f t="shared" si="181"/>
        <v>64308.724999999999</v>
      </c>
      <c r="T247" s="31"/>
      <c r="U247" s="74"/>
      <c r="V247" s="223">
        <f>+'[1]Formulas Indices'!$Z$87</f>
        <v>3.9469999999999998E-2</v>
      </c>
      <c r="W247" s="176"/>
      <c r="Y247" s="264"/>
      <c r="Z247" s="303"/>
      <c r="AA247" s="304"/>
      <c r="AB247" s="179"/>
      <c r="AC247" s="179"/>
      <c r="AD247" s="191"/>
      <c r="AE247" s="192"/>
      <c r="AF247" s="190"/>
      <c r="AG247" s="226"/>
      <c r="AL247" s="414">
        <f t="shared" si="173"/>
        <v>1747810.8412285126</v>
      </c>
      <c r="AM247" s="414">
        <f t="shared" si="174"/>
        <v>1573029.7571056613</v>
      </c>
      <c r="AN247" s="442">
        <f t="shared" si="175"/>
        <v>846169.85320369084</v>
      </c>
    </row>
    <row r="248" spans="2:40" ht="30" x14ac:dyDescent="0.25">
      <c r="B248" s="268">
        <v>21</v>
      </c>
      <c r="C248" s="260" t="s">
        <v>765</v>
      </c>
      <c r="D248" s="298" t="s">
        <v>766</v>
      </c>
      <c r="E248" s="206">
        <f t="shared" si="176"/>
        <v>1173640.5729911015</v>
      </c>
      <c r="F248" s="206">
        <v>1219964.1659911016</v>
      </c>
      <c r="G248" s="206">
        <v>1208196</v>
      </c>
      <c r="H248" s="207">
        <v>100</v>
      </c>
      <c r="I248" s="206"/>
      <c r="J248" s="206">
        <f>IF(H248+I248&gt;100,err,H248+I248)</f>
        <v>100</v>
      </c>
      <c r="K248" s="206"/>
      <c r="L248" s="23"/>
      <c r="M248" s="206">
        <f t="shared" si="177"/>
        <v>1173640.5729911015</v>
      </c>
      <c r="N248" s="206">
        <f t="shared" si="178"/>
        <v>1173640.5729911015</v>
      </c>
      <c r="O248" s="206">
        <f t="shared" si="179"/>
        <v>1173640.5729911015</v>
      </c>
      <c r="P248" s="208">
        <f t="shared" si="180"/>
        <v>1173640.5729911015</v>
      </c>
      <c r="Q248" s="221">
        <v>3.9469999999999998E-2</v>
      </c>
      <c r="R248" s="222"/>
      <c r="S248" s="206">
        <f t="shared" si="181"/>
        <v>46323.593000000001</v>
      </c>
      <c r="T248" s="31"/>
      <c r="U248" s="74"/>
      <c r="V248" s="223">
        <f>+'[1]Formulas Indices'!$Z$87</f>
        <v>3.9469999999999998E-2</v>
      </c>
      <c r="W248" s="176"/>
      <c r="Y248" s="264"/>
      <c r="Z248" s="303"/>
      <c r="AA248" s="304"/>
      <c r="AB248" s="179"/>
      <c r="AC248" s="179"/>
      <c r="AD248" s="191"/>
      <c r="AE248" s="192"/>
      <c r="AF248" s="190"/>
      <c r="AG248" s="226"/>
      <c r="AL248" s="414">
        <f t="shared" si="173"/>
        <v>1259003.0193028168</v>
      </c>
      <c r="AM248" s="414">
        <f t="shared" si="174"/>
        <v>1133102.7173725353</v>
      </c>
      <c r="AN248" s="442">
        <f t="shared" si="175"/>
        <v>609522.70972164348</v>
      </c>
    </row>
    <row r="249" spans="2:40" ht="30" x14ac:dyDescent="0.25">
      <c r="B249" s="268">
        <v>21</v>
      </c>
      <c r="C249" s="260" t="s">
        <v>767</v>
      </c>
      <c r="D249" s="298" t="s">
        <v>768</v>
      </c>
      <c r="E249" s="206">
        <f t="shared" si="176"/>
        <v>323049.47425293061</v>
      </c>
      <c r="F249" s="206">
        <v>335800.23725293059</v>
      </c>
      <c r="G249" s="206">
        <v>332561</v>
      </c>
      <c r="H249" s="207">
        <v>100</v>
      </c>
      <c r="I249" s="206"/>
      <c r="J249" s="206">
        <f>IF(H249+I249&gt;100,err,H249+I249)</f>
        <v>100</v>
      </c>
      <c r="K249" s="206"/>
      <c r="L249" s="23"/>
      <c r="M249" s="206">
        <f t="shared" si="177"/>
        <v>323049.47425293061</v>
      </c>
      <c r="N249" s="206">
        <f t="shared" si="178"/>
        <v>323049.47425293061</v>
      </c>
      <c r="O249" s="206">
        <f t="shared" si="179"/>
        <v>323049.47425293061</v>
      </c>
      <c r="P249" s="208">
        <f t="shared" si="180"/>
        <v>323049.47425293061</v>
      </c>
      <c r="Q249" s="221">
        <v>3.9469999999999998E-2</v>
      </c>
      <c r="R249" s="222"/>
      <c r="S249" s="206">
        <f t="shared" si="181"/>
        <v>12750.763000000001</v>
      </c>
      <c r="T249" s="31"/>
      <c r="U249" s="74"/>
      <c r="V249" s="223">
        <f>+'[1]Formulas Indices'!$Z$87</f>
        <v>3.9469999999999998E-2</v>
      </c>
      <c r="W249" s="176"/>
      <c r="Y249" s="264"/>
      <c r="Z249" s="303"/>
      <c r="AA249" s="304"/>
      <c r="AB249" s="179"/>
      <c r="AC249" s="179"/>
      <c r="AD249" s="191"/>
      <c r="AE249" s="192"/>
      <c r="AF249" s="190"/>
      <c r="AG249" s="226"/>
      <c r="AL249" s="414">
        <f t="shared" si="173"/>
        <v>346545.8448450244</v>
      </c>
      <c r="AM249" s="414">
        <f t="shared" si="174"/>
        <v>311891.26036052196</v>
      </c>
      <c r="AN249" s="442">
        <f t="shared" si="175"/>
        <v>167773.67421222269</v>
      </c>
    </row>
    <row r="250" spans="2:40" ht="30" x14ac:dyDescent="0.25">
      <c r="B250" s="268">
        <v>21</v>
      </c>
      <c r="C250" s="260" t="s">
        <v>769</v>
      </c>
      <c r="D250" s="298" t="s">
        <v>770</v>
      </c>
      <c r="E250" s="206">
        <f t="shared" si="176"/>
        <v>275351.83296376141</v>
      </c>
      <c r="F250" s="206">
        <v>286219.9699637614</v>
      </c>
      <c r="G250" s="206">
        <v>283459</v>
      </c>
      <c r="H250" s="207">
        <v>100</v>
      </c>
      <c r="I250" s="206"/>
      <c r="J250" s="206">
        <f>IF(H250+I250&gt;100,err,H250+I250)</f>
        <v>100</v>
      </c>
      <c r="K250" s="206"/>
      <c r="L250" s="23"/>
      <c r="M250" s="206">
        <f t="shared" si="177"/>
        <v>275351.83296376141</v>
      </c>
      <c r="N250" s="206">
        <f t="shared" si="178"/>
        <v>275351.83296376141</v>
      </c>
      <c r="O250" s="206">
        <f t="shared" si="179"/>
        <v>275351.83296376141</v>
      </c>
      <c r="P250" s="208">
        <f t="shared" si="180"/>
        <v>275351.83296376141</v>
      </c>
      <c r="Q250" s="221">
        <v>3.9469999999999998E-2</v>
      </c>
      <c r="R250" s="222"/>
      <c r="S250" s="206">
        <f t="shared" si="181"/>
        <v>10868.137000000001</v>
      </c>
      <c r="T250" s="31"/>
      <c r="U250" s="74"/>
      <c r="V250" s="223">
        <f>+'[1]Formulas Indices'!$Z$87</f>
        <v>3.9469999999999998E-2</v>
      </c>
      <c r="W250" s="176"/>
      <c r="Y250" s="264"/>
      <c r="Z250" s="303"/>
      <c r="AA250" s="304"/>
      <c r="AB250" s="179"/>
      <c r="AC250" s="179"/>
      <c r="AD250" s="191"/>
      <c r="AE250" s="192"/>
      <c r="AF250" s="190"/>
      <c r="AG250" s="226"/>
      <c r="AL250" s="414">
        <f t="shared" si="173"/>
        <v>295379.00900260179</v>
      </c>
      <c r="AM250" s="414">
        <f t="shared" si="174"/>
        <v>265841.10810234159</v>
      </c>
      <c r="AN250" s="442">
        <f t="shared" si="175"/>
        <v>143002.20984526174</v>
      </c>
    </row>
    <row r="251" spans="2:40" ht="20.25" customHeight="1" x14ac:dyDescent="0.25">
      <c r="B251" s="268">
        <v>21</v>
      </c>
      <c r="C251" s="260" t="s">
        <v>771</v>
      </c>
      <c r="D251" s="298" t="s">
        <v>772</v>
      </c>
      <c r="E251" s="206">
        <f t="shared" si="176"/>
        <v>887284.73040403135</v>
      </c>
      <c r="F251" s="206">
        <v>922305.85840403126</v>
      </c>
      <c r="G251" s="206">
        <v>913409</v>
      </c>
      <c r="H251" s="207">
        <v>100</v>
      </c>
      <c r="I251" s="206"/>
      <c r="J251" s="206">
        <f>IF(H251+I251&gt;100,err,H251+I251)</f>
        <v>100</v>
      </c>
      <c r="K251" s="206"/>
      <c r="L251" s="23"/>
      <c r="M251" s="206">
        <f t="shared" si="177"/>
        <v>887284.73040403123</v>
      </c>
      <c r="N251" s="206">
        <f t="shared" si="178"/>
        <v>887284.73040403123</v>
      </c>
      <c r="O251" s="206">
        <f t="shared" si="179"/>
        <v>887284.73040403123</v>
      </c>
      <c r="P251" s="208">
        <f t="shared" si="180"/>
        <v>887284.73040403123</v>
      </c>
      <c r="Q251" s="221">
        <v>3.9469999999999998E-2</v>
      </c>
      <c r="R251" s="222"/>
      <c r="S251" s="206">
        <f t="shared" si="181"/>
        <v>35021.127999999997</v>
      </c>
      <c r="T251" s="31"/>
      <c r="U251" s="74"/>
      <c r="V251" s="223">
        <f>+'[1]Formulas Indices'!$Z$87</f>
        <v>3.9469999999999998E-2</v>
      </c>
      <c r="W251" s="176"/>
      <c r="Y251" s="264"/>
      <c r="Z251" s="303"/>
      <c r="AA251" s="304"/>
      <c r="AB251" s="179"/>
      <c r="AC251" s="179"/>
      <c r="AD251" s="191"/>
      <c r="AE251" s="192"/>
      <c r="AF251" s="190"/>
      <c r="AG251" s="226"/>
      <c r="AL251" s="414">
        <f t="shared" si="173"/>
        <v>951819.64587296033</v>
      </c>
      <c r="AM251" s="414">
        <f t="shared" si="174"/>
        <v>856637.68128566432</v>
      </c>
      <c r="AN251" s="442">
        <f t="shared" si="175"/>
        <v>460805.6381310728</v>
      </c>
    </row>
    <row r="252" spans="2:40" ht="45" x14ac:dyDescent="0.25">
      <c r="B252" s="268">
        <v>21</v>
      </c>
      <c r="C252" s="260" t="s">
        <v>773</v>
      </c>
      <c r="D252" s="298" t="s">
        <v>774</v>
      </c>
      <c r="E252" s="206">
        <f t="shared" si="176"/>
        <v>6438903.7538796263</v>
      </c>
      <c r="F252" s="206">
        <v>6693047.2848796258</v>
      </c>
      <c r="G252" s="206">
        <v>6628484</v>
      </c>
      <c r="H252" s="207">
        <v>100</v>
      </c>
      <c r="I252" s="206"/>
      <c r="J252" s="206">
        <f>IF(H252+I252&gt;100,err,H252+I252)</f>
        <v>100</v>
      </c>
      <c r="K252" s="206"/>
      <c r="L252" s="23"/>
      <c r="M252" s="206">
        <f t="shared" si="177"/>
        <v>6438903.7538796254</v>
      </c>
      <c r="N252" s="206">
        <f t="shared" si="178"/>
        <v>6438903.7538796254</v>
      </c>
      <c r="O252" s="206">
        <f t="shared" si="179"/>
        <v>6438903.7538796254</v>
      </c>
      <c r="P252" s="208">
        <f t="shared" si="180"/>
        <v>6438903.7538796254</v>
      </c>
      <c r="Q252" s="221">
        <v>3.9469999999999998E-2</v>
      </c>
      <c r="R252" s="222"/>
      <c r="S252" s="206">
        <f t="shared" si="181"/>
        <v>254143.53099999999</v>
      </c>
      <c r="T252" s="31"/>
      <c r="U252" s="74"/>
      <c r="V252" s="223">
        <f>+'[1]Formulas Indices'!$Z$87</f>
        <v>3.9469999999999998E-2</v>
      </c>
      <c r="W252" s="176"/>
      <c r="Y252" s="264"/>
      <c r="Z252" s="303"/>
      <c r="AA252" s="304"/>
      <c r="AB252" s="179"/>
      <c r="AC252" s="179"/>
      <c r="AD252" s="191"/>
      <c r="AE252" s="192"/>
      <c r="AF252" s="190"/>
      <c r="AG252" s="226"/>
      <c r="AL252" s="414">
        <f t="shared" si="173"/>
        <v>6907224.7979957741</v>
      </c>
      <c r="AM252" s="414">
        <f t="shared" si="174"/>
        <v>6216502.3181961961</v>
      </c>
      <c r="AN252" s="442">
        <f t="shared" si="175"/>
        <v>3344003.3987069372</v>
      </c>
    </row>
    <row r="253" spans="2:40" ht="15" x14ac:dyDescent="0.25">
      <c r="B253" s="268">
        <v>21</v>
      </c>
      <c r="C253" s="260" t="s">
        <v>775</v>
      </c>
      <c r="D253" s="298" t="s">
        <v>776</v>
      </c>
      <c r="E253" s="206">
        <f t="shared" si="176"/>
        <v>1406406.267017199</v>
      </c>
      <c r="F253" s="206">
        <v>1461917.1220171992</v>
      </c>
      <c r="G253" s="206">
        <v>1447815</v>
      </c>
      <c r="H253" s="207">
        <v>100</v>
      </c>
      <c r="I253" s="206"/>
      <c r="J253" s="206">
        <f>IF(H253+I253&gt;100,err,H253+I253)</f>
        <v>100</v>
      </c>
      <c r="K253" s="206"/>
      <c r="L253" s="23"/>
      <c r="M253" s="206">
        <f t="shared" si="177"/>
        <v>1406406.2670171992</v>
      </c>
      <c r="N253" s="206">
        <f t="shared" si="178"/>
        <v>1406406.2670171992</v>
      </c>
      <c r="O253" s="206">
        <f t="shared" si="179"/>
        <v>1406406.2670171992</v>
      </c>
      <c r="P253" s="208">
        <f t="shared" si="180"/>
        <v>1406406.2670171992</v>
      </c>
      <c r="Q253" s="221">
        <v>3.9469999999999998E-2</v>
      </c>
      <c r="R253" s="222"/>
      <c r="S253" s="206">
        <f t="shared" si="181"/>
        <v>55510.855000000003</v>
      </c>
      <c r="T253" s="31"/>
      <c r="U253" s="74"/>
      <c r="V253" s="223">
        <f>+'[1]Formulas Indices'!$Z$87</f>
        <v>3.9469999999999998E-2</v>
      </c>
      <c r="W253" s="176"/>
      <c r="Y253" s="264"/>
      <c r="Z253" s="303"/>
      <c r="AA253" s="304"/>
      <c r="AB253" s="179"/>
      <c r="AC253" s="179"/>
      <c r="AD253" s="191"/>
      <c r="AE253" s="192"/>
      <c r="AF253" s="190"/>
      <c r="AG253" s="226"/>
      <c r="AL253" s="414">
        <f t="shared" si="173"/>
        <v>1508698.4699217496</v>
      </c>
      <c r="AM253" s="414">
        <f t="shared" si="174"/>
        <v>1357828.6229295747</v>
      </c>
      <c r="AN253" s="442">
        <f t="shared" si="175"/>
        <v>730408.08118858247</v>
      </c>
    </row>
    <row r="254" spans="2:40" ht="15" x14ac:dyDescent="0.25">
      <c r="B254" s="268">
        <v>21</v>
      </c>
      <c r="C254" s="260" t="s">
        <v>777</v>
      </c>
      <c r="D254" s="253" t="s">
        <v>778</v>
      </c>
      <c r="E254" s="206">
        <f t="shared" si="176"/>
        <v>4781258.6951133013</v>
      </c>
      <c r="F254" s="206">
        <v>4969974.9761133017</v>
      </c>
      <c r="G254" s="206">
        <v>4922033</v>
      </c>
      <c r="H254" s="207">
        <v>100</v>
      </c>
      <c r="I254" s="206"/>
      <c r="J254" s="206">
        <f>IF(H254+I254&gt;100,err,H254+I254)</f>
        <v>100</v>
      </c>
      <c r="K254" s="206"/>
      <c r="L254" s="23"/>
      <c r="M254" s="206">
        <f t="shared" si="177"/>
        <v>4781258.6951133013</v>
      </c>
      <c r="N254" s="206">
        <f t="shared" si="178"/>
        <v>4781258.6951133013</v>
      </c>
      <c r="O254" s="206">
        <f t="shared" si="179"/>
        <v>4781258.6951133013</v>
      </c>
      <c r="P254" s="208">
        <f t="shared" si="180"/>
        <v>4781258.6951133013</v>
      </c>
      <c r="Q254" s="221">
        <v>3.9469999999999998E-2</v>
      </c>
      <c r="R254" s="222"/>
      <c r="S254" s="206">
        <f t="shared" si="181"/>
        <v>188716.28099999999</v>
      </c>
      <c r="T254" s="31"/>
      <c r="U254" s="74"/>
      <c r="V254" s="223">
        <f>+'[1]Formulas Indices'!$Z$87</f>
        <v>3.9469999999999998E-2</v>
      </c>
      <c r="W254" s="176"/>
      <c r="Y254" s="264"/>
      <c r="Z254" s="303"/>
      <c r="AA254" s="304"/>
      <c r="AB254" s="179"/>
      <c r="AC254" s="179"/>
      <c r="AD254" s="191"/>
      <c r="AE254" s="192"/>
      <c r="AF254" s="190"/>
      <c r="AG254" s="226"/>
      <c r="AL254" s="414">
        <f t="shared" si="173"/>
        <v>5129014.1753489273</v>
      </c>
      <c r="AM254" s="414">
        <f t="shared" si="174"/>
        <v>4616112.7578140348</v>
      </c>
      <c r="AN254" s="442">
        <f t="shared" si="175"/>
        <v>2483116.0612232569</v>
      </c>
    </row>
    <row r="255" spans="2:40" ht="30" x14ac:dyDescent="0.25">
      <c r="B255" s="268">
        <v>21</v>
      </c>
      <c r="C255" s="260" t="s">
        <v>779</v>
      </c>
      <c r="D255" s="298" t="s">
        <v>780</v>
      </c>
      <c r="E255" s="206">
        <f t="shared" si="176"/>
        <v>163730.29890698459</v>
      </c>
      <c r="F255" s="206">
        <v>170192.73390698459</v>
      </c>
      <c r="G255" s="206">
        <v>168551</v>
      </c>
      <c r="H255" s="207">
        <v>100</v>
      </c>
      <c r="I255" s="206"/>
      <c r="J255" s="206">
        <f>IF(H255+I255&gt;100,err,H255+I255)</f>
        <v>100</v>
      </c>
      <c r="K255" s="206"/>
      <c r="L255" s="23"/>
      <c r="M255" s="206">
        <f t="shared" si="177"/>
        <v>163730.29890698459</v>
      </c>
      <c r="N255" s="206">
        <f t="shared" si="178"/>
        <v>163730.29890698459</v>
      </c>
      <c r="O255" s="206">
        <f t="shared" si="179"/>
        <v>163730.29890698459</v>
      </c>
      <c r="P255" s="208">
        <f t="shared" si="180"/>
        <v>163730.29890698459</v>
      </c>
      <c r="Q255" s="221">
        <v>3.9469999999999998E-2</v>
      </c>
      <c r="R255" s="222"/>
      <c r="S255" s="206">
        <f t="shared" si="181"/>
        <v>6462.4350000000004</v>
      </c>
      <c r="T255" s="31"/>
      <c r="U255" s="74"/>
      <c r="V255" s="223">
        <f>+'[1]Formulas Indices'!$Z$87</f>
        <v>3.9469999999999998E-2</v>
      </c>
      <c r="W255" s="176"/>
      <c r="Y255" s="264"/>
      <c r="Z255" s="303"/>
      <c r="AA255" s="304"/>
      <c r="AB255" s="179"/>
      <c r="AC255" s="179"/>
      <c r="AD255" s="191"/>
      <c r="AE255" s="192"/>
      <c r="AF255" s="190"/>
      <c r="AG255" s="226"/>
      <c r="AL255" s="414">
        <f t="shared" si="173"/>
        <v>175638.90139200809</v>
      </c>
      <c r="AM255" s="414">
        <f t="shared" si="174"/>
        <v>158075.01125280728</v>
      </c>
      <c r="AN255" s="442">
        <f t="shared" si="175"/>
        <v>85032.281470041577</v>
      </c>
    </row>
    <row r="256" spans="2:40" ht="15.6" x14ac:dyDescent="0.25">
      <c r="B256" s="313"/>
      <c r="C256" s="293" t="s">
        <v>781</v>
      </c>
      <c r="D256" s="294" t="s">
        <v>497</v>
      </c>
      <c r="E256" s="206"/>
      <c r="F256" s="206"/>
      <c r="G256" s="206"/>
      <c r="H256" s="207">
        <v>100</v>
      </c>
      <c r="I256" s="206"/>
      <c r="J256" s="206"/>
      <c r="K256" s="206"/>
      <c r="L256" s="23"/>
      <c r="M256" s="206"/>
      <c r="N256" s="206"/>
      <c r="O256" s="206"/>
      <c r="P256" s="208"/>
      <c r="Q256" s="221"/>
      <c r="R256" s="222"/>
      <c r="S256" s="206"/>
      <c r="T256" s="31"/>
      <c r="U256" s="74"/>
      <c r="V256" s="223"/>
      <c r="W256" s="176"/>
      <c r="Y256" s="264"/>
      <c r="Z256" s="303"/>
      <c r="AA256" s="304"/>
      <c r="AB256" s="179"/>
      <c r="AC256" s="179"/>
      <c r="AD256" s="191"/>
      <c r="AE256" s="192"/>
      <c r="AF256" s="190"/>
      <c r="AG256" s="226"/>
      <c r="AL256" s="414">
        <f t="shared" si="173"/>
        <v>0</v>
      </c>
      <c r="AM256" s="414">
        <f t="shared" si="174"/>
        <v>0</v>
      </c>
      <c r="AN256" s="442">
        <f t="shared" si="175"/>
        <v>0</v>
      </c>
    </row>
    <row r="257" spans="2:40" ht="15.6" x14ac:dyDescent="0.3">
      <c r="B257" s="316"/>
      <c r="C257" s="296" t="s">
        <v>782</v>
      </c>
      <c r="D257" s="300" t="s">
        <v>783</v>
      </c>
      <c r="E257" s="206"/>
      <c r="F257" s="206"/>
      <c r="G257" s="206"/>
      <c r="H257" s="207">
        <v>100</v>
      </c>
      <c r="I257" s="206"/>
      <c r="J257" s="206"/>
      <c r="K257" s="206"/>
      <c r="L257" s="23"/>
      <c r="M257" s="206"/>
      <c r="N257" s="206"/>
      <c r="O257" s="206"/>
      <c r="P257" s="208"/>
      <c r="Q257" s="221"/>
      <c r="R257" s="222"/>
      <c r="S257" s="206"/>
      <c r="T257" s="31"/>
      <c r="U257" s="74"/>
      <c r="V257" s="223"/>
      <c r="W257" s="176"/>
      <c r="Y257" s="264"/>
      <c r="Z257" s="303"/>
      <c r="AA257" s="304"/>
      <c r="AB257" s="179"/>
      <c r="AC257" s="179"/>
      <c r="AD257" s="191"/>
      <c r="AE257" s="192"/>
      <c r="AF257" s="190"/>
      <c r="AG257" s="226"/>
      <c r="AL257" s="414">
        <f t="shared" si="173"/>
        <v>0</v>
      </c>
      <c r="AM257" s="414">
        <f t="shared" si="174"/>
        <v>0</v>
      </c>
      <c r="AN257" s="442">
        <f t="shared" si="175"/>
        <v>0</v>
      </c>
    </row>
    <row r="258" spans="2:40" ht="15" x14ac:dyDescent="0.25">
      <c r="B258" s="317">
        <v>24</v>
      </c>
      <c r="C258" s="307" t="s">
        <v>500</v>
      </c>
      <c r="D258" s="318" t="s">
        <v>784</v>
      </c>
      <c r="E258" s="206">
        <f t="shared" ref="E258:E261" si="182">+G258+G258*$G$19/100</f>
        <v>1937610.0663152814</v>
      </c>
      <c r="F258" s="206">
        <v>1787445.2863152814</v>
      </c>
      <c r="G258" s="206">
        <v>1994659</v>
      </c>
      <c r="H258" s="207">
        <v>100</v>
      </c>
      <c r="I258" s="206"/>
      <c r="J258" s="206">
        <f>IF(H258+I258&gt;100,err,H258+I258)</f>
        <v>100</v>
      </c>
      <c r="K258" s="206"/>
      <c r="L258" s="23"/>
      <c r="M258" s="206">
        <f t="shared" ref="M258:M261" si="183">+E258*H258/100</f>
        <v>1937610.0663152814</v>
      </c>
      <c r="N258" s="206">
        <f t="shared" ref="N258:N261" si="184">(+M258-M258*K258/100)</f>
        <v>1937610.0663152814</v>
      </c>
      <c r="O258" s="206">
        <f t="shared" ref="O258:O261" si="185">(+E258*J258/100)</f>
        <v>1937610.0663152814</v>
      </c>
      <c r="P258" s="208">
        <f t="shared" ref="P258:P261" si="186">+N258-N258*0</f>
        <v>1937610.0663152814</v>
      </c>
      <c r="Q258" s="221">
        <v>-7.7499999999999999E-2</v>
      </c>
      <c r="R258" s="222"/>
      <c r="S258" s="206">
        <f t="shared" ref="S258:S261" si="187">ROUND(+P258*Q258,3)</f>
        <v>-150164.78</v>
      </c>
      <c r="T258" s="31"/>
      <c r="U258" s="74"/>
      <c r="V258" s="223">
        <f>+'[1]Formulas Indices'!$Z$99</f>
        <v>-7.7499999999999999E-2</v>
      </c>
      <c r="W258" s="176"/>
      <c r="Y258" s="264"/>
      <c r="Z258" s="303"/>
      <c r="AA258" s="304"/>
      <c r="AB258" s="179"/>
      <c r="AC258" s="179"/>
      <c r="AD258" s="191"/>
      <c r="AE258" s="192"/>
      <c r="AF258" s="190"/>
      <c r="AG258" s="226"/>
      <c r="AL258" s="414">
        <f t="shared" si="173"/>
        <v>1844643.5354773705</v>
      </c>
      <c r="AM258" s="414">
        <f t="shared" si="174"/>
        <v>1660179.1819296335</v>
      </c>
      <c r="AN258" s="442">
        <f t="shared" si="175"/>
        <v>893049.58683681197</v>
      </c>
    </row>
    <row r="259" spans="2:40" ht="15" x14ac:dyDescent="0.25">
      <c r="B259" s="317">
        <v>24</v>
      </c>
      <c r="C259" s="307" t="s">
        <v>785</v>
      </c>
      <c r="D259" s="318" t="s">
        <v>786</v>
      </c>
      <c r="E259" s="206">
        <f t="shared" si="182"/>
        <v>524364.17785054375</v>
      </c>
      <c r="F259" s="206">
        <v>483725.95385054377</v>
      </c>
      <c r="G259" s="206">
        <v>539803</v>
      </c>
      <c r="H259" s="207">
        <v>100</v>
      </c>
      <c r="I259" s="206"/>
      <c r="J259" s="206">
        <f>IF(H259+I259&gt;100,err,H259+I259)</f>
        <v>100</v>
      </c>
      <c r="K259" s="206"/>
      <c r="L259" s="23"/>
      <c r="M259" s="206">
        <f t="shared" si="183"/>
        <v>524364.17785054375</v>
      </c>
      <c r="N259" s="206">
        <f t="shared" si="184"/>
        <v>524364.17785054375</v>
      </c>
      <c r="O259" s="206">
        <f t="shared" si="185"/>
        <v>524364.17785054375</v>
      </c>
      <c r="P259" s="208">
        <f t="shared" si="186"/>
        <v>524364.17785054375</v>
      </c>
      <c r="Q259" s="221">
        <v>-7.7499999999999999E-2</v>
      </c>
      <c r="R259" s="222"/>
      <c r="S259" s="206">
        <f t="shared" si="187"/>
        <v>-40638.224000000002</v>
      </c>
      <c r="T259" s="31"/>
      <c r="U259" s="74"/>
      <c r="V259" s="223">
        <f>+'[1]Formulas Indices'!$Z$99</f>
        <v>-7.7499999999999999E-2</v>
      </c>
      <c r="W259" s="176"/>
      <c r="Y259" s="264"/>
      <c r="Z259" s="303"/>
      <c r="AA259" s="304"/>
      <c r="AB259" s="179"/>
      <c r="AC259" s="179"/>
      <c r="AD259" s="191"/>
      <c r="AE259" s="192"/>
      <c r="AF259" s="190"/>
      <c r="AG259" s="226"/>
      <c r="AL259" s="414">
        <f t="shared" si="173"/>
        <v>499205.18437376118</v>
      </c>
      <c r="AM259" s="414">
        <f t="shared" si="174"/>
        <v>449284.66593638505</v>
      </c>
      <c r="AN259" s="442">
        <f t="shared" si="175"/>
        <v>241680.83159568856</v>
      </c>
    </row>
    <row r="260" spans="2:40" ht="30" x14ac:dyDescent="0.25">
      <c r="B260" s="317">
        <v>6</v>
      </c>
      <c r="C260" s="307" t="s">
        <v>787</v>
      </c>
      <c r="D260" s="318" t="s">
        <v>788</v>
      </c>
      <c r="E260" s="206">
        <f t="shared" si="182"/>
        <v>443071.66819868819</v>
      </c>
      <c r="F260" s="206">
        <v>479935.23119868821</v>
      </c>
      <c r="G260" s="206">
        <v>456117</v>
      </c>
      <c r="H260" s="207">
        <v>100</v>
      </c>
      <c r="I260" s="206"/>
      <c r="J260" s="206">
        <f>IF(H260+I260&gt;100,err,H260+I260)</f>
        <v>100</v>
      </c>
      <c r="K260" s="206"/>
      <c r="L260" s="23"/>
      <c r="M260" s="206">
        <f t="shared" si="183"/>
        <v>443071.66819868819</v>
      </c>
      <c r="N260" s="206">
        <f t="shared" si="184"/>
        <v>443071.66819868819</v>
      </c>
      <c r="O260" s="206">
        <f t="shared" si="185"/>
        <v>443071.66819868819</v>
      </c>
      <c r="P260" s="208">
        <f t="shared" si="186"/>
        <v>443071.66819868819</v>
      </c>
      <c r="Q260" s="221">
        <v>8.3199999999999996E-2</v>
      </c>
      <c r="R260" s="222"/>
      <c r="S260" s="206">
        <f t="shared" si="187"/>
        <v>36863.563000000002</v>
      </c>
      <c r="T260" s="31"/>
      <c r="U260" s="74"/>
      <c r="V260" s="223">
        <f>+'[1]Formulas Indices'!$Z$27</f>
        <v>8.3199999999999996E-2</v>
      </c>
      <c r="W260" s="176"/>
      <c r="Y260" s="264"/>
      <c r="Z260" s="303"/>
      <c r="AA260" s="304"/>
      <c r="AB260" s="179"/>
      <c r="AC260" s="179"/>
      <c r="AD260" s="191"/>
      <c r="AE260" s="192"/>
      <c r="AF260" s="190"/>
      <c r="AG260" s="226"/>
      <c r="AL260" s="414">
        <f t="shared" si="173"/>
        <v>495293.15859704628</v>
      </c>
      <c r="AM260" s="414">
        <f t="shared" si="174"/>
        <v>445763.84273734165</v>
      </c>
      <c r="AN260" s="442">
        <f t="shared" si="175"/>
        <v>239786.89765322304</v>
      </c>
    </row>
    <row r="261" spans="2:40" ht="15" x14ac:dyDescent="0.25">
      <c r="B261" s="317">
        <v>18</v>
      </c>
      <c r="C261" s="307" t="s">
        <v>789</v>
      </c>
      <c r="D261" s="318" t="s">
        <v>790</v>
      </c>
      <c r="E261" s="206">
        <f t="shared" si="182"/>
        <v>106698.48314126399</v>
      </c>
      <c r="F261" s="206">
        <v>108065.291141264</v>
      </c>
      <c r="G261" s="206">
        <v>109840</v>
      </c>
      <c r="H261" s="207">
        <v>100</v>
      </c>
      <c r="I261" s="206"/>
      <c r="J261" s="206">
        <f>IF(H261+I261&gt;100,err,H261+I261)</f>
        <v>100</v>
      </c>
      <c r="K261" s="206"/>
      <c r="L261" s="23"/>
      <c r="M261" s="206">
        <f t="shared" si="183"/>
        <v>106698.48314126399</v>
      </c>
      <c r="N261" s="206">
        <f t="shared" si="184"/>
        <v>106698.48314126399</v>
      </c>
      <c r="O261" s="206">
        <f t="shared" si="185"/>
        <v>106698.48314126399</v>
      </c>
      <c r="P261" s="208">
        <f t="shared" si="186"/>
        <v>106698.48314126399</v>
      </c>
      <c r="Q261" s="221">
        <v>1.281E-2</v>
      </c>
      <c r="R261" s="222"/>
      <c r="S261" s="206">
        <f t="shared" si="187"/>
        <v>1366.808</v>
      </c>
      <c r="T261" s="31"/>
      <c r="U261" s="74"/>
      <c r="V261" s="223">
        <f>+'[1]Formulas Indices'!$Z$75</f>
        <v>1.281E-2</v>
      </c>
      <c r="W261" s="176"/>
      <c r="Y261" s="264"/>
      <c r="Z261" s="303"/>
      <c r="AA261" s="304"/>
      <c r="AB261" s="179"/>
      <c r="AC261" s="179"/>
      <c r="AD261" s="191"/>
      <c r="AE261" s="192"/>
      <c r="AF261" s="190"/>
      <c r="AG261" s="226"/>
      <c r="AL261" s="414">
        <f t="shared" si="173"/>
        <v>111523.38045778444</v>
      </c>
      <c r="AM261" s="414">
        <f t="shared" si="174"/>
        <v>100371.04241200601</v>
      </c>
      <c r="AN261" s="442">
        <f t="shared" si="175"/>
        <v>53991.953960196886</v>
      </c>
    </row>
    <row r="262" spans="2:40" ht="15.6" x14ac:dyDescent="0.3">
      <c r="B262" s="316"/>
      <c r="C262" s="296" t="s">
        <v>791</v>
      </c>
      <c r="D262" s="300" t="s">
        <v>792</v>
      </c>
      <c r="E262" s="206"/>
      <c r="F262" s="206"/>
      <c r="G262" s="206"/>
      <c r="H262" s="207">
        <v>100</v>
      </c>
      <c r="I262" s="206"/>
      <c r="J262" s="206"/>
      <c r="K262" s="206"/>
      <c r="L262" s="23"/>
      <c r="M262" s="206"/>
      <c r="N262" s="206"/>
      <c r="O262" s="206"/>
      <c r="P262" s="208"/>
      <c r="Q262" s="221"/>
      <c r="R262" s="222"/>
      <c r="S262" s="206"/>
      <c r="T262" s="31"/>
      <c r="U262" s="74"/>
      <c r="V262" s="223"/>
      <c r="W262" s="176"/>
      <c r="Y262" s="264"/>
      <c r="Z262" s="303"/>
      <c r="AA262" s="304"/>
      <c r="AB262" s="179"/>
      <c r="AC262" s="179"/>
      <c r="AD262" s="191"/>
      <c r="AE262" s="192"/>
      <c r="AF262" s="190"/>
      <c r="AG262" s="226"/>
      <c r="AL262" s="414">
        <f t="shared" si="173"/>
        <v>0</v>
      </c>
      <c r="AM262" s="414">
        <f t="shared" si="174"/>
        <v>0</v>
      </c>
      <c r="AN262" s="442">
        <f t="shared" si="175"/>
        <v>0</v>
      </c>
    </row>
    <row r="263" spans="2:40" ht="15" x14ac:dyDescent="0.25">
      <c r="B263" s="317">
        <v>24</v>
      </c>
      <c r="C263" s="307" t="s">
        <v>793</v>
      </c>
      <c r="D263" s="318" t="s">
        <v>794</v>
      </c>
      <c r="E263" s="206">
        <f t="shared" ref="E263:E269" si="188">+G263+G263*$G$19/100</f>
        <v>5538360.3964144597</v>
      </c>
      <c r="F263" s="206">
        <v>5109137.4654144598</v>
      </c>
      <c r="G263" s="206">
        <v>5701426</v>
      </c>
      <c r="H263" s="207">
        <v>100</v>
      </c>
      <c r="I263" s="206"/>
      <c r="J263" s="206">
        <f>IF(H263+I263&gt;100,err,H263+I263)</f>
        <v>100</v>
      </c>
      <c r="K263" s="206"/>
      <c r="L263" s="23"/>
      <c r="M263" s="206">
        <f t="shared" ref="M263:M265" si="189">+E263*H263/100</f>
        <v>5538360.3964144597</v>
      </c>
      <c r="N263" s="206">
        <f t="shared" ref="N263:N265" si="190">(+M263-M263*K263/100)</f>
        <v>5538360.3964144597</v>
      </c>
      <c r="O263" s="206">
        <f t="shared" ref="O263:O265" si="191">(+E263*J263/100)</f>
        <v>5538360.3964144597</v>
      </c>
      <c r="P263" s="208">
        <f t="shared" ref="P263:P265" si="192">+N263-N263*0</f>
        <v>5538360.3964144597</v>
      </c>
      <c r="Q263" s="221">
        <v>-7.7499999999999999E-2</v>
      </c>
      <c r="R263" s="222"/>
      <c r="S263" s="206">
        <f t="shared" ref="S263:S265" si="193">ROUND(+P263*Q263,3)</f>
        <v>-429222.93099999998</v>
      </c>
      <c r="T263" s="31"/>
      <c r="U263" s="74"/>
      <c r="V263" s="223">
        <f>+'[1]Formulas Indices'!$Z$99</f>
        <v>-7.7499999999999999E-2</v>
      </c>
      <c r="W263" s="176"/>
      <c r="Y263" s="264"/>
      <c r="Z263" s="303"/>
      <c r="AA263" s="304"/>
      <c r="AB263" s="179"/>
      <c r="AC263" s="179"/>
      <c r="AD263" s="191"/>
      <c r="AE263" s="192"/>
      <c r="AF263" s="190"/>
      <c r="AG263" s="226"/>
      <c r="AL263" s="414">
        <f t="shared" si="173"/>
        <v>5272629.864307723</v>
      </c>
      <c r="AM263" s="414">
        <f t="shared" si="174"/>
        <v>4745366.8778769504</v>
      </c>
      <c r="AN263" s="442">
        <f t="shared" si="175"/>
        <v>2552644.904721329</v>
      </c>
    </row>
    <row r="264" spans="2:40" ht="15" x14ac:dyDescent="0.25">
      <c r="B264" s="317">
        <v>24</v>
      </c>
      <c r="C264" s="307" t="s">
        <v>795</v>
      </c>
      <c r="D264" s="318" t="s">
        <v>796</v>
      </c>
      <c r="E264" s="206">
        <f t="shared" si="188"/>
        <v>180795.83925499741</v>
      </c>
      <c r="F264" s="206">
        <v>166784.16125499742</v>
      </c>
      <c r="G264" s="206">
        <v>186119</v>
      </c>
      <c r="H264" s="207">
        <v>100</v>
      </c>
      <c r="I264" s="206"/>
      <c r="J264" s="206">
        <f>IF(H264+I264&gt;100,err,H264+I264)</f>
        <v>100</v>
      </c>
      <c r="K264" s="206"/>
      <c r="L264" s="23"/>
      <c r="M264" s="206">
        <f t="shared" si="189"/>
        <v>180795.83925499741</v>
      </c>
      <c r="N264" s="206">
        <f t="shared" si="190"/>
        <v>180795.83925499741</v>
      </c>
      <c r="O264" s="206">
        <f t="shared" si="191"/>
        <v>180795.83925499741</v>
      </c>
      <c r="P264" s="208">
        <f t="shared" si="192"/>
        <v>180795.83925499741</v>
      </c>
      <c r="Q264" s="221">
        <v>-7.7499999999999999E-2</v>
      </c>
      <c r="R264" s="222"/>
      <c r="S264" s="206">
        <f t="shared" si="193"/>
        <v>-14011.678</v>
      </c>
      <c r="T264" s="31"/>
      <c r="U264" s="74"/>
      <c r="V264" s="223">
        <f>+'[1]Formulas Indices'!$Z$99</f>
        <v>-7.7499999999999999E-2</v>
      </c>
      <c r="W264" s="176"/>
      <c r="Y264" s="264"/>
      <c r="Z264" s="303"/>
      <c r="AA264" s="304"/>
      <c r="AB264" s="179"/>
      <c r="AC264" s="179"/>
      <c r="AD264" s="191"/>
      <c r="AE264" s="192"/>
      <c r="AF264" s="190"/>
      <c r="AG264" s="226"/>
      <c r="AL264" s="414">
        <f t="shared" si="173"/>
        <v>172121.25441515734</v>
      </c>
      <c r="AM264" s="414">
        <f t="shared" si="174"/>
        <v>154909.12897364161</v>
      </c>
      <c r="AN264" s="442">
        <f t="shared" si="175"/>
        <v>83329.278630253684</v>
      </c>
    </row>
    <row r="265" spans="2:40" ht="15" x14ac:dyDescent="0.25">
      <c r="B265" s="317">
        <v>24</v>
      </c>
      <c r="C265" s="307" t="s">
        <v>797</v>
      </c>
      <c r="D265" s="318" t="s">
        <v>798</v>
      </c>
      <c r="E265" s="206">
        <f t="shared" si="188"/>
        <v>129458.36533354199</v>
      </c>
      <c r="F265" s="206">
        <v>119425.34233354201</v>
      </c>
      <c r="G265" s="206">
        <v>133270</v>
      </c>
      <c r="H265" s="207">
        <v>100</v>
      </c>
      <c r="I265" s="206"/>
      <c r="J265" s="206">
        <f>IF(H265+I265&gt;100,err,H265+I265)</f>
        <v>100</v>
      </c>
      <c r="K265" s="206"/>
      <c r="L265" s="23"/>
      <c r="M265" s="206">
        <f t="shared" si="189"/>
        <v>129458.36533354201</v>
      </c>
      <c r="N265" s="206">
        <f t="shared" si="190"/>
        <v>129458.36533354201</v>
      </c>
      <c r="O265" s="206">
        <f t="shared" si="191"/>
        <v>129458.36533354201</v>
      </c>
      <c r="P265" s="208">
        <f t="shared" si="192"/>
        <v>129458.36533354201</v>
      </c>
      <c r="Q265" s="221">
        <v>-7.7499999999999999E-2</v>
      </c>
      <c r="R265" s="222"/>
      <c r="S265" s="206">
        <f t="shared" si="193"/>
        <v>-10033.022999999999</v>
      </c>
      <c r="T265" s="31"/>
      <c r="U265" s="74"/>
      <c r="V265" s="223">
        <f>+'[1]Formulas Indices'!$Z$99</f>
        <v>-7.7499999999999999E-2</v>
      </c>
      <c r="W265" s="176"/>
      <c r="Y265" s="264"/>
      <c r="Z265" s="303"/>
      <c r="AA265" s="304"/>
      <c r="AB265" s="179"/>
      <c r="AC265" s="179"/>
      <c r="AD265" s="191"/>
      <c r="AE265" s="192"/>
      <c r="AF265" s="190"/>
      <c r="AG265" s="226"/>
      <c r="AL265" s="414">
        <f t="shared" si="173"/>
        <v>123246.95328821536</v>
      </c>
      <c r="AM265" s="414">
        <f t="shared" si="174"/>
        <v>110922.25795939381</v>
      </c>
      <c r="AN265" s="442">
        <f t="shared" si="175"/>
        <v>59667.70196847435</v>
      </c>
    </row>
    <row r="266" spans="2:40" ht="15.6" x14ac:dyDescent="0.3">
      <c r="B266" s="316"/>
      <c r="C266" s="296" t="s">
        <v>799</v>
      </c>
      <c r="D266" s="300" t="s">
        <v>800</v>
      </c>
      <c r="E266" s="206"/>
      <c r="F266" s="206"/>
      <c r="G266" s="206"/>
      <c r="H266" s="207">
        <v>100</v>
      </c>
      <c r="I266" s="206"/>
      <c r="J266" s="206"/>
      <c r="K266" s="206"/>
      <c r="L266" s="23"/>
      <c r="M266" s="206"/>
      <c r="N266" s="206"/>
      <c r="O266" s="206"/>
      <c r="P266" s="208"/>
      <c r="Q266" s="221"/>
      <c r="R266" s="222"/>
      <c r="S266" s="206"/>
      <c r="T266" s="31"/>
      <c r="U266" s="74"/>
      <c r="V266" s="223"/>
      <c r="W266" s="176"/>
      <c r="Y266" s="264"/>
      <c r="Z266" s="303"/>
      <c r="AA266" s="304"/>
      <c r="AB266" s="179"/>
      <c r="AC266" s="179"/>
      <c r="AD266" s="191"/>
      <c r="AE266" s="192"/>
      <c r="AF266" s="190"/>
      <c r="AG266" s="226"/>
      <c r="AL266" s="414">
        <f t="shared" si="173"/>
        <v>0</v>
      </c>
      <c r="AM266" s="414">
        <f t="shared" si="174"/>
        <v>0</v>
      </c>
      <c r="AN266" s="442">
        <f t="shared" si="175"/>
        <v>0</v>
      </c>
    </row>
    <row r="267" spans="2:40" ht="15" x14ac:dyDescent="0.25">
      <c r="B267" s="317">
        <v>24</v>
      </c>
      <c r="C267" s="307" t="s">
        <v>801</v>
      </c>
      <c r="D267" s="318" t="s">
        <v>802</v>
      </c>
      <c r="E267" s="206">
        <f t="shared" si="188"/>
        <v>544415.79919979698</v>
      </c>
      <c r="F267" s="206">
        <v>502223.57519979699</v>
      </c>
      <c r="G267" s="206">
        <v>560445</v>
      </c>
      <c r="H267" s="207">
        <v>100</v>
      </c>
      <c r="I267" s="206"/>
      <c r="J267" s="206">
        <f>IF(H267+I267&gt;100,err,H267+I267)</f>
        <v>100</v>
      </c>
      <c r="K267" s="206"/>
      <c r="L267" s="23"/>
      <c r="M267" s="206">
        <f t="shared" ref="M267:M269" si="194">+E267*H267/100</f>
        <v>544415.79919979698</v>
      </c>
      <c r="N267" s="206">
        <f t="shared" ref="N267" si="195">(+M267-M267*K267/100)</f>
        <v>544415.79919979698</v>
      </c>
      <c r="O267" s="206">
        <f t="shared" ref="O267" si="196">(+E267*J267/100)</f>
        <v>544415.79919979698</v>
      </c>
      <c r="P267" s="208">
        <f t="shared" ref="P267" si="197">+N267-N267*0</f>
        <v>544415.79919979698</v>
      </c>
      <c r="Q267" s="221">
        <v>-7.7499999999999999E-2</v>
      </c>
      <c r="R267" s="222"/>
      <c r="S267" s="206">
        <f t="shared" ref="S267" si="198">ROUND(+P267*Q267,3)</f>
        <v>-42192.224000000002</v>
      </c>
      <c r="T267" s="31"/>
      <c r="U267" s="74"/>
      <c r="V267" s="223">
        <f>+'[1]Formulas Indices'!$Z$99</f>
        <v>-7.7499999999999999E-2</v>
      </c>
      <c r="W267" s="176"/>
      <c r="Y267" s="264"/>
      <c r="Z267" s="303"/>
      <c r="AA267" s="304"/>
      <c r="AB267" s="179"/>
      <c r="AC267" s="179"/>
      <c r="AD267" s="191"/>
      <c r="AE267" s="192"/>
      <c r="AF267" s="190"/>
      <c r="AG267" s="226"/>
      <c r="AL267" s="414">
        <f t="shared" si="173"/>
        <v>518294.72960619052</v>
      </c>
      <c r="AM267" s="414">
        <f t="shared" si="174"/>
        <v>466465.25664557144</v>
      </c>
      <c r="AN267" s="442">
        <f t="shared" si="175"/>
        <v>250922.67705517559</v>
      </c>
    </row>
    <row r="268" spans="2:40" ht="15" x14ac:dyDescent="0.25">
      <c r="B268" s="317">
        <v>24</v>
      </c>
      <c r="C268" s="307" t="s">
        <v>803</v>
      </c>
      <c r="D268" s="318" t="s">
        <v>804</v>
      </c>
      <c r="E268" s="206">
        <f t="shared" si="188"/>
        <v>92684.107537849792</v>
      </c>
      <c r="F268" s="206">
        <v>85501.089537849795</v>
      </c>
      <c r="G268" s="206">
        <v>95413</v>
      </c>
      <c r="H268" s="207">
        <v>100</v>
      </c>
      <c r="I268" s="206"/>
      <c r="J268" s="206">
        <f>IF(H268+I268&gt;100,err,H268+I268)</f>
        <v>100</v>
      </c>
      <c r="K268" s="206"/>
      <c r="L268" s="23"/>
      <c r="M268" s="206">
        <f t="shared" si="194"/>
        <v>92684.107537849792</v>
      </c>
      <c r="N268" s="206">
        <f>(+M268-M268*K268/100)</f>
        <v>92684.107537849792</v>
      </c>
      <c r="O268" s="206">
        <f>(+E268*J268/100)</f>
        <v>92684.107537849792</v>
      </c>
      <c r="P268" s="208">
        <f>+N268-N268*0</f>
        <v>92684.107537849792</v>
      </c>
      <c r="Q268" s="221">
        <v>-7.7499999999999999E-2</v>
      </c>
      <c r="R268" s="222"/>
      <c r="S268" s="206">
        <f>ROUND(+P268*Q268,3)</f>
        <v>-7183.018</v>
      </c>
      <c r="T268" s="31"/>
      <c r="U268" s="74"/>
      <c r="V268" s="223">
        <f>+'[1]Formulas Indices'!$Z$99</f>
        <v>-7.7499999999999999E-2</v>
      </c>
      <c r="W268" s="176"/>
      <c r="Y268" s="264"/>
      <c r="Z268" s="303"/>
      <c r="AA268" s="304"/>
      <c r="AB268" s="179"/>
      <c r="AC268" s="179"/>
      <c r="AD268" s="191"/>
      <c r="AE268" s="192"/>
      <c r="AF268" s="190"/>
      <c r="AG268" s="226"/>
      <c r="AL268" s="414">
        <f t="shared" si="173"/>
        <v>88237.124403060996</v>
      </c>
      <c r="AM268" s="414">
        <f t="shared" si="174"/>
        <v>79413.411962754893</v>
      </c>
      <c r="AN268" s="442">
        <f t="shared" si="175"/>
        <v>42718.349630314631</v>
      </c>
    </row>
    <row r="269" spans="2:40" ht="15" x14ac:dyDescent="0.25">
      <c r="B269" s="317">
        <v>24</v>
      </c>
      <c r="C269" s="307" t="s">
        <v>805</v>
      </c>
      <c r="D269" s="318" t="s">
        <v>806</v>
      </c>
      <c r="E269" s="206">
        <f t="shared" si="188"/>
        <v>59734.248213817802</v>
      </c>
      <c r="F269" s="206">
        <v>55104.8442138178</v>
      </c>
      <c r="G269" s="206">
        <v>61493</v>
      </c>
      <c r="H269" s="207">
        <v>100</v>
      </c>
      <c r="I269" s="206"/>
      <c r="J269" s="206">
        <f>IF(H269+I269&gt;100,err,H269+I269)</f>
        <v>100</v>
      </c>
      <c r="K269" s="206"/>
      <c r="L269" s="23"/>
      <c r="M269" s="206">
        <f t="shared" si="194"/>
        <v>59734.248213817802</v>
      </c>
      <c r="N269" s="206">
        <f>(+M269-M269*K269/100)</f>
        <v>59734.248213817802</v>
      </c>
      <c r="O269" s="206">
        <f>(+E269*J269/100)</f>
        <v>59734.248213817802</v>
      </c>
      <c r="P269" s="208">
        <f>+N269-N269*0</f>
        <v>59734.248213817802</v>
      </c>
      <c r="Q269" s="221">
        <v>-7.7499999999999999E-2</v>
      </c>
      <c r="R269" s="222"/>
      <c r="S269" s="206">
        <f>ROUND(+P269*Q269,3)</f>
        <v>-4629.4040000000005</v>
      </c>
      <c r="T269" s="31"/>
      <c r="U269" s="74"/>
      <c r="V269" s="223">
        <f>+'[1]Formulas Indices'!$Z$99</f>
        <v>-7.7499999999999999E-2</v>
      </c>
      <c r="W269" s="176"/>
      <c r="Y269" s="264"/>
      <c r="Z269" s="303"/>
      <c r="AA269" s="304"/>
      <c r="AB269" s="179"/>
      <c r="AC269" s="179"/>
      <c r="AD269" s="191"/>
      <c r="AE269" s="192"/>
      <c r="AF269" s="190"/>
      <c r="AG269" s="226"/>
      <c r="AL269" s="414">
        <f t="shared" si="173"/>
        <v>56868.199228659971</v>
      </c>
      <c r="AM269" s="414">
        <f t="shared" si="174"/>
        <v>51181.379305793977</v>
      </c>
      <c r="AN269" s="442">
        <f t="shared" si="175"/>
        <v>27531.67256901236</v>
      </c>
    </row>
    <row r="270" spans="2:40" ht="15.6" x14ac:dyDescent="0.3">
      <c r="B270" s="319"/>
      <c r="C270" s="244" t="s">
        <v>807</v>
      </c>
      <c r="D270" s="245" t="s">
        <v>808</v>
      </c>
      <c r="E270" s="206"/>
      <c r="F270" s="206"/>
      <c r="G270" s="206"/>
      <c r="H270" s="207">
        <v>100</v>
      </c>
      <c r="I270" s="206"/>
      <c r="J270" s="206"/>
      <c r="K270" s="206"/>
      <c r="L270" s="23"/>
      <c r="M270" s="206"/>
      <c r="N270" s="206"/>
      <c r="O270" s="206"/>
      <c r="P270" s="208"/>
      <c r="Q270" s="221"/>
      <c r="R270" s="222"/>
      <c r="S270" s="206"/>
      <c r="T270" s="31"/>
      <c r="U270" s="74"/>
      <c r="V270" s="223"/>
      <c r="W270" s="176"/>
      <c r="Y270" s="264"/>
      <c r="Z270" s="303"/>
      <c r="AA270" s="304"/>
      <c r="AB270" s="179"/>
      <c r="AC270" s="179"/>
      <c r="AD270" s="191"/>
      <c r="AE270" s="192"/>
      <c r="AF270" s="190"/>
      <c r="AG270" s="226"/>
      <c r="AL270" s="414">
        <f t="shared" si="173"/>
        <v>0</v>
      </c>
      <c r="AM270" s="414">
        <f t="shared" si="174"/>
        <v>0</v>
      </c>
      <c r="AN270" s="442">
        <f t="shared" si="175"/>
        <v>0</v>
      </c>
    </row>
    <row r="271" spans="2:40" ht="15.6" x14ac:dyDescent="0.25">
      <c r="B271" s="306"/>
      <c r="C271" s="204" t="s">
        <v>809</v>
      </c>
      <c r="D271" s="205" t="s">
        <v>810</v>
      </c>
      <c r="E271" s="206"/>
      <c r="F271" s="206"/>
      <c r="G271" s="206"/>
      <c r="H271" s="207">
        <v>100</v>
      </c>
      <c r="I271" s="206"/>
      <c r="J271" s="206"/>
      <c r="K271" s="206"/>
      <c r="L271" s="23"/>
      <c r="M271" s="206"/>
      <c r="N271" s="206"/>
      <c r="O271" s="206"/>
      <c r="P271" s="208"/>
      <c r="Q271" s="221"/>
      <c r="R271" s="222"/>
      <c r="S271" s="206"/>
      <c r="T271" s="31"/>
      <c r="U271" s="74"/>
      <c r="V271" s="223"/>
      <c r="W271" s="176"/>
      <c r="Y271" s="264"/>
      <c r="Z271" s="303"/>
      <c r="AA271" s="304"/>
      <c r="AB271" s="179"/>
      <c r="AC271" s="179"/>
      <c r="AD271" s="191"/>
      <c r="AE271" s="192"/>
      <c r="AF271" s="190"/>
      <c r="AG271" s="226"/>
      <c r="AL271" s="414">
        <f t="shared" si="173"/>
        <v>0</v>
      </c>
      <c r="AM271" s="414">
        <f t="shared" si="174"/>
        <v>0</v>
      </c>
      <c r="AN271" s="442">
        <f t="shared" si="175"/>
        <v>0</v>
      </c>
    </row>
    <row r="272" spans="2:40" ht="15" x14ac:dyDescent="0.25">
      <c r="B272" s="317">
        <v>22</v>
      </c>
      <c r="C272" s="219" t="s">
        <v>811</v>
      </c>
      <c r="D272" s="320" t="s">
        <v>812</v>
      </c>
      <c r="E272" s="206">
        <f t="shared" ref="E272:E278" si="199">+G272+G272*$G$19/100</f>
        <v>14083784.015808679</v>
      </c>
      <c r="F272" s="206">
        <v>15248794.629808679</v>
      </c>
      <c r="G272" s="206">
        <v>14498452</v>
      </c>
      <c r="H272" s="207">
        <v>100</v>
      </c>
      <c r="I272" s="206"/>
      <c r="J272" s="206">
        <f>IF(H272+I272&gt;100,err,H272+I272)</f>
        <v>100</v>
      </c>
      <c r="K272" s="206"/>
      <c r="L272" s="23"/>
      <c r="M272" s="206">
        <f t="shared" ref="M272" si="200">+E272*H272/100</f>
        <v>14083784.015808679</v>
      </c>
      <c r="N272" s="206">
        <f t="shared" ref="N272" si="201">(+M272-M272*K272/100)</f>
        <v>14083784.015808679</v>
      </c>
      <c r="O272" s="321">
        <f t="shared" ref="O272" si="202">(+E272*J272/100)</f>
        <v>14083784.015808679</v>
      </c>
      <c r="P272" s="206">
        <f t="shared" ref="P272" si="203">+N272-N272*0</f>
        <v>14083784.015808679</v>
      </c>
      <c r="Q272" s="221">
        <v>8.2720000000000002E-2</v>
      </c>
      <c r="R272" s="222"/>
      <c r="S272" s="206">
        <f t="shared" ref="S272" si="204">ROUND(+P272*Q272,3)</f>
        <v>1165010.6140000001</v>
      </c>
      <c r="T272" s="31"/>
      <c r="U272" s="74"/>
      <c r="V272" s="223">
        <f>+'[1]Formulas Indices'!$Z$91</f>
        <v>8.2720000000000002E-2</v>
      </c>
      <c r="W272" s="176"/>
      <c r="Y272" s="264"/>
      <c r="Z272" s="303"/>
      <c r="AA272" s="304"/>
      <c r="AB272" s="179"/>
      <c r="AC272" s="179"/>
      <c r="AD272" s="191"/>
      <c r="AE272" s="192"/>
      <c r="AF272" s="190"/>
      <c r="AG272" s="226"/>
      <c r="AL272" s="414">
        <f t="shared" si="173"/>
        <v>15736756.057962557</v>
      </c>
      <c r="AM272" s="414">
        <f t="shared" si="174"/>
        <v>14163080.452166302</v>
      </c>
      <c r="AN272" s="442">
        <f t="shared" si="175"/>
        <v>7618655.4341938151</v>
      </c>
    </row>
    <row r="273" spans="2:42" ht="15.6" x14ac:dyDescent="0.25">
      <c r="B273" s="306"/>
      <c r="C273" s="204" t="s">
        <v>813</v>
      </c>
      <c r="D273" s="205" t="s">
        <v>814</v>
      </c>
      <c r="E273" s="206"/>
      <c r="F273" s="206"/>
      <c r="G273" s="206"/>
      <c r="H273" s="207">
        <v>100</v>
      </c>
      <c r="I273" s="206"/>
      <c r="J273" s="23"/>
      <c r="K273" s="23"/>
      <c r="L273" s="23"/>
      <c r="M273" s="23"/>
      <c r="N273" s="23"/>
      <c r="O273" s="31"/>
      <c r="P273" s="23"/>
      <c r="Q273" s="23"/>
      <c r="R273" s="23"/>
      <c r="S273" s="23"/>
      <c r="T273" s="31"/>
      <c r="V273" s="223"/>
      <c r="W273" s="176"/>
      <c r="Y273" s="264"/>
      <c r="Z273" s="303"/>
      <c r="AA273" s="304"/>
      <c r="AB273" s="179"/>
      <c r="AC273" s="179"/>
      <c r="AD273" s="191"/>
      <c r="AE273" s="192"/>
      <c r="AF273" s="190"/>
      <c r="AG273" s="226"/>
      <c r="AL273" s="414">
        <f t="shared" si="173"/>
        <v>0</v>
      </c>
      <c r="AM273" s="414">
        <f t="shared" si="174"/>
        <v>0</v>
      </c>
      <c r="AN273" s="442">
        <f t="shared" si="175"/>
        <v>0</v>
      </c>
    </row>
    <row r="274" spans="2:42" ht="15" x14ac:dyDescent="0.25">
      <c r="B274" s="317">
        <v>22</v>
      </c>
      <c r="C274" s="219" t="s">
        <v>815</v>
      </c>
      <c r="D274" s="320" t="s">
        <v>816</v>
      </c>
      <c r="E274" s="206">
        <f t="shared" si="199"/>
        <v>219271.01697039421</v>
      </c>
      <c r="F274" s="206">
        <v>237409.1159703942</v>
      </c>
      <c r="G274" s="206">
        <v>225727</v>
      </c>
      <c r="H274" s="207">
        <v>100</v>
      </c>
      <c r="I274" s="206"/>
      <c r="J274" s="206">
        <f>IF(H274+I274&gt;100,err,H274+I274)</f>
        <v>100</v>
      </c>
      <c r="K274" s="206"/>
      <c r="L274" s="23"/>
      <c r="M274" s="206">
        <f t="shared" ref="M274:M275" si="205">+E274*H274/100</f>
        <v>219271.01697039421</v>
      </c>
      <c r="N274" s="206">
        <f t="shared" ref="N274:N275" si="206">(+M274-M274*K274/100)</f>
        <v>219271.01697039421</v>
      </c>
      <c r="O274" s="321">
        <f t="shared" ref="O274:O275" si="207">(+E274*J274/100)</f>
        <v>219271.01697039421</v>
      </c>
      <c r="P274" s="206">
        <f t="shared" ref="P274:P275" si="208">+N274-N274*0</f>
        <v>219271.01697039421</v>
      </c>
      <c r="Q274" s="221">
        <v>8.2720000000000002E-2</v>
      </c>
      <c r="R274" s="222"/>
      <c r="S274" s="206">
        <f t="shared" ref="S274:S275" si="209">ROUND(+P274*Q274,3)</f>
        <v>18138.098999999998</v>
      </c>
      <c r="T274" s="31"/>
      <c r="U274" s="74"/>
      <c r="V274" s="223">
        <f>+'[1]Formulas Indices'!$Z$91</f>
        <v>8.2720000000000002E-2</v>
      </c>
      <c r="W274" s="176"/>
      <c r="Y274" s="264"/>
      <c r="Z274" s="303"/>
      <c r="AA274" s="304"/>
      <c r="AB274" s="179"/>
      <c r="AC274" s="179"/>
      <c r="AD274" s="191"/>
      <c r="AE274" s="192"/>
      <c r="AF274" s="190"/>
      <c r="AG274" s="226"/>
      <c r="AL274" s="414">
        <f t="shared" si="173"/>
        <v>245006.20768144683</v>
      </c>
      <c r="AM274" s="414">
        <f t="shared" si="174"/>
        <v>220505.58691330213</v>
      </c>
      <c r="AN274" s="442">
        <f t="shared" si="175"/>
        <v>118615.16240629485</v>
      </c>
    </row>
    <row r="275" spans="2:42" ht="15" x14ac:dyDescent="0.25">
      <c r="B275" s="317">
        <v>22</v>
      </c>
      <c r="C275" s="219" t="s">
        <v>817</v>
      </c>
      <c r="D275" s="320" t="s">
        <v>818</v>
      </c>
      <c r="E275" s="206">
        <f t="shared" si="199"/>
        <v>8592425.7388886958</v>
      </c>
      <c r="F275" s="206">
        <v>9303191.1958886962</v>
      </c>
      <c r="G275" s="206">
        <v>8845412</v>
      </c>
      <c r="H275" s="207">
        <v>100</v>
      </c>
      <c r="I275" s="206"/>
      <c r="J275" s="206">
        <f>IF(H275+I275&gt;100,err,H275+I275)</f>
        <v>100</v>
      </c>
      <c r="K275" s="206"/>
      <c r="L275" s="23"/>
      <c r="M275" s="206">
        <f t="shared" si="205"/>
        <v>8592425.7388886958</v>
      </c>
      <c r="N275" s="206">
        <f t="shared" si="206"/>
        <v>8592425.7388886958</v>
      </c>
      <c r="O275" s="206">
        <f t="shared" si="207"/>
        <v>8592425.7388886958</v>
      </c>
      <c r="P275" s="208">
        <f t="shared" si="208"/>
        <v>8592425.7388886958</v>
      </c>
      <c r="Q275" s="221">
        <v>8.2720000000000002E-2</v>
      </c>
      <c r="R275" s="222"/>
      <c r="S275" s="206">
        <f t="shared" si="209"/>
        <v>710765.45700000005</v>
      </c>
      <c r="T275" s="31"/>
      <c r="U275" s="74"/>
      <c r="V275" s="223">
        <f>+'[1]Formulas Indices'!$Z$91</f>
        <v>8.2720000000000002E-2</v>
      </c>
      <c r="W275" s="176"/>
      <c r="Y275" s="264"/>
      <c r="Z275" s="303"/>
      <c r="AA275" s="304"/>
      <c r="AB275" s="179"/>
      <c r="AC275" s="179"/>
      <c r="AD275" s="191"/>
      <c r="AE275" s="192"/>
      <c r="AF275" s="190"/>
      <c r="AG275" s="226"/>
      <c r="AL275" s="414">
        <f t="shared" si="173"/>
        <v>9600893.3141571339</v>
      </c>
      <c r="AM275" s="414">
        <f t="shared" si="174"/>
        <v>8640803.9827414211</v>
      </c>
      <c r="AN275" s="442">
        <f t="shared" si="175"/>
        <v>4648092.5135779567</v>
      </c>
    </row>
    <row r="276" spans="2:42" ht="15.6" x14ac:dyDescent="0.25">
      <c r="B276" s="306"/>
      <c r="C276" s="204" t="s">
        <v>819</v>
      </c>
      <c r="D276" s="205" t="s">
        <v>820</v>
      </c>
      <c r="E276" s="206"/>
      <c r="F276" s="206"/>
      <c r="G276" s="206"/>
      <c r="H276" s="207">
        <v>100</v>
      </c>
      <c r="I276" s="206"/>
      <c r="J276" s="206"/>
      <c r="K276" s="206"/>
      <c r="L276" s="23"/>
      <c r="M276" s="206"/>
      <c r="N276" s="206"/>
      <c r="O276" s="206"/>
      <c r="P276" s="208"/>
      <c r="Q276" s="221"/>
      <c r="R276" s="222"/>
      <c r="S276" s="206"/>
      <c r="T276" s="31"/>
      <c r="U276" s="74"/>
      <c r="V276" s="223"/>
      <c r="W276" s="176"/>
      <c r="Y276" s="264"/>
      <c r="Z276" s="303"/>
      <c r="AA276" s="304"/>
      <c r="AB276" s="179"/>
      <c r="AC276" s="179"/>
      <c r="AD276" s="191"/>
      <c r="AE276" s="192"/>
      <c r="AF276" s="190"/>
      <c r="AG276" s="226"/>
      <c r="AL276" s="414">
        <f t="shared" si="173"/>
        <v>0</v>
      </c>
      <c r="AM276" s="414">
        <f t="shared" si="174"/>
        <v>0</v>
      </c>
      <c r="AN276" s="442">
        <f t="shared" si="175"/>
        <v>0</v>
      </c>
    </row>
    <row r="277" spans="2:42" ht="15" x14ac:dyDescent="0.25">
      <c r="B277" s="317">
        <v>22</v>
      </c>
      <c r="C277" s="219" t="s">
        <v>821</v>
      </c>
      <c r="D277" s="320" t="s">
        <v>822</v>
      </c>
      <c r="E277" s="206">
        <f t="shared" si="199"/>
        <v>1100083.3148073258</v>
      </c>
      <c r="F277" s="206">
        <v>1191082.2068073258</v>
      </c>
      <c r="G277" s="206">
        <v>1132473</v>
      </c>
      <c r="H277" s="207">
        <v>100</v>
      </c>
      <c r="I277" s="206"/>
      <c r="J277" s="206">
        <f>IF(H277+I277&gt;100,err,H277+I277)</f>
        <v>100</v>
      </c>
      <c r="K277" s="206"/>
      <c r="L277" s="23"/>
      <c r="M277" s="206">
        <f t="shared" ref="M277:M278" si="210">+E277*H277/100</f>
        <v>1100083.3148073258</v>
      </c>
      <c r="N277" s="206">
        <f t="shared" ref="N277:N278" si="211">(+M277-M277*K277/100)</f>
        <v>1100083.3148073258</v>
      </c>
      <c r="O277" s="206">
        <f t="shared" ref="O277:O278" si="212">(+E277*J277/100)</f>
        <v>1100083.3148073258</v>
      </c>
      <c r="P277" s="208">
        <f t="shared" ref="P277:P278" si="213">+N277-N277*0</f>
        <v>1100083.3148073258</v>
      </c>
      <c r="Q277" s="221">
        <v>8.2720000000000002E-2</v>
      </c>
      <c r="R277" s="222"/>
      <c r="S277" s="206">
        <f t="shared" ref="S277:S278" si="214">ROUND(+P277*Q277,3)</f>
        <v>90998.892000000007</v>
      </c>
      <c r="T277" s="31"/>
      <c r="U277" s="74"/>
      <c r="V277" s="223">
        <f>+'[1]Formulas Indices'!$Z$91</f>
        <v>8.2720000000000002E-2</v>
      </c>
      <c r="W277" s="176"/>
      <c r="Y277" s="264"/>
      <c r="Z277" s="303"/>
      <c r="AA277" s="304"/>
      <c r="AB277" s="179"/>
      <c r="AC277" s="179"/>
      <c r="AD277" s="191"/>
      <c r="AE277" s="192"/>
      <c r="AF277" s="190"/>
      <c r="AG277" s="226"/>
      <c r="AL277" s="414">
        <f t="shared" si="173"/>
        <v>1229196.8374251602</v>
      </c>
      <c r="AM277" s="414">
        <f t="shared" si="174"/>
        <v>1106277.1536826442</v>
      </c>
      <c r="AN277" s="442">
        <f t="shared" si="175"/>
        <v>595092.60553127714</v>
      </c>
    </row>
    <row r="278" spans="2:42" ht="15" x14ac:dyDescent="0.25">
      <c r="B278" s="317">
        <v>22</v>
      </c>
      <c r="C278" s="219" t="s">
        <v>823</v>
      </c>
      <c r="D278" s="320" t="s">
        <v>824</v>
      </c>
      <c r="E278" s="206">
        <f t="shared" si="199"/>
        <v>129480.7075140978</v>
      </c>
      <c r="F278" s="206">
        <v>140191.3515140978</v>
      </c>
      <c r="G278" s="206">
        <v>133293</v>
      </c>
      <c r="H278" s="207">
        <v>100</v>
      </c>
      <c r="I278" s="206"/>
      <c r="J278" s="206">
        <f>IF(H278+I278&gt;100,err,H278+I278)</f>
        <v>100</v>
      </c>
      <c r="K278" s="206"/>
      <c r="L278" s="23"/>
      <c r="M278" s="206">
        <f t="shared" si="210"/>
        <v>129480.7075140978</v>
      </c>
      <c r="N278" s="206">
        <f t="shared" si="211"/>
        <v>129480.7075140978</v>
      </c>
      <c r="O278" s="206">
        <f t="shared" si="212"/>
        <v>129480.7075140978</v>
      </c>
      <c r="P278" s="208">
        <f t="shared" si="213"/>
        <v>129480.7075140978</v>
      </c>
      <c r="Q278" s="221">
        <v>8.2720000000000002E-2</v>
      </c>
      <c r="R278" s="222"/>
      <c r="S278" s="206">
        <f t="shared" si="214"/>
        <v>10710.644</v>
      </c>
      <c r="T278" s="31"/>
      <c r="U278" s="74"/>
      <c r="V278" s="223">
        <f>+'[1]Formulas Indices'!$Z$91</f>
        <v>8.2720000000000002E-2</v>
      </c>
      <c r="W278" s="176"/>
      <c r="Y278" s="264"/>
      <c r="Z278" s="303"/>
      <c r="AA278" s="304"/>
      <c r="AB278" s="179"/>
      <c r="AC278" s="179"/>
      <c r="AD278" s="191"/>
      <c r="AE278" s="192"/>
      <c r="AF278" s="190"/>
      <c r="AG278" s="226"/>
      <c r="AL278" s="414">
        <f t="shared" si="173"/>
        <v>144677.47476254893</v>
      </c>
      <c r="AM278" s="414">
        <f t="shared" si="174"/>
        <v>130209.72728629403</v>
      </c>
      <c r="AN278" s="442">
        <f t="shared" si="175"/>
        <v>70042.887190045207</v>
      </c>
    </row>
    <row r="279" spans="2:42" ht="15.6" x14ac:dyDescent="0.25">
      <c r="B279" s="313"/>
      <c r="C279" s="293" t="s">
        <v>825</v>
      </c>
      <c r="D279" s="294" t="s">
        <v>826</v>
      </c>
      <c r="E279" s="206"/>
      <c r="F279" s="206"/>
      <c r="G279" s="206"/>
      <c r="H279" s="207">
        <v>100</v>
      </c>
      <c r="I279" s="206"/>
      <c r="J279" s="206"/>
      <c r="K279" s="206"/>
      <c r="L279" s="23"/>
      <c r="M279" s="206"/>
      <c r="N279" s="206"/>
      <c r="O279" s="206"/>
      <c r="P279" s="208"/>
      <c r="Q279" s="221"/>
      <c r="R279" s="222"/>
      <c r="S279" s="206"/>
      <c r="T279" s="31"/>
      <c r="U279" s="74"/>
      <c r="V279" s="223"/>
      <c r="W279" s="176"/>
      <c r="Y279" s="264"/>
      <c r="Z279" s="303"/>
      <c r="AA279" s="304"/>
      <c r="AB279" s="179"/>
      <c r="AC279" s="179"/>
      <c r="AD279" s="191"/>
      <c r="AE279" s="192"/>
      <c r="AF279" s="190"/>
      <c r="AG279" s="226"/>
      <c r="AL279" s="414">
        <f t="shared" si="173"/>
        <v>0</v>
      </c>
      <c r="AM279" s="414">
        <f t="shared" si="174"/>
        <v>0</v>
      </c>
      <c r="AN279" s="442">
        <f t="shared" si="175"/>
        <v>0</v>
      </c>
    </row>
    <row r="280" spans="2:42" ht="30" x14ac:dyDescent="0.3">
      <c r="B280" s="316"/>
      <c r="C280" s="296" t="s">
        <v>827</v>
      </c>
      <c r="D280" s="300" t="s">
        <v>828</v>
      </c>
      <c r="E280" s="206"/>
      <c r="F280" s="206"/>
      <c r="G280" s="206"/>
      <c r="H280" s="207">
        <v>100</v>
      </c>
      <c r="I280" s="206"/>
      <c r="J280" s="206"/>
      <c r="K280" s="206"/>
      <c r="L280" s="23"/>
      <c r="M280" s="206"/>
      <c r="N280" s="206"/>
      <c r="O280" s="206"/>
      <c r="P280" s="208"/>
      <c r="Q280" s="221"/>
      <c r="R280" s="222"/>
      <c r="S280" s="206"/>
      <c r="T280" s="31"/>
      <c r="U280" s="74"/>
      <c r="V280" s="223"/>
      <c r="W280" s="176"/>
      <c r="Y280" s="264"/>
      <c r="Z280" s="303"/>
      <c r="AA280" s="304"/>
      <c r="AB280" s="179"/>
      <c r="AC280" s="179"/>
      <c r="AD280" s="191"/>
      <c r="AE280" s="192"/>
      <c r="AF280" s="190"/>
      <c r="AG280" s="226"/>
      <c r="AL280" s="414">
        <f t="shared" si="173"/>
        <v>0</v>
      </c>
      <c r="AM280" s="414">
        <f t="shared" si="174"/>
        <v>0</v>
      </c>
      <c r="AN280" s="442">
        <f t="shared" si="175"/>
        <v>0</v>
      </c>
    </row>
    <row r="281" spans="2:42" ht="15" x14ac:dyDescent="0.25">
      <c r="B281" s="317">
        <v>23</v>
      </c>
      <c r="C281" s="307" t="s">
        <v>506</v>
      </c>
      <c r="D281" s="318" t="s">
        <v>829</v>
      </c>
      <c r="E281" s="206">
        <f t="shared" ref="E281:E284" si="215">+G281+G281*$G$19/100</f>
        <v>3545588.4577060626</v>
      </c>
      <c r="F281" s="206">
        <v>3840368.6817060625</v>
      </c>
      <c r="G281" s="206">
        <v>3649981</v>
      </c>
      <c r="H281" s="207">
        <v>100</v>
      </c>
      <c r="I281" s="206"/>
      <c r="J281" s="206">
        <f>IF(H281+I281&gt;100,err,H281+I281)</f>
        <v>100</v>
      </c>
      <c r="K281" s="206"/>
      <c r="L281" s="23"/>
      <c r="M281" s="206">
        <f t="shared" ref="M281:M284" si="216">+E281*H281/100</f>
        <v>3545588.4577060626</v>
      </c>
      <c r="N281" s="206">
        <f t="shared" ref="N281:N284" si="217">(+M281-M281*K281/100)</f>
        <v>3545588.4577060626</v>
      </c>
      <c r="O281" s="206">
        <f t="shared" ref="O281:O284" si="218">(+E281*J281/100)</f>
        <v>3545588.4577060626</v>
      </c>
      <c r="P281" s="208">
        <f t="shared" ref="P281:P284" si="219">+N281-N281*0</f>
        <v>3545588.4577060626</v>
      </c>
      <c r="Q281" s="221">
        <v>8.3140000000000006E-2</v>
      </c>
      <c r="R281" s="222"/>
      <c r="S281" s="206">
        <f t="shared" ref="S281:S284" si="220">ROUND(+P281*Q281,3)</f>
        <v>294780.22399999999</v>
      </c>
      <c r="T281" s="31"/>
      <c r="U281" s="74"/>
      <c r="V281" s="223">
        <f>+'[1]Formulas Indices'!$Z$95</f>
        <v>8.3140000000000006E-2</v>
      </c>
      <c r="W281" s="176"/>
      <c r="Y281" s="264"/>
      <c r="Z281" s="303"/>
      <c r="AA281" s="304"/>
      <c r="AB281" s="179"/>
      <c r="AC281" s="179"/>
      <c r="AD281" s="191"/>
      <c r="AE281" s="192"/>
      <c r="AF281" s="190"/>
      <c r="AG281" s="226"/>
      <c r="AL281" s="414">
        <f t="shared" ref="AL281:AL285" si="221">+F281*1.032</f>
        <v>3963260.4795206566</v>
      </c>
      <c r="AM281" s="414">
        <f t="shared" ref="AM281:AM284" si="222">+AL281-AL281*0.1</f>
        <v>3566934.4315685909</v>
      </c>
      <c r="AN281" s="442">
        <f t="shared" ref="AN281:AN284" si="223">+AM281/1.859</f>
        <v>1918738.2633505061</v>
      </c>
    </row>
    <row r="282" spans="2:42" ht="15" x14ac:dyDescent="0.25">
      <c r="B282" s="317">
        <v>23</v>
      </c>
      <c r="C282" s="307" t="s">
        <v>830</v>
      </c>
      <c r="D282" s="305" t="s">
        <v>831</v>
      </c>
      <c r="E282" s="206">
        <f t="shared" si="215"/>
        <v>9263251.6528749</v>
      </c>
      <c r="F282" s="206">
        <v>10033398.394874901</v>
      </c>
      <c r="G282" s="206">
        <v>9535989</v>
      </c>
      <c r="H282" s="207">
        <v>100</v>
      </c>
      <c r="I282" s="206"/>
      <c r="J282" s="206">
        <f>IF(H282+I282&gt;100,err,H282+I282)</f>
        <v>100</v>
      </c>
      <c r="K282" s="206"/>
      <c r="L282" s="23"/>
      <c r="M282" s="206">
        <f t="shared" si="216"/>
        <v>9263251.6528749</v>
      </c>
      <c r="N282" s="206">
        <f t="shared" si="217"/>
        <v>9263251.6528749</v>
      </c>
      <c r="O282" s="206">
        <f t="shared" si="218"/>
        <v>9263251.6528749</v>
      </c>
      <c r="P282" s="208">
        <f t="shared" si="219"/>
        <v>9263251.6528749</v>
      </c>
      <c r="Q282" s="221">
        <v>8.3140000000000006E-2</v>
      </c>
      <c r="R282" s="222"/>
      <c r="S282" s="206">
        <f t="shared" si="220"/>
        <v>770146.74199999997</v>
      </c>
      <c r="T282" s="31"/>
      <c r="U282" s="74"/>
      <c r="V282" s="223">
        <f>+'[1]Formulas Indices'!$Z$95</f>
        <v>8.3140000000000006E-2</v>
      </c>
      <c r="W282" s="176"/>
      <c r="Y282" s="264"/>
      <c r="Z282" s="303"/>
      <c r="AA282" s="304"/>
      <c r="AB282" s="179"/>
      <c r="AC282" s="179"/>
      <c r="AD282" s="191"/>
      <c r="AE282" s="192"/>
      <c r="AF282" s="190"/>
      <c r="AG282" s="226"/>
      <c r="AL282" s="414">
        <f t="shared" si="221"/>
        <v>10354467.143510899</v>
      </c>
      <c r="AM282" s="414">
        <f t="shared" si="222"/>
        <v>9319020.4291598089</v>
      </c>
      <c r="AN282" s="442">
        <f t="shared" si="223"/>
        <v>5012921.1560838129</v>
      </c>
    </row>
    <row r="283" spans="2:42" ht="15" x14ac:dyDescent="0.25">
      <c r="B283" s="317">
        <v>20</v>
      </c>
      <c r="C283" s="307" t="s">
        <v>533</v>
      </c>
      <c r="D283" s="318" t="s">
        <v>832</v>
      </c>
      <c r="E283" s="206">
        <f t="shared" si="215"/>
        <v>2462628.9671960254</v>
      </c>
      <c r="F283" s="206">
        <v>2567241.4461960252</v>
      </c>
      <c r="G283" s="206">
        <v>2535136</v>
      </c>
      <c r="H283" s="207">
        <v>100</v>
      </c>
      <c r="I283" s="206"/>
      <c r="J283" s="206">
        <f>IF(H283+I283&gt;100,err,H283+I283)</f>
        <v>100</v>
      </c>
      <c r="K283" s="206"/>
      <c r="L283" s="23"/>
      <c r="M283" s="206">
        <f t="shared" si="216"/>
        <v>2462628.9671960254</v>
      </c>
      <c r="N283" s="206">
        <f t="shared" si="217"/>
        <v>2462628.9671960254</v>
      </c>
      <c r="O283" s="206">
        <f t="shared" si="218"/>
        <v>2462628.9671960254</v>
      </c>
      <c r="P283" s="208">
        <f t="shared" si="219"/>
        <v>2462628.9671960254</v>
      </c>
      <c r="Q283" s="221">
        <v>4.2479999999999997E-2</v>
      </c>
      <c r="R283" s="222"/>
      <c r="S283" s="206">
        <f t="shared" si="220"/>
        <v>104612.47900000001</v>
      </c>
      <c r="T283" s="31"/>
      <c r="U283" s="74"/>
      <c r="V283" s="223">
        <f>+'[1]Formulas Indices'!$Z$83</f>
        <v>4.2479999999999997E-2</v>
      </c>
      <c r="W283" s="176"/>
      <c r="Y283" s="264"/>
      <c r="Z283" s="303"/>
      <c r="AA283" s="304"/>
      <c r="AB283" s="179"/>
      <c r="AC283" s="179"/>
      <c r="AD283" s="191"/>
      <c r="AE283" s="192"/>
      <c r="AF283" s="190"/>
      <c r="AG283" s="226"/>
      <c r="AL283" s="414">
        <f t="shared" si="221"/>
        <v>2649393.1724742982</v>
      </c>
      <c r="AM283" s="414">
        <f t="shared" si="222"/>
        <v>2384453.8552268683</v>
      </c>
      <c r="AN283" s="442">
        <f t="shared" si="223"/>
        <v>1282654.0372387671</v>
      </c>
    </row>
    <row r="284" spans="2:42" ht="15" x14ac:dyDescent="0.25">
      <c r="B284" s="317">
        <v>23</v>
      </c>
      <c r="C284" s="307" t="s">
        <v>544</v>
      </c>
      <c r="D284" s="318" t="s">
        <v>833</v>
      </c>
      <c r="E284" s="206">
        <f t="shared" si="215"/>
        <v>212108.89100352841</v>
      </c>
      <c r="F284" s="206">
        <v>229743.62400352844</v>
      </c>
      <c r="G284" s="206">
        <v>218354</v>
      </c>
      <c r="H284" s="207">
        <v>100</v>
      </c>
      <c r="I284" s="206"/>
      <c r="J284" s="206">
        <f>IF(H284+I284&gt;100,err,H284+I284)</f>
        <v>100</v>
      </c>
      <c r="K284" s="206"/>
      <c r="L284" s="23"/>
      <c r="M284" s="206">
        <f t="shared" si="216"/>
        <v>212108.89100352844</v>
      </c>
      <c r="N284" s="206">
        <f t="shared" si="217"/>
        <v>212108.89100352844</v>
      </c>
      <c r="O284" s="206">
        <f t="shared" si="218"/>
        <v>212108.89100352844</v>
      </c>
      <c r="P284" s="208">
        <f t="shared" si="219"/>
        <v>212108.89100352844</v>
      </c>
      <c r="Q284" s="221">
        <v>8.3140000000000006E-2</v>
      </c>
      <c r="R284" s="222"/>
      <c r="S284" s="206">
        <f t="shared" si="220"/>
        <v>17634.733</v>
      </c>
      <c r="T284" s="31"/>
      <c r="U284" s="74"/>
      <c r="V284" s="223">
        <f>+'[1]Formulas Indices'!$Z$95</f>
        <v>8.3140000000000006E-2</v>
      </c>
      <c r="W284" s="176"/>
      <c r="Y284" s="264"/>
      <c r="Z284" s="303"/>
      <c r="AA284" s="304"/>
      <c r="AB284" s="179"/>
      <c r="AC284" s="179"/>
      <c r="AD284" s="191"/>
      <c r="AE284" s="192"/>
      <c r="AF284" s="190"/>
      <c r="AG284" s="226"/>
      <c r="AL284" s="414">
        <f t="shared" si="221"/>
        <v>237095.41997164136</v>
      </c>
      <c r="AM284" s="414">
        <f t="shared" si="222"/>
        <v>213385.87797447722</v>
      </c>
      <c r="AN284" s="442">
        <f t="shared" si="223"/>
        <v>114785.30283726586</v>
      </c>
    </row>
    <row r="285" spans="2:42" ht="15.6" x14ac:dyDescent="0.3">
      <c r="B285" s="322"/>
      <c r="C285" s="323"/>
      <c r="D285" s="324"/>
      <c r="E285" s="206"/>
      <c r="F285" s="206"/>
      <c r="G285" s="23"/>
      <c r="H285" s="325"/>
      <c r="I285" s="206"/>
      <c r="J285" s="206"/>
      <c r="K285" s="206"/>
      <c r="L285" s="23"/>
      <c r="M285" s="206"/>
      <c r="N285" s="206"/>
      <c r="O285" s="206"/>
      <c r="P285" s="206"/>
      <c r="Q285" s="209"/>
      <c r="R285" s="222"/>
      <c r="S285" s="206"/>
      <c r="T285" s="31"/>
      <c r="U285" s="74"/>
      <c r="V285" s="226"/>
      <c r="Y285" s="264"/>
      <c r="Z285" s="303"/>
      <c r="AA285" s="304"/>
      <c r="AB285" s="179"/>
      <c r="AC285" s="179"/>
      <c r="AD285" s="191"/>
      <c r="AE285" s="192"/>
      <c r="AF285" s="190"/>
      <c r="AG285" s="226"/>
      <c r="AL285" s="418">
        <f t="shared" si="221"/>
        <v>0</v>
      </c>
      <c r="AM285" s="418"/>
    </row>
    <row r="286" spans="2:42" ht="15.6" x14ac:dyDescent="0.3">
      <c r="B286" s="426"/>
      <c r="C286" s="427"/>
      <c r="D286" s="427"/>
      <c r="E286" s="274" t="s">
        <v>834</v>
      </c>
      <c r="F286" s="274" t="s">
        <v>834</v>
      </c>
      <c r="G286" s="326" t="s">
        <v>835</v>
      </c>
      <c r="H286" s="23"/>
      <c r="I286" s="23"/>
      <c r="J286" s="23"/>
      <c r="K286" s="23"/>
      <c r="L286" s="23"/>
      <c r="M286" s="274" t="s">
        <v>836</v>
      </c>
      <c r="N286" s="327" t="s">
        <v>837</v>
      </c>
      <c r="O286" s="327" t="s">
        <v>838</v>
      </c>
      <c r="P286" s="327" t="s">
        <v>839</v>
      </c>
      <c r="Q286" s="327"/>
      <c r="R286" s="328"/>
      <c r="S286" s="327" t="s">
        <v>839</v>
      </c>
      <c r="T286" s="31"/>
      <c r="U286" s="74"/>
      <c r="V286" s="329"/>
      <c r="Y286" s="32"/>
      <c r="AB286" s="330" t="s">
        <v>840</v>
      </c>
      <c r="AC286" s="4" t="s">
        <v>841</v>
      </c>
      <c r="AF286" s="331" t="s">
        <v>842</v>
      </c>
      <c r="AG286" s="329"/>
      <c r="AL286" s="418"/>
      <c r="AM286" s="418"/>
    </row>
    <row r="287" spans="2:42" ht="15.6" x14ac:dyDescent="0.3">
      <c r="B287" s="21"/>
      <c r="C287" s="22"/>
      <c r="D287" s="23"/>
      <c r="E287" s="274"/>
      <c r="F287" s="274"/>
      <c r="G287" s="326"/>
      <c r="H287" s="23"/>
      <c r="I287" s="23"/>
      <c r="J287" s="23"/>
      <c r="K287" s="23"/>
      <c r="L287" s="23"/>
      <c r="M287" s="274"/>
      <c r="N287" s="327"/>
      <c r="O287" s="327"/>
      <c r="P287" s="327"/>
      <c r="Q287" s="327"/>
      <c r="R287" s="327"/>
      <c r="S287" s="327"/>
      <c r="T287" s="31"/>
      <c r="U287" s="74"/>
      <c r="V287" s="332"/>
      <c r="Y287" s="333"/>
      <c r="AA287" s="334" t="s">
        <v>843</v>
      </c>
      <c r="AB287" s="335">
        <f>ROUND(SUM(AB18:AB170),0)</f>
        <v>169316835</v>
      </c>
      <c r="AC287" s="336">
        <f>ROUND(SUM(AC24:AC170),0)</f>
        <v>7249077</v>
      </c>
      <c r="AD287" s="181"/>
      <c r="AE287" s="181"/>
      <c r="AF287" s="337"/>
      <c r="AL287" s="418"/>
      <c r="AM287" s="418"/>
      <c r="AN287" s="416"/>
      <c r="AO287" s="417"/>
    </row>
    <row r="288" spans="2:42" ht="15.6" x14ac:dyDescent="0.3">
      <c r="B288" s="21"/>
      <c r="C288" s="23"/>
      <c r="D288" s="22" t="s">
        <v>843</v>
      </c>
      <c r="E288" s="338">
        <f>SUM(E24:E284)</f>
        <v>1086383418.9948235</v>
      </c>
      <c r="F288" s="338">
        <f>SUM(F24:F284)</f>
        <v>1163640611.7858217</v>
      </c>
      <c r="G288" s="338">
        <f t="shared" ref="G288:AN288" si="224">SUM(G24:G284)</f>
        <v>1118369739</v>
      </c>
      <c r="H288" s="338">
        <f t="shared" si="224"/>
        <v>26100</v>
      </c>
      <c r="I288" s="338">
        <f t="shared" si="224"/>
        <v>0</v>
      </c>
      <c r="J288" s="338">
        <f t="shared" si="224"/>
        <v>19400</v>
      </c>
      <c r="K288" s="338">
        <f t="shared" si="224"/>
        <v>0</v>
      </c>
      <c r="L288" s="338">
        <f t="shared" si="224"/>
        <v>0</v>
      </c>
      <c r="M288" s="338">
        <f t="shared" si="224"/>
        <v>1086383418.9948235</v>
      </c>
      <c r="N288" s="338">
        <f t="shared" si="224"/>
        <v>1086383418.9948235</v>
      </c>
      <c r="O288" s="338">
        <f t="shared" si="224"/>
        <v>1086383418.9948235</v>
      </c>
      <c r="P288" s="338">
        <f t="shared" si="224"/>
        <v>1086383418.9948235</v>
      </c>
      <c r="Q288" s="338">
        <f t="shared" si="224"/>
        <v>11.042579999999994</v>
      </c>
      <c r="R288" s="338">
        <f t="shared" si="224"/>
        <v>0</v>
      </c>
      <c r="S288" s="338">
        <f t="shared" si="224"/>
        <v>77257192.791000038</v>
      </c>
      <c r="T288" s="338">
        <f t="shared" si="224"/>
        <v>0</v>
      </c>
      <c r="U288" s="338">
        <f t="shared" si="224"/>
        <v>0</v>
      </c>
      <c r="V288" s="338">
        <f t="shared" si="224"/>
        <v>11.042579999999994</v>
      </c>
      <c r="W288" s="338">
        <f t="shared" si="224"/>
        <v>0</v>
      </c>
      <c r="X288" s="338">
        <f t="shared" si="224"/>
        <v>0</v>
      </c>
      <c r="Y288" s="338">
        <f t="shared" si="224"/>
        <v>1462</v>
      </c>
      <c r="Z288" s="338">
        <f t="shared" si="224"/>
        <v>0</v>
      </c>
      <c r="AA288" s="338">
        <f t="shared" si="224"/>
        <v>0</v>
      </c>
      <c r="AB288" s="338">
        <f t="shared" si="224"/>
        <v>169316834.8522394</v>
      </c>
      <c r="AC288" s="338">
        <f t="shared" si="224"/>
        <v>7249077.438063914</v>
      </c>
      <c r="AD288" s="338">
        <f t="shared" si="224"/>
        <v>665.28349999999944</v>
      </c>
      <c r="AE288" s="338">
        <f t="shared" si="224"/>
        <v>0</v>
      </c>
      <c r="AF288" s="338">
        <f t="shared" si="224"/>
        <v>51578168</v>
      </c>
      <c r="AG288" s="338">
        <f t="shared" si="224"/>
        <v>6.538760000000007</v>
      </c>
      <c r="AH288" s="338">
        <f t="shared" si="224"/>
        <v>0</v>
      </c>
      <c r="AI288" s="338">
        <f t="shared" si="224"/>
        <v>0</v>
      </c>
      <c r="AJ288" s="338">
        <f t="shared" si="224"/>
        <v>0</v>
      </c>
      <c r="AK288" s="338">
        <f t="shared" si="224"/>
        <v>0</v>
      </c>
      <c r="AL288" s="441">
        <f t="shared" si="224"/>
        <v>1200877111.3629699</v>
      </c>
      <c r="AM288" s="441"/>
      <c r="AN288" s="443">
        <f t="shared" si="224"/>
        <v>581382141.05791891</v>
      </c>
      <c r="AO288" s="444">
        <f>+AL288/AN288</f>
        <v>2.0655555555555587</v>
      </c>
      <c r="AP288" s="4" t="s">
        <v>849</v>
      </c>
    </row>
    <row r="289" spans="2:43" ht="15.6" x14ac:dyDescent="0.3">
      <c r="B289" s="21"/>
      <c r="C289" s="23"/>
      <c r="D289" s="23"/>
      <c r="E289" s="23"/>
      <c r="F289" s="23"/>
      <c r="G289" s="23"/>
      <c r="H289" s="23"/>
      <c r="I289" s="340"/>
      <c r="J289" s="341"/>
      <c r="K289" s="22"/>
      <c r="L289" s="23"/>
      <c r="M289" s="206"/>
      <c r="N289" s="206"/>
      <c r="O289" s="206"/>
      <c r="P289" s="342"/>
      <c r="Q289" s="206"/>
      <c r="R289" s="206"/>
      <c r="S289" s="206"/>
      <c r="T289" s="31"/>
      <c r="U289" s="74"/>
      <c r="V289" s="62"/>
      <c r="Y289" s="333"/>
      <c r="Z289" s="1"/>
      <c r="AA289" s="46"/>
      <c r="AB289" s="1"/>
      <c r="AC289" s="343"/>
      <c r="AD289" s="344"/>
      <c r="AE289" s="345"/>
      <c r="AF289" s="339"/>
      <c r="AL289" s="415"/>
      <c r="AM289" s="415"/>
      <c r="AO289" s="417"/>
    </row>
    <row r="290" spans="2:43" ht="16.2" thickBot="1" x14ac:dyDescent="0.35">
      <c r="B290" s="21"/>
      <c r="C290" s="23"/>
      <c r="D290" s="23"/>
      <c r="E290" s="23"/>
      <c r="F290" s="23"/>
      <c r="G290" s="23"/>
      <c r="H290" s="23"/>
      <c r="I290" s="76"/>
      <c r="J290" s="341"/>
      <c r="K290" s="22"/>
      <c r="L290" s="23"/>
      <c r="M290" s="206"/>
      <c r="N290" s="206"/>
      <c r="O290" s="346"/>
      <c r="P290" s="347"/>
      <c r="Q290" s="348"/>
      <c r="R290" s="348"/>
      <c r="S290" s="348"/>
      <c r="T290" s="31"/>
      <c r="U290" s="74"/>
      <c r="V290" s="62"/>
      <c r="Y290" s="333"/>
      <c r="AA290" s="33"/>
      <c r="AB290" s="349"/>
      <c r="AC290" s="350"/>
      <c r="AD290" s="351"/>
      <c r="AE290" s="351"/>
      <c r="AF290" s="352"/>
      <c r="AL290" s="419"/>
      <c r="AM290" s="419"/>
    </row>
    <row r="291" spans="2:43" ht="12.75" hidden="1" customHeight="1" x14ac:dyDescent="0.3">
      <c r="B291" s="21"/>
      <c r="C291" s="23"/>
      <c r="D291" s="23"/>
      <c r="E291" s="23"/>
      <c r="F291" s="23"/>
      <c r="G291" s="23"/>
      <c r="H291" s="23"/>
      <c r="I291" s="23"/>
      <c r="J291" s="341"/>
      <c r="K291" s="22"/>
      <c r="L291" s="23"/>
      <c r="M291" s="206"/>
      <c r="N291" s="206"/>
      <c r="O291" s="346"/>
      <c r="P291" s="347"/>
      <c r="Q291" s="348"/>
      <c r="R291" s="348"/>
      <c r="S291" s="348"/>
      <c r="T291" s="31"/>
      <c r="U291" s="74"/>
      <c r="V291" s="62"/>
      <c r="Y291" s="333"/>
      <c r="Z291" s="46"/>
      <c r="AB291" s="353"/>
      <c r="AC291" s="354"/>
      <c r="AD291" s="345"/>
      <c r="AE291" s="345"/>
      <c r="AF291" s="355"/>
    </row>
    <row r="292" spans="2:43" ht="16.2" thickBot="1" x14ac:dyDescent="0.35">
      <c r="B292" s="21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356"/>
      <c r="O292" s="348"/>
      <c r="P292" s="348"/>
      <c r="Q292" s="348"/>
      <c r="R292" s="348"/>
      <c r="S292" s="356"/>
      <c r="T292" s="357"/>
      <c r="U292" s="74"/>
      <c r="V292" s="62"/>
      <c r="Y292" s="358"/>
      <c r="Z292" s="46"/>
      <c r="AA292" s="334"/>
      <c r="AC292" s="359"/>
      <c r="AD292" s="360"/>
      <c r="AE292" s="361"/>
      <c r="AF292" s="362"/>
    </row>
    <row r="293" spans="2:43" ht="15.6" x14ac:dyDescent="0.3">
      <c r="B293" s="21"/>
      <c r="C293" s="23"/>
      <c r="D293" s="22"/>
      <c r="E293" s="23"/>
      <c r="F293" s="23"/>
      <c r="G293" s="23"/>
      <c r="H293" s="23"/>
      <c r="I293" s="23"/>
      <c r="J293" s="23"/>
      <c r="K293" s="363"/>
      <c r="L293" s="23"/>
      <c r="M293" s="23"/>
      <c r="N293" s="364"/>
      <c r="O293" s="348"/>
      <c r="P293" s="348"/>
      <c r="Q293" s="365"/>
      <c r="R293" s="365"/>
      <c r="S293" s="364"/>
      <c r="T293" s="357"/>
      <c r="U293" s="74"/>
      <c r="V293" s="332"/>
      <c r="Y293" s="366"/>
      <c r="Z293" s="367"/>
      <c r="AA293" s="17"/>
      <c r="AB293" s="17"/>
      <c r="AC293" s="368"/>
      <c r="AD293" s="368"/>
      <c r="AE293" s="369"/>
      <c r="AF293" s="370"/>
    </row>
    <row r="294" spans="2:43" ht="15.6" x14ac:dyDescent="0.3">
      <c r="B294" s="371"/>
      <c r="C294" s="372"/>
      <c r="D294" s="372"/>
      <c r="E294" s="372"/>
      <c r="F294" s="372"/>
      <c r="G294" s="372"/>
      <c r="H294" s="372"/>
      <c r="I294" s="372"/>
      <c r="J294" s="372"/>
      <c r="K294" s="372"/>
      <c r="L294" s="372"/>
      <c r="M294" s="372"/>
      <c r="N294" s="373"/>
      <c r="O294" s="374"/>
      <c r="P294" s="374"/>
      <c r="Q294" s="374"/>
      <c r="R294" s="374"/>
      <c r="S294" s="373"/>
      <c r="T294" s="375"/>
      <c r="U294" s="74"/>
      <c r="V294" s="332"/>
      <c r="Y294" s="358"/>
      <c r="Z294" s="334"/>
      <c r="AA294" s="376"/>
      <c r="AC294" s="377"/>
      <c r="AF294" s="337"/>
    </row>
    <row r="295" spans="2:43" ht="16.2" thickBot="1" x14ac:dyDescent="0.35">
      <c r="B295" s="41"/>
      <c r="C295" s="23"/>
      <c r="D295" s="22"/>
      <c r="E295" s="23"/>
      <c r="F295" s="23"/>
      <c r="G295" s="255"/>
      <c r="H295" s="23"/>
      <c r="I295" s="378"/>
      <c r="J295" s="23"/>
      <c r="K295" s="23"/>
      <c r="L295" s="23"/>
      <c r="M295" s="23"/>
      <c r="N295" s="23"/>
      <c r="O295" s="23"/>
      <c r="P295" s="23"/>
      <c r="Q295" s="23"/>
      <c r="R295" s="23"/>
      <c r="S295" s="76"/>
      <c r="T295" s="31"/>
      <c r="U295" s="1"/>
      <c r="V295" s="332"/>
      <c r="Y295" s="379"/>
      <c r="Z295" s="380"/>
      <c r="AA295" s="380"/>
      <c r="AB295" s="381"/>
      <c r="AC295" s="382"/>
      <c r="AD295" s="383"/>
      <c r="AE295" s="383"/>
      <c r="AF295" s="384"/>
    </row>
    <row r="296" spans="2:43" ht="15.6" x14ac:dyDescent="0.3">
      <c r="B296" s="41"/>
      <c r="C296" s="23"/>
      <c r="D296" s="22"/>
      <c r="E296" s="23"/>
      <c r="F296" s="23"/>
      <c r="G296" s="385"/>
      <c r="H296" s="23"/>
      <c r="I296" s="386"/>
      <c r="J296" s="23"/>
      <c r="K296" s="23"/>
      <c r="L296" s="23"/>
      <c r="M296" s="385"/>
      <c r="N296" s="23"/>
      <c r="O296" s="23"/>
      <c r="P296" s="387"/>
      <c r="Q296" s="387"/>
      <c r="R296" s="387"/>
      <c r="S296" s="23"/>
      <c r="T296" s="31"/>
      <c r="U296" s="1"/>
      <c r="V296" s="332"/>
      <c r="Y296" s="388"/>
      <c r="Z296" s="389"/>
      <c r="AA296" s="390"/>
      <c r="AB296" s="390"/>
      <c r="AC296" s="390"/>
      <c r="AD296" s="390"/>
      <c r="AE296" s="389"/>
      <c r="AF296" s="391"/>
      <c r="AG296" s="392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2:43" ht="15.6" x14ac:dyDescent="0.3">
      <c r="B297" s="41"/>
      <c r="C297" s="23"/>
      <c r="D297" s="22"/>
      <c r="E297" s="23"/>
      <c r="F297" s="23"/>
      <c r="G297" s="385"/>
      <c r="H297" s="23"/>
      <c r="I297" s="393"/>
      <c r="J297" s="23"/>
      <c r="K297" s="23"/>
      <c r="L297" s="23"/>
      <c r="M297" s="385"/>
      <c r="N297" s="23"/>
      <c r="O297" s="23"/>
      <c r="P297" s="387"/>
      <c r="Q297" s="387"/>
      <c r="R297" s="387"/>
      <c r="S297" s="23"/>
      <c r="T297" s="31"/>
      <c r="U297" s="1"/>
      <c r="V297" s="332"/>
      <c r="Y297" s="394"/>
      <c r="Z297" s="395"/>
      <c r="AA297" s="395"/>
      <c r="AB297" s="395"/>
      <c r="AC297" s="395"/>
      <c r="AD297" s="395"/>
      <c r="AE297" s="395"/>
      <c r="AF297" s="396"/>
      <c r="AG297" s="397"/>
      <c r="AH297" s="395"/>
      <c r="AI297" s="395"/>
      <c r="AJ297" s="395"/>
      <c r="AK297" s="395"/>
      <c r="AL297" s="395"/>
      <c r="AM297" s="395"/>
      <c r="AN297" s="395"/>
      <c r="AO297" s="395"/>
      <c r="AP297" s="398"/>
      <c r="AQ297" s="395"/>
    </row>
    <row r="298" spans="2:43" ht="15.6" x14ac:dyDescent="0.3">
      <c r="B298" s="41"/>
      <c r="C298" s="23"/>
      <c r="D298" s="22"/>
      <c r="E298" s="23"/>
      <c r="F298" s="23"/>
      <c r="G298" s="385"/>
      <c r="H298" s="22"/>
      <c r="I298" s="348"/>
      <c r="J298" s="22"/>
      <c r="K298" s="23"/>
      <c r="L298" s="23"/>
      <c r="M298" s="385"/>
      <c r="N298" s="23"/>
      <c r="O298" s="23"/>
      <c r="P298" s="387"/>
      <c r="Q298" s="387"/>
      <c r="R298" s="387"/>
      <c r="S298" s="23"/>
      <c r="T298" s="31"/>
      <c r="U298" s="1"/>
      <c r="V298" s="332"/>
      <c r="Y298" s="399"/>
      <c r="Z298" s="1"/>
      <c r="AA298" s="1"/>
      <c r="AB298" s="1"/>
      <c r="AC298" s="1"/>
      <c r="AD298" s="1"/>
      <c r="AE298" s="395"/>
      <c r="AF298" s="396"/>
      <c r="AG298" s="397"/>
      <c r="AH298" s="395"/>
      <c r="AI298" s="395"/>
      <c r="AJ298" s="395"/>
      <c r="AK298" s="395"/>
      <c r="AL298" s="395"/>
      <c r="AM298" s="395"/>
      <c r="AN298" s="395"/>
      <c r="AO298" s="395"/>
      <c r="AP298" s="398"/>
      <c r="AQ298" s="395"/>
    </row>
    <row r="299" spans="2:43" ht="15.6" x14ac:dyDescent="0.3">
      <c r="B299" s="41"/>
      <c r="C299" s="23"/>
      <c r="D299" s="22"/>
      <c r="E299" s="23"/>
      <c r="F299" s="23"/>
      <c r="G299" s="385"/>
      <c r="H299" s="22"/>
      <c r="I299" s="348"/>
      <c r="J299" s="387"/>
      <c r="K299" s="387"/>
      <c r="L299" s="387"/>
      <c r="M299" s="387"/>
      <c r="N299" s="387"/>
      <c r="O299" s="387"/>
      <c r="P299" s="387"/>
      <c r="Q299" s="387"/>
      <c r="R299" s="387"/>
      <c r="S299" s="23"/>
      <c r="T299" s="31"/>
      <c r="U299" s="1"/>
      <c r="V299" s="332"/>
      <c r="Y299" s="394"/>
      <c r="Z299" s="395"/>
      <c r="AA299" s="397"/>
      <c r="AB299" s="395"/>
      <c r="AC299" s="395"/>
      <c r="AD299" s="395"/>
      <c r="AE299" s="395"/>
      <c r="AF299" s="396"/>
      <c r="AG299" s="397"/>
      <c r="AH299" s="395"/>
      <c r="AI299" s="395"/>
      <c r="AJ299" s="395"/>
      <c r="AK299" s="395"/>
      <c r="AL299" s="395"/>
      <c r="AM299" s="395"/>
      <c r="AN299" s="395"/>
      <c r="AO299" s="1"/>
      <c r="AP299" s="1"/>
      <c r="AQ299" s="377"/>
    </row>
    <row r="300" spans="2:43" ht="16.2" thickBot="1" x14ac:dyDescent="0.35">
      <c r="B300" s="41"/>
      <c r="C300" s="23"/>
      <c r="D300" s="22"/>
      <c r="E300" s="400"/>
      <c r="F300" s="400"/>
      <c r="G300" s="255"/>
      <c r="H300" s="22"/>
      <c r="I300" s="206"/>
      <c r="J300" s="28"/>
      <c r="K300" s="23"/>
      <c r="L300" s="23"/>
      <c r="M300" s="23"/>
      <c r="N300" s="401"/>
      <c r="O300" s="401"/>
      <c r="P300" s="401"/>
      <c r="Q300" s="401"/>
      <c r="R300" s="401"/>
      <c r="S300" s="23"/>
      <c r="T300" s="402"/>
      <c r="U300" s="1"/>
      <c r="V300" s="332"/>
      <c r="Y300" s="399"/>
      <c r="Z300" s="337"/>
      <c r="AA300" s="32"/>
      <c r="AE300" s="403"/>
      <c r="AF300" s="337"/>
      <c r="AG300" s="32"/>
    </row>
    <row r="301" spans="2:43" ht="15.6" x14ac:dyDescent="0.3">
      <c r="B301" s="404"/>
      <c r="C301" s="405"/>
      <c r="D301" s="405"/>
      <c r="E301" s="405"/>
      <c r="F301" s="405"/>
      <c r="G301" s="406"/>
      <c r="H301" s="406"/>
      <c r="I301" s="407"/>
      <c r="J301" s="408"/>
      <c r="K301" s="406"/>
      <c r="L301" s="406"/>
      <c r="M301" s="406"/>
      <c r="N301" s="406"/>
      <c r="O301" s="406"/>
      <c r="P301" s="406"/>
      <c r="Q301" s="406"/>
      <c r="R301" s="406"/>
      <c r="S301" s="406"/>
      <c r="T301" s="137"/>
      <c r="U301" s="1"/>
      <c r="V301" s="71"/>
    </row>
    <row r="302" spans="2:43" ht="16.2" thickBot="1" x14ac:dyDescent="0.35">
      <c r="B302" s="409"/>
      <c r="C302" s="409"/>
      <c r="D302" s="410"/>
      <c r="E302" s="410"/>
      <c r="F302" s="118"/>
      <c r="G302" s="117"/>
      <c r="H302" s="117"/>
      <c r="I302" s="411"/>
      <c r="J302" s="117"/>
      <c r="K302" s="117"/>
      <c r="L302" s="117"/>
      <c r="M302" s="117"/>
      <c r="N302" s="117"/>
      <c r="O302" s="117"/>
      <c r="P302" s="117"/>
      <c r="Q302" s="117"/>
      <c r="R302" s="117"/>
      <c r="S302" s="117"/>
      <c r="T302" s="175"/>
    </row>
    <row r="303" spans="2:43" x14ac:dyDescent="0.3">
      <c r="I303" s="412"/>
    </row>
    <row r="304" spans="2:43" x14ac:dyDescent="0.3">
      <c r="I304" s="413"/>
    </row>
  </sheetData>
  <mergeCells count="11">
    <mergeCell ref="Y1:AF1"/>
    <mergeCell ref="B2:T2"/>
    <mergeCell ref="Y2:AF2"/>
    <mergeCell ref="E6:J6"/>
    <mergeCell ref="H17:J17"/>
    <mergeCell ref="K17:L17"/>
    <mergeCell ref="K18:L18"/>
    <mergeCell ref="C20:C21"/>
    <mergeCell ref="D20:D21"/>
    <mergeCell ref="B286:D286"/>
    <mergeCell ref="B1:T1"/>
  </mergeCells>
  <phoneticPr fontId="51" type="noConversion"/>
  <pageMargins left="0.7" right="0.7" top="0.75" bottom="0.75" header="0.3" footer="0.3"/>
  <pageSetup paperSize="8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Avila</dc:creator>
  <cp:lastModifiedBy>Delia Carina</cp:lastModifiedBy>
  <cp:lastPrinted>2025-05-13T18:28:01Z</cp:lastPrinted>
  <dcterms:created xsi:type="dcterms:W3CDTF">2025-05-13T12:13:20Z</dcterms:created>
  <dcterms:modified xsi:type="dcterms:W3CDTF">2025-06-25T11:51:26Z</dcterms:modified>
</cp:coreProperties>
</file>