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galvanize/Documents/excel/vlookups/"/>
    </mc:Choice>
  </mc:AlternateContent>
  <xr:revisionPtr revIDLastSave="0" documentId="13_ncr:1_{36455095-D8F5-F446-9A59-BDD6D3D7976F}" xr6:coauthVersionLast="45" xr6:coauthVersionMax="45" xr10:uidLastSave="{00000000-0000-0000-0000-000000000000}"/>
  <bookViews>
    <workbookView xWindow="0" yWindow="460" windowWidth="28800" windowHeight="16420" firstSheet="15" activeTab="30" xr2:uid="{00000000-000D-0000-FFFF-FFFF00000000}"/>
  </bookViews>
  <sheets>
    <sheet name="Topics" sheetId="25" r:id="rId1"/>
    <sheet name="Lookup" sheetId="2" r:id="rId2"/>
    <sheet name="Lookup (an)" sheetId="35" r:id="rId3"/>
    <sheet name="Ex17" sheetId="21" r:id="rId4"/>
    <sheet name="Ex17(an)" sheetId="24" r:id="rId5"/>
    <sheet name="Ex18" sheetId="22" r:id="rId6"/>
    <sheet name="Ex18(an)" sheetId="23" r:id="rId7"/>
    <sheet name="Ex19" sheetId="28" r:id="rId8"/>
    <sheet name="Ex19(an)" sheetId="29" r:id="rId9"/>
    <sheet name="Ex20" sheetId="30" r:id="rId10"/>
    <sheet name="Ex20(an)" sheetId="31" r:id="rId11"/>
    <sheet name="Homework ==&gt;&gt;" sheetId="36" r:id="rId12"/>
    <sheet name="HW(1)" sheetId="5" r:id="rId13"/>
    <sheet name="HW(1an)" sheetId="6" r:id="rId14"/>
    <sheet name="HW(2)" sheetId="7" r:id="rId15"/>
    <sheet name="HW(2an)" sheetId="8" r:id="rId16"/>
    <sheet name="HW(3)" sheetId="9" r:id="rId17"/>
    <sheet name="HW(3an)" sheetId="10" r:id="rId18"/>
    <sheet name="HW(4)" sheetId="11" r:id="rId19"/>
    <sheet name="HW(4an)" sheetId="12" r:id="rId20"/>
    <sheet name="HW(5)" sheetId="13" r:id="rId21"/>
    <sheet name="HW(5an)" sheetId="14" r:id="rId22"/>
    <sheet name="HW(6)" sheetId="15" r:id="rId23"/>
    <sheet name="HW(6an)" sheetId="16" r:id="rId24"/>
    <sheet name="HW(7)" sheetId="17" r:id="rId25"/>
    <sheet name="HW(7an)" sheetId="18" r:id="rId26"/>
    <sheet name="HW(8)" sheetId="19" r:id="rId27"/>
    <sheet name="HW(8an)" sheetId="20" r:id="rId28"/>
    <sheet name="HW(9)" sheetId="3" r:id="rId29"/>
    <sheet name="HW(9an)" sheetId="27" r:id="rId30"/>
    <sheet name="HW(10)" sheetId="32" r:id="rId31"/>
    <sheet name="HW(10an)" sheetId="33" r:id="rId32"/>
  </sheets>
  <externalReferences>
    <externalReference r:id="rId33"/>
  </externalReferences>
  <definedNames>
    <definedName name="AnswerProductTable">'[1]V Exact (an)'!$A$12:$D$19</definedName>
    <definedName name="_xlnm.Print_Area" localSheetId="3">'Ex17'!$A$5:$N$27</definedName>
    <definedName name="_xlnm.Print_Area" localSheetId="4">'Ex17(an)'!$A$5:$N$27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7" i="3" l="1"/>
  <c r="C6" i="3"/>
  <c r="C7" i="3"/>
  <c r="C8" i="3"/>
  <c r="C9" i="3"/>
  <c r="C10" i="3"/>
  <c r="C11" i="3"/>
  <c r="C12" i="3"/>
  <c r="C13" i="3"/>
  <c r="C14" i="3"/>
  <c r="C15" i="3"/>
  <c r="C16" i="3"/>
  <c r="C17" i="3"/>
  <c r="C18" i="3"/>
  <c r="C19" i="3"/>
  <c r="C20" i="3"/>
  <c r="C21" i="3"/>
  <c r="C22" i="3"/>
  <c r="C23" i="3"/>
  <c r="C24" i="3"/>
  <c r="C25" i="3"/>
  <c r="C26" i="3"/>
  <c r="C5" i="3"/>
  <c r="B4" i="19"/>
  <c r="B4" i="20"/>
  <c r="G5" i="17"/>
  <c r="G6" i="17"/>
  <c r="G7" i="17"/>
  <c r="G8" i="17"/>
  <c r="G9" i="17"/>
  <c r="G10" i="17"/>
  <c r="G11" i="17"/>
  <c r="G12" i="17"/>
  <c r="G13" i="17"/>
  <c r="G14" i="17"/>
  <c r="G15" i="17"/>
  <c r="G16" i="17"/>
  <c r="G17" i="17"/>
  <c r="G18" i="17"/>
  <c r="G19" i="17"/>
  <c r="G20" i="17"/>
  <c r="G21" i="17"/>
  <c r="G22" i="17"/>
  <c r="G23" i="17"/>
  <c r="G24" i="17"/>
  <c r="G4" i="17"/>
  <c r="F5" i="17"/>
  <c r="F6" i="17"/>
  <c r="F7" i="17"/>
  <c r="F8" i="17"/>
  <c r="F9" i="17"/>
  <c r="F10" i="17"/>
  <c r="F11" i="17"/>
  <c r="F12" i="17"/>
  <c r="F13" i="17"/>
  <c r="F14" i="17"/>
  <c r="F15" i="17"/>
  <c r="F16" i="17"/>
  <c r="F17" i="17"/>
  <c r="F18" i="17"/>
  <c r="F19" i="17"/>
  <c r="F20" i="17"/>
  <c r="F21" i="17"/>
  <c r="F22" i="17"/>
  <c r="F23" i="17"/>
  <c r="F24" i="17"/>
  <c r="F4" i="17"/>
  <c r="G5" i="15"/>
  <c r="G6" i="15"/>
  <c r="G7" i="15"/>
  <c r="G8" i="15"/>
  <c r="G9" i="15"/>
  <c r="G10" i="15"/>
  <c r="G11" i="15"/>
  <c r="G12" i="15"/>
  <c r="G13" i="15"/>
  <c r="G14" i="15"/>
  <c r="G15" i="15"/>
  <c r="G16" i="15"/>
  <c r="G17" i="15"/>
  <c r="G18" i="15"/>
  <c r="G19" i="15"/>
  <c r="G20" i="15"/>
  <c r="G21" i="15"/>
  <c r="G22" i="15"/>
  <c r="G23" i="15"/>
  <c r="G24" i="15"/>
  <c r="G4" i="15"/>
  <c r="F5" i="15"/>
  <c r="F6" i="15"/>
  <c r="F7" i="15"/>
  <c r="F8" i="15"/>
  <c r="F9" i="15"/>
  <c r="F10" i="15"/>
  <c r="F11" i="15"/>
  <c r="F12" i="15"/>
  <c r="F13" i="15"/>
  <c r="F14" i="15"/>
  <c r="F15" i="15"/>
  <c r="F16" i="15"/>
  <c r="F17" i="15"/>
  <c r="F18" i="15"/>
  <c r="F19" i="15"/>
  <c r="F20" i="15"/>
  <c r="F21" i="15"/>
  <c r="F22" i="15"/>
  <c r="F23" i="15"/>
  <c r="F24" i="15"/>
  <c r="F4" i="15"/>
  <c r="H3" i="13"/>
  <c r="G3" i="13"/>
  <c r="E17" i="11"/>
  <c r="E18" i="11"/>
  <c r="E19" i="11"/>
  <c r="E20" i="11"/>
  <c r="E21" i="11"/>
  <c r="E22" i="11"/>
  <c r="E23" i="11"/>
  <c r="E24" i="11"/>
  <c r="E7" i="11"/>
  <c r="E8" i="11"/>
  <c r="E9" i="11"/>
  <c r="E10" i="11"/>
  <c r="E11" i="11"/>
  <c r="E12" i="11"/>
  <c r="E13" i="11"/>
  <c r="E14" i="11"/>
  <c r="E15" i="11"/>
  <c r="E16" i="11"/>
  <c r="E6" i="11"/>
  <c r="D23" i="11"/>
  <c r="D24" i="11"/>
  <c r="D7" i="11"/>
  <c r="D8" i="11"/>
  <c r="D9" i="11"/>
  <c r="D10" i="11"/>
  <c r="D11" i="11"/>
  <c r="D12" i="11"/>
  <c r="D13" i="11"/>
  <c r="D14" i="11"/>
  <c r="D15" i="11"/>
  <c r="D16" i="11"/>
  <c r="D17" i="11"/>
  <c r="D18" i="11"/>
  <c r="D19" i="11"/>
  <c r="D20" i="11"/>
  <c r="D21" i="11"/>
  <c r="D22" i="11"/>
  <c r="D6" i="11"/>
  <c r="J5" i="9" l="1"/>
  <c r="J6" i="9"/>
  <c r="J7" i="9"/>
  <c r="J8" i="9"/>
  <c r="J9" i="9"/>
  <c r="J10" i="9"/>
  <c r="J11" i="9"/>
  <c r="J12" i="9"/>
  <c r="J13" i="9"/>
  <c r="J14" i="9"/>
  <c r="J15" i="9"/>
  <c r="J16" i="9"/>
  <c r="J17" i="9"/>
  <c r="J18" i="9"/>
  <c r="J19" i="9"/>
  <c r="J20" i="9"/>
  <c r="J21" i="9"/>
  <c r="I6" i="9"/>
  <c r="I7" i="9"/>
  <c r="I8" i="9"/>
  <c r="I9" i="9"/>
  <c r="I10" i="9"/>
  <c r="I11" i="9"/>
  <c r="I12" i="9"/>
  <c r="I13" i="9"/>
  <c r="I14" i="9"/>
  <c r="I15" i="9"/>
  <c r="I16" i="9"/>
  <c r="I17" i="9"/>
  <c r="I18" i="9"/>
  <c r="I19" i="9"/>
  <c r="I20" i="9"/>
  <c r="I21" i="9"/>
  <c r="I5" i="9"/>
  <c r="J10" i="7"/>
  <c r="K10" i="7"/>
  <c r="L10" i="7"/>
  <c r="I10" i="7"/>
  <c r="J6" i="7"/>
  <c r="K6" i="7"/>
  <c r="L6" i="7"/>
  <c r="I6" i="7"/>
  <c r="C4" i="7"/>
  <c r="D4" i="7"/>
  <c r="E4" i="7"/>
  <c r="B4" i="7"/>
  <c r="D7" i="5"/>
  <c r="D8" i="5"/>
  <c r="D9" i="5"/>
  <c r="D10" i="5"/>
  <c r="D11" i="5"/>
  <c r="D12" i="5"/>
  <c r="D13" i="5"/>
  <c r="D14" i="5"/>
  <c r="D15" i="5"/>
  <c r="D16" i="5"/>
  <c r="D17" i="5"/>
  <c r="D18" i="5"/>
  <c r="D19" i="5"/>
  <c r="D20" i="5"/>
  <c r="D21" i="5"/>
  <c r="D22" i="5"/>
  <c r="D23" i="5"/>
  <c r="D24" i="5"/>
  <c r="D25" i="5"/>
  <c r="D26" i="5"/>
  <c r="D27" i="5"/>
  <c r="D28" i="5"/>
  <c r="D29" i="5"/>
  <c r="D30" i="5"/>
  <c r="D6" i="5"/>
  <c r="G97" i="2"/>
  <c r="E97" i="2"/>
  <c r="F97" i="2"/>
  <c r="D97" i="2"/>
  <c r="A98" i="2"/>
  <c r="A99" i="2"/>
  <c r="A100" i="2"/>
  <c r="A101" i="2"/>
  <c r="A97" i="2"/>
  <c r="C91" i="2"/>
  <c r="D91" i="2"/>
  <c r="B91" i="2"/>
  <c r="C89" i="2"/>
  <c r="D89" i="2"/>
  <c r="B89" i="2"/>
  <c r="C70" i="2"/>
  <c r="D70" i="2"/>
  <c r="C71" i="2"/>
  <c r="D71" i="2"/>
  <c r="C72" i="2"/>
  <c r="D72" i="2"/>
  <c r="D69" i="2"/>
  <c r="C69" i="2"/>
  <c r="C63" i="2"/>
  <c r="B34" i="2"/>
  <c r="B49" i="2"/>
  <c r="D17" i="2"/>
  <c r="D18" i="2"/>
  <c r="D19" i="2"/>
  <c r="D20" i="2"/>
  <c r="D21" i="2"/>
  <c r="D16" i="2"/>
  <c r="C17" i="2"/>
  <c r="C18" i="2"/>
  <c r="C19" i="2"/>
  <c r="C20" i="2"/>
  <c r="C21" i="2"/>
  <c r="C16" i="2"/>
  <c r="D111" i="31" l="1"/>
  <c r="D110" i="31"/>
  <c r="D109" i="31"/>
  <c r="D108" i="31"/>
  <c r="D107" i="31"/>
  <c r="D106" i="31"/>
  <c r="D105" i="31"/>
  <c r="D104" i="31"/>
  <c r="D103" i="31"/>
  <c r="D102" i="31"/>
  <c r="D101" i="31"/>
  <c r="D100" i="31"/>
  <c r="D99" i="31"/>
  <c r="D98" i="31"/>
  <c r="D97" i="31"/>
  <c r="D96" i="31"/>
  <c r="D95" i="31"/>
  <c r="D94" i="31"/>
  <c r="D93" i="31"/>
  <c r="D92" i="31"/>
  <c r="D91" i="31"/>
  <c r="D90" i="31"/>
  <c r="D89" i="31"/>
  <c r="D88" i="31"/>
  <c r="D87" i="31"/>
  <c r="D86" i="31"/>
  <c r="D85" i="31"/>
  <c r="D84" i="31"/>
  <c r="D83" i="31"/>
  <c r="D82" i="31"/>
  <c r="D81" i="31"/>
  <c r="D80" i="31"/>
  <c r="D79" i="31"/>
  <c r="D78" i="31"/>
  <c r="D77" i="31"/>
  <c r="D76" i="31"/>
  <c r="D75" i="31"/>
  <c r="D74" i="31"/>
  <c r="D73" i="31"/>
  <c r="D72" i="31"/>
  <c r="D71" i="31"/>
  <c r="D70" i="31"/>
  <c r="D69" i="31"/>
  <c r="D68" i="31"/>
  <c r="D67" i="31"/>
  <c r="D66" i="31"/>
  <c r="D65" i="31"/>
  <c r="D64" i="31"/>
  <c r="D63" i="31"/>
  <c r="D62" i="31"/>
  <c r="D61" i="31"/>
  <c r="D60" i="31"/>
  <c r="D59" i="31"/>
  <c r="D58" i="31"/>
  <c r="D57" i="31"/>
  <c r="D56" i="31"/>
  <c r="D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24" i="29"/>
  <c r="D23" i="29"/>
  <c r="D22" i="29"/>
  <c r="D21" i="29"/>
  <c r="D20" i="29"/>
  <c r="D19" i="29"/>
  <c r="D18" i="29"/>
  <c r="D17" i="29"/>
  <c r="D16" i="29"/>
  <c r="D15" i="29"/>
  <c r="D14" i="29"/>
  <c r="D13" i="29"/>
  <c r="B48" i="23"/>
  <c r="A48" i="23"/>
  <c r="B47" i="23"/>
  <c r="A47" i="23"/>
  <c r="B46" i="23"/>
  <c r="A46" i="23"/>
  <c r="B45" i="23"/>
  <c r="A45" i="23"/>
  <c r="B44" i="23"/>
  <c r="A44" i="23"/>
  <c r="B43" i="23"/>
  <c r="A43" i="23"/>
  <c r="B42" i="23"/>
  <c r="A42" i="23"/>
  <c r="B41" i="23"/>
  <c r="A41" i="23"/>
  <c r="B40" i="23"/>
  <c r="A40" i="23"/>
  <c r="C8" i="23" s="1"/>
  <c r="B39" i="23"/>
  <c r="A39" i="23"/>
  <c r="B38" i="23"/>
  <c r="A38" i="23"/>
  <c r="B37" i="23"/>
  <c r="A37" i="23"/>
  <c r="B36" i="23"/>
  <c r="A36" i="23"/>
  <c r="B35" i="23"/>
  <c r="A35" i="23"/>
  <c r="B34" i="23"/>
  <c r="A34" i="23"/>
  <c r="B33" i="23"/>
  <c r="A33" i="23"/>
  <c r="B32" i="23"/>
  <c r="A32" i="23"/>
  <c r="B31" i="23"/>
  <c r="A31" i="23"/>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C7" i="23"/>
  <c r="C183" i="24"/>
  <c r="D183" i="24" s="1"/>
  <c r="M182" i="24"/>
  <c r="C182" i="24"/>
  <c r="D182" i="24" s="1"/>
  <c r="M181" i="24"/>
  <c r="D181" i="24"/>
  <c r="C181" i="24"/>
  <c r="M180" i="24"/>
  <c r="C180" i="24"/>
  <c r="D180" i="24" s="1"/>
  <c r="M179" i="24"/>
  <c r="C179" i="24"/>
  <c r="D179" i="24" s="1"/>
  <c r="M178" i="24"/>
  <c r="C178" i="24"/>
  <c r="D178" i="24" s="1"/>
  <c r="M177" i="24"/>
  <c r="C177" i="24"/>
  <c r="D177" i="24" s="1"/>
  <c r="M176" i="24"/>
  <c r="C176" i="24"/>
  <c r="D176" i="24" s="1"/>
  <c r="M175" i="24"/>
  <c r="C175" i="24"/>
  <c r="D175" i="24" s="1"/>
  <c r="M174" i="24"/>
  <c r="C174" i="24"/>
  <c r="D174" i="24" s="1"/>
  <c r="M173" i="24"/>
  <c r="C173" i="24"/>
  <c r="D173" i="24" s="1"/>
  <c r="M172" i="24"/>
  <c r="C172" i="24"/>
  <c r="D172" i="24" s="1"/>
  <c r="M171" i="24"/>
  <c r="C171" i="24"/>
  <c r="D171" i="24" s="1"/>
  <c r="M170" i="24"/>
  <c r="C170" i="24"/>
  <c r="D170" i="24" s="1"/>
  <c r="M169" i="24"/>
  <c r="C169" i="24"/>
  <c r="D169" i="24" s="1"/>
  <c r="M168" i="24"/>
  <c r="D168" i="24"/>
  <c r="C168" i="24"/>
  <c r="M167" i="24"/>
  <c r="C167" i="24"/>
  <c r="D167" i="24" s="1"/>
  <c r="M166" i="24"/>
  <c r="C166" i="24"/>
  <c r="D166" i="24" s="1"/>
  <c r="M165" i="24"/>
  <c r="C165" i="24"/>
  <c r="D165" i="24" s="1"/>
  <c r="M164" i="24"/>
  <c r="C164" i="24"/>
  <c r="D164" i="24" s="1"/>
  <c r="M163" i="24"/>
  <c r="C163" i="24"/>
  <c r="D163" i="24" s="1"/>
  <c r="M162" i="24"/>
  <c r="C162" i="24"/>
  <c r="D162" i="24" s="1"/>
  <c r="M161" i="24"/>
  <c r="C161" i="24"/>
  <c r="D161" i="24" s="1"/>
  <c r="M160" i="24"/>
  <c r="D160" i="24"/>
  <c r="C160" i="24"/>
  <c r="M159" i="24"/>
  <c r="C159" i="24"/>
  <c r="D159" i="24" s="1"/>
  <c r="M158" i="24"/>
  <c r="C158" i="24"/>
  <c r="D158" i="24" s="1"/>
  <c r="M157" i="24"/>
  <c r="C157" i="24"/>
  <c r="D157" i="24" s="1"/>
  <c r="M156" i="24"/>
  <c r="C156" i="24"/>
  <c r="D156" i="24" s="1"/>
  <c r="M155" i="24"/>
  <c r="C155" i="24"/>
  <c r="D155" i="24" s="1"/>
  <c r="M154" i="24"/>
  <c r="C154" i="24"/>
  <c r="D154" i="24" s="1"/>
  <c r="M153" i="24"/>
  <c r="C153" i="24"/>
  <c r="D153" i="24" s="1"/>
  <c r="M152" i="24"/>
  <c r="D152" i="24"/>
  <c r="C152" i="24"/>
  <c r="M151" i="24"/>
  <c r="C151" i="24"/>
  <c r="D151" i="24" s="1"/>
  <c r="M150" i="24"/>
  <c r="C150" i="24"/>
  <c r="D150" i="24" s="1"/>
  <c r="M149" i="24"/>
  <c r="C149" i="24"/>
  <c r="D149" i="24" s="1"/>
  <c r="M148" i="24"/>
  <c r="C148" i="24"/>
  <c r="D148" i="24" s="1"/>
  <c r="M147" i="24"/>
  <c r="C147" i="24"/>
  <c r="D147" i="24" s="1"/>
  <c r="M146" i="24"/>
  <c r="C146" i="24"/>
  <c r="D146" i="24" s="1"/>
  <c r="M145" i="24"/>
  <c r="C145" i="24"/>
  <c r="D145" i="24" s="1"/>
  <c r="M144" i="24"/>
  <c r="D144" i="24"/>
  <c r="C144" i="24"/>
  <c r="M143" i="24"/>
  <c r="C143" i="24"/>
  <c r="D143" i="24" s="1"/>
  <c r="M142" i="24"/>
  <c r="C142" i="24"/>
  <c r="D142" i="24" s="1"/>
  <c r="M141" i="24"/>
  <c r="C141" i="24"/>
  <c r="D141" i="24" s="1"/>
  <c r="M140" i="24"/>
  <c r="D140" i="24"/>
  <c r="C140" i="24"/>
  <c r="M139" i="24"/>
  <c r="C139" i="24"/>
  <c r="D139" i="24" s="1"/>
  <c r="M138" i="24"/>
  <c r="C138" i="24"/>
  <c r="D138" i="24" s="1"/>
  <c r="M137" i="24"/>
  <c r="C137" i="24"/>
  <c r="D137" i="24" s="1"/>
  <c r="M136" i="24"/>
  <c r="D136" i="24"/>
  <c r="C136" i="24"/>
  <c r="M135" i="24"/>
  <c r="C135" i="24"/>
  <c r="D135" i="24" s="1"/>
  <c r="M134" i="24"/>
  <c r="C134" i="24"/>
  <c r="D134" i="24" s="1"/>
  <c r="M133" i="24"/>
  <c r="C133" i="24"/>
  <c r="D133" i="24" s="1"/>
  <c r="M132" i="24"/>
  <c r="D132" i="24"/>
  <c r="C132" i="24"/>
  <c r="M131" i="24"/>
  <c r="C131" i="24"/>
  <c r="D131" i="24" s="1"/>
  <c r="M130" i="24"/>
  <c r="C130" i="24"/>
  <c r="D130" i="24" s="1"/>
  <c r="M129" i="24"/>
  <c r="C129" i="24"/>
  <c r="D129" i="24" s="1"/>
  <c r="M128" i="24"/>
  <c r="D128" i="24"/>
  <c r="C128" i="24"/>
  <c r="M127" i="24"/>
  <c r="C127" i="24"/>
  <c r="D127" i="24" s="1"/>
  <c r="M126" i="24"/>
  <c r="C126" i="24"/>
  <c r="D126" i="24" s="1"/>
  <c r="M125" i="24"/>
  <c r="C125" i="24"/>
  <c r="D125" i="24" s="1"/>
  <c r="M124" i="24"/>
  <c r="D124" i="24"/>
  <c r="C124" i="24"/>
  <c r="M123" i="24"/>
  <c r="C123" i="24"/>
  <c r="D123" i="24" s="1"/>
  <c r="M122" i="24"/>
  <c r="C122" i="24"/>
  <c r="D122" i="24" s="1"/>
  <c r="M121" i="24"/>
  <c r="C121" i="24"/>
  <c r="D121" i="24" s="1"/>
  <c r="M120" i="24"/>
  <c r="D120" i="24"/>
  <c r="C120" i="24"/>
  <c r="M119" i="24"/>
  <c r="C119" i="24"/>
  <c r="D119" i="24" s="1"/>
  <c r="M118" i="24"/>
  <c r="C118" i="24"/>
  <c r="D118" i="24" s="1"/>
  <c r="M117" i="24"/>
  <c r="C117" i="24"/>
  <c r="D117" i="24" s="1"/>
  <c r="M116" i="24"/>
  <c r="D116" i="24"/>
  <c r="C116" i="24"/>
  <c r="M115" i="24"/>
  <c r="C115" i="24"/>
  <c r="D115" i="24" s="1"/>
  <c r="M114" i="24"/>
  <c r="C114" i="24"/>
  <c r="D114" i="24" s="1"/>
  <c r="M113" i="24"/>
  <c r="C113" i="24"/>
  <c r="D113" i="24" s="1"/>
  <c r="M112" i="24"/>
  <c r="D112" i="24"/>
  <c r="C112" i="24"/>
  <c r="M111" i="24"/>
  <c r="C111" i="24"/>
  <c r="D111" i="24" s="1"/>
  <c r="M110" i="24"/>
  <c r="C110" i="24"/>
  <c r="D110" i="24" s="1"/>
  <c r="M109" i="24"/>
  <c r="C109" i="24"/>
  <c r="D109" i="24" s="1"/>
  <c r="M108" i="24"/>
  <c r="D108" i="24"/>
  <c r="C108" i="24"/>
  <c r="M107" i="24"/>
  <c r="C107" i="24"/>
  <c r="D107" i="24" s="1"/>
  <c r="M106" i="24"/>
  <c r="C106" i="24"/>
  <c r="D106" i="24" s="1"/>
  <c r="M105" i="24"/>
  <c r="C105" i="24"/>
  <c r="D105" i="24" s="1"/>
  <c r="M104" i="24"/>
  <c r="D104" i="24"/>
  <c r="C104" i="24"/>
  <c r="M103" i="24"/>
  <c r="C103" i="24"/>
  <c r="D103" i="24" s="1"/>
  <c r="M102" i="24"/>
  <c r="C102" i="24"/>
  <c r="D102" i="24" s="1"/>
  <c r="M101" i="24"/>
  <c r="C101" i="24"/>
  <c r="D101" i="24" s="1"/>
  <c r="M100" i="24"/>
  <c r="D100" i="24"/>
  <c r="C100" i="24"/>
  <c r="M99" i="24"/>
  <c r="C99" i="24"/>
  <c r="D99" i="24" s="1"/>
  <c r="M98" i="24"/>
  <c r="C98" i="24"/>
  <c r="D98" i="24" s="1"/>
  <c r="M97" i="24"/>
  <c r="C97" i="24"/>
  <c r="D97" i="24" s="1"/>
  <c r="M96" i="24"/>
  <c r="D96" i="24"/>
  <c r="C96" i="24"/>
  <c r="M95" i="24"/>
  <c r="C95" i="24"/>
  <c r="D95" i="24" s="1"/>
  <c r="M94" i="24"/>
  <c r="C94" i="24"/>
  <c r="D94" i="24" s="1"/>
  <c r="M93" i="24"/>
  <c r="C93" i="24"/>
  <c r="D93" i="24" s="1"/>
  <c r="M92" i="24"/>
  <c r="D92" i="24"/>
  <c r="C92" i="24"/>
  <c r="M91" i="24"/>
  <c r="C91" i="24"/>
  <c r="D91" i="24" s="1"/>
  <c r="M90" i="24"/>
  <c r="C90" i="24"/>
  <c r="D90" i="24" s="1"/>
  <c r="M89" i="24"/>
  <c r="C89" i="24"/>
  <c r="D89" i="24" s="1"/>
  <c r="M88" i="24"/>
  <c r="D88" i="24"/>
  <c r="C88" i="24"/>
  <c r="M87" i="24"/>
  <c r="C87" i="24"/>
  <c r="D87" i="24" s="1"/>
  <c r="M86" i="24"/>
  <c r="C86" i="24"/>
  <c r="D86" i="24" s="1"/>
  <c r="M85" i="24"/>
  <c r="C85" i="24"/>
  <c r="D85" i="24" s="1"/>
  <c r="M84" i="24"/>
  <c r="D84" i="24"/>
  <c r="C84" i="24"/>
  <c r="M83" i="24"/>
  <c r="C83" i="24"/>
  <c r="D83" i="24" s="1"/>
  <c r="M82" i="24"/>
  <c r="C82" i="24"/>
  <c r="D82" i="24" s="1"/>
  <c r="M81" i="24"/>
  <c r="C81" i="24"/>
  <c r="D81" i="24" s="1"/>
  <c r="M80" i="24"/>
  <c r="D80" i="24"/>
  <c r="C80" i="24"/>
  <c r="M79" i="24"/>
  <c r="C79" i="24"/>
  <c r="D79" i="24" s="1"/>
  <c r="M78" i="24"/>
  <c r="C78" i="24"/>
  <c r="D78" i="24" s="1"/>
  <c r="M77" i="24"/>
  <c r="C77" i="24"/>
  <c r="D77" i="24" s="1"/>
  <c r="M76" i="24"/>
  <c r="D76" i="24"/>
  <c r="C76" i="24"/>
  <c r="M75" i="24"/>
  <c r="C75" i="24"/>
  <c r="D75" i="24" s="1"/>
  <c r="M74" i="24"/>
  <c r="C74" i="24"/>
  <c r="D74" i="24" s="1"/>
  <c r="M73" i="24"/>
  <c r="C73" i="24"/>
  <c r="D73" i="24" s="1"/>
  <c r="M72" i="24"/>
  <c r="D72" i="24"/>
  <c r="C72" i="24"/>
  <c r="M71" i="24"/>
  <c r="C71" i="24"/>
  <c r="D71" i="24" s="1"/>
  <c r="M70" i="24"/>
  <c r="C70" i="24"/>
  <c r="D70" i="24" s="1"/>
  <c r="M69" i="24"/>
  <c r="C69" i="24"/>
  <c r="D69" i="24" s="1"/>
  <c r="M68" i="24"/>
  <c r="D68" i="24"/>
  <c r="C68" i="24"/>
  <c r="M67" i="24"/>
  <c r="C67" i="24"/>
  <c r="D67" i="24" s="1"/>
  <c r="M66" i="24"/>
  <c r="C66" i="24"/>
  <c r="D66" i="24" s="1"/>
  <c r="M65" i="24"/>
  <c r="C65" i="24"/>
  <c r="D65" i="24" s="1"/>
  <c r="M64" i="24"/>
  <c r="C64" i="24"/>
  <c r="D64" i="24" s="1"/>
  <c r="M63" i="24"/>
  <c r="C63" i="24"/>
  <c r="D63" i="24" s="1"/>
  <c r="M62" i="24"/>
  <c r="D62" i="24"/>
  <c r="C62" i="24"/>
  <c r="M61" i="24"/>
  <c r="C61" i="24"/>
  <c r="D61" i="24" s="1"/>
  <c r="M60" i="24"/>
  <c r="C60" i="24"/>
  <c r="D60" i="24" s="1"/>
  <c r="M59" i="24"/>
  <c r="C59" i="24"/>
  <c r="D59" i="24" s="1"/>
  <c r="M58" i="24"/>
  <c r="D58" i="24"/>
  <c r="C58" i="24"/>
  <c r="M57" i="24"/>
  <c r="C57" i="24"/>
  <c r="D57" i="24" s="1"/>
  <c r="M56" i="24"/>
  <c r="C56" i="24"/>
  <c r="D56" i="24" s="1"/>
  <c r="M55" i="24"/>
  <c r="C55" i="24"/>
  <c r="D55" i="24" s="1"/>
  <c r="M54" i="24"/>
  <c r="D54" i="24"/>
  <c r="C54" i="24"/>
  <c r="M53" i="24"/>
  <c r="C53" i="24"/>
  <c r="D53" i="24" s="1"/>
  <c r="M52" i="24"/>
  <c r="C52" i="24"/>
  <c r="D52" i="24" s="1"/>
  <c r="M51" i="24"/>
  <c r="C51" i="24"/>
  <c r="D51" i="24" s="1"/>
  <c r="M50" i="24"/>
  <c r="D50" i="24"/>
  <c r="C50" i="24"/>
  <c r="M49" i="24"/>
  <c r="C49" i="24"/>
  <c r="D49" i="24" s="1"/>
  <c r="M48" i="24"/>
  <c r="C48" i="24"/>
  <c r="D48" i="24" s="1"/>
  <c r="M47" i="24"/>
  <c r="C47" i="24"/>
  <c r="D47" i="24" s="1"/>
  <c r="M46" i="24"/>
  <c r="D46" i="24"/>
  <c r="C46" i="24"/>
  <c r="M45" i="24"/>
  <c r="C45" i="24"/>
  <c r="D45" i="24" s="1"/>
  <c r="M44" i="24"/>
  <c r="C44" i="24"/>
  <c r="D44" i="24" s="1"/>
  <c r="M43" i="24"/>
  <c r="C43" i="24"/>
  <c r="D43" i="24" s="1"/>
  <c r="M42" i="24"/>
  <c r="D42" i="24"/>
  <c r="C42" i="24"/>
  <c r="M41" i="24"/>
  <c r="C41" i="24"/>
  <c r="D41" i="24" s="1"/>
  <c r="M40" i="24"/>
  <c r="C40" i="24"/>
  <c r="D40" i="24" s="1"/>
  <c r="M39" i="24"/>
  <c r="C39" i="24"/>
  <c r="D39" i="24" s="1"/>
  <c r="M38" i="24"/>
  <c r="D38" i="24"/>
  <c r="C38" i="24"/>
  <c r="M37" i="24"/>
  <c r="C37" i="24"/>
  <c r="D37" i="24" s="1"/>
  <c r="M36" i="24"/>
  <c r="C36" i="24"/>
  <c r="D36" i="24" s="1"/>
  <c r="M35" i="24"/>
  <c r="C35" i="24"/>
  <c r="D35" i="24" s="1"/>
  <c r="M34" i="24"/>
  <c r="D34" i="24"/>
  <c r="C34" i="24"/>
  <c r="M33" i="24"/>
  <c r="C33" i="24"/>
  <c r="D33" i="24" s="1"/>
  <c r="M32" i="24"/>
  <c r="C32" i="24"/>
  <c r="D32" i="24" s="1"/>
  <c r="M31" i="24"/>
  <c r="C31" i="24"/>
  <c r="D31" i="24" s="1"/>
  <c r="M30" i="24"/>
  <c r="D30" i="24"/>
  <c r="C30" i="24"/>
  <c r="M29" i="24"/>
  <c r="C29" i="24"/>
  <c r="D29" i="24" s="1"/>
  <c r="M28" i="24"/>
  <c r="C28" i="24"/>
  <c r="D28" i="24" s="1"/>
  <c r="M27" i="24"/>
  <c r="C27" i="24"/>
  <c r="D27" i="24" s="1"/>
  <c r="M26" i="24"/>
  <c r="D26" i="24"/>
  <c r="C26" i="24"/>
  <c r="M25" i="24"/>
  <c r="C25" i="24"/>
  <c r="D25" i="24" s="1"/>
  <c r="M24" i="24"/>
  <c r="C24" i="24"/>
  <c r="D24" i="24" s="1"/>
  <c r="M23" i="24"/>
  <c r="C23" i="24"/>
  <c r="D23" i="24" s="1"/>
  <c r="M22" i="24"/>
  <c r="D22" i="24"/>
  <c r="C22" i="24"/>
  <c r="M21" i="24"/>
  <c r="C21" i="24"/>
  <c r="D21" i="24" s="1"/>
  <c r="M20" i="24"/>
  <c r="C20" i="24"/>
  <c r="D20" i="24" s="1"/>
  <c r="M19" i="24"/>
  <c r="C19" i="24"/>
  <c r="D19" i="24" s="1"/>
  <c r="M18" i="24"/>
  <c r="D18" i="24"/>
  <c r="C18" i="24"/>
  <c r="M17" i="24"/>
  <c r="C17" i="24"/>
  <c r="D17" i="24" s="1"/>
  <c r="M16" i="24"/>
  <c r="C16" i="24"/>
  <c r="D16" i="24" s="1"/>
  <c r="M15" i="24"/>
  <c r="C15" i="24"/>
  <c r="D15" i="24" s="1"/>
  <c r="M14" i="24"/>
  <c r="D14" i="24"/>
  <c r="C14" i="24"/>
  <c r="M13" i="24"/>
  <c r="C13" i="24"/>
  <c r="D13" i="24" s="1"/>
  <c r="M12" i="24"/>
  <c r="G12" i="24"/>
  <c r="D12" i="24"/>
  <c r="C12" i="24"/>
  <c r="M11" i="24"/>
  <c r="B277" i="35"/>
  <c r="B276" i="35"/>
  <c r="D271" i="35"/>
  <c r="C271" i="35"/>
  <c r="A269" i="35"/>
  <c r="D241" i="35"/>
  <c r="D240" i="35"/>
  <c r="D239" i="35"/>
  <c r="D238" i="35"/>
  <c r="D237" i="35"/>
  <c r="C233" i="35"/>
  <c r="D233" i="35" s="1"/>
  <c r="D232" i="35"/>
  <c r="C232" i="35"/>
  <c r="C231" i="35"/>
  <c r="D231" i="35" s="1"/>
  <c r="D230" i="35"/>
  <c r="C230" i="35"/>
  <c r="C229" i="35"/>
  <c r="D229" i="35" s="1"/>
  <c r="A209" i="35" a="1"/>
  <c r="D212" i="35" s="1"/>
  <c r="B207" i="35"/>
  <c r="B199" i="35"/>
  <c r="B198" i="35"/>
  <c r="B190" i="35"/>
  <c r="J189" i="35"/>
  <c r="C188" i="35"/>
  <c r="C187" i="35"/>
  <c r="B189" i="35" s="1"/>
  <c r="G172" i="35"/>
  <c r="F172" i="35"/>
  <c r="F171" i="35"/>
  <c r="G171" i="35" s="1"/>
  <c r="G170" i="35"/>
  <c r="F170" i="35"/>
  <c r="F169" i="35"/>
  <c r="G169" i="35" s="1"/>
  <c r="G168" i="35"/>
  <c r="F168" i="35"/>
  <c r="F167" i="35"/>
  <c r="G167" i="35" s="1"/>
  <c r="G166" i="35"/>
  <c r="F166" i="35"/>
  <c r="F165" i="35"/>
  <c r="G165" i="35" s="1"/>
  <c r="G164" i="35"/>
  <c r="F164" i="35"/>
  <c r="F163" i="35"/>
  <c r="G163" i="35" s="1"/>
  <c r="G162" i="35"/>
  <c r="F162" i="35"/>
  <c r="F161" i="35"/>
  <c r="G161" i="35" s="1"/>
  <c r="I154" i="35"/>
  <c r="E154" i="35"/>
  <c r="C154" i="35"/>
  <c r="C131" i="35"/>
  <c r="B131" i="35"/>
  <c r="C130" i="35"/>
  <c r="B130" i="35"/>
  <c r="C129" i="35"/>
  <c r="B129" i="35"/>
  <c r="A116" i="35"/>
  <c r="B113" i="35"/>
  <c r="A113" i="35"/>
  <c r="B112" i="35"/>
  <c r="A112" i="35" s="1"/>
  <c r="B111" i="35"/>
  <c r="A111" i="35"/>
  <c r="B110" i="35"/>
  <c r="A110" i="35" s="1"/>
  <c r="B109" i="35"/>
  <c r="A109" i="35"/>
  <c r="E108" i="35"/>
  <c r="F108" i="35" s="1"/>
  <c r="B108" i="35"/>
  <c r="A108" i="35" s="1"/>
  <c r="F107" i="35"/>
  <c r="G97" i="35"/>
  <c r="F97" i="35"/>
  <c r="E97" i="35"/>
  <c r="D97" i="35"/>
  <c r="A97" i="35"/>
  <c r="A99" i="35" s="1"/>
  <c r="D91" i="35"/>
  <c r="C91" i="35"/>
  <c r="B91" i="35"/>
  <c r="D89" i="35"/>
  <c r="C89" i="35"/>
  <c r="B89" i="35"/>
  <c r="D72" i="35"/>
  <c r="C72" i="35"/>
  <c r="D71" i="35"/>
  <c r="C71" i="35"/>
  <c r="D70" i="35"/>
  <c r="C70" i="35"/>
  <c r="D69" i="35"/>
  <c r="C69" i="35"/>
  <c r="C63" i="35"/>
  <c r="A61" i="35"/>
  <c r="B49" i="35"/>
  <c r="B34" i="35"/>
  <c r="G21" i="35"/>
  <c r="F21" i="35"/>
  <c r="D21" i="35"/>
  <c r="C21" i="35"/>
  <c r="G20" i="35"/>
  <c r="F20" i="35"/>
  <c r="D20" i="35"/>
  <c r="C20" i="35"/>
  <c r="G19" i="35"/>
  <c r="F19" i="35"/>
  <c r="D19" i="35"/>
  <c r="C19" i="35"/>
  <c r="G18" i="35"/>
  <c r="F18" i="35"/>
  <c r="D18" i="35"/>
  <c r="C18" i="35"/>
  <c r="G17" i="35"/>
  <c r="F17" i="35"/>
  <c r="C17" i="35"/>
  <c r="D17" i="35" s="1"/>
  <c r="G16" i="35"/>
  <c r="F16" i="35"/>
  <c r="C16" i="35"/>
  <c r="D16" i="35" s="1"/>
  <c r="D22" i="35" s="1"/>
  <c r="F16" i="2"/>
  <c r="E187" i="35"/>
  <c r="D119" i="35"/>
  <c r="D118" i="35"/>
  <c r="E188" i="35"/>
  <c r="D124" i="35"/>
  <c r="D189" i="35"/>
  <c r="D120" i="35"/>
  <c r="D190" i="35"/>
  <c r="D117" i="35"/>
  <c r="D116" i="35"/>
  <c r="D123" i="35"/>
  <c r="B211" i="35" l="1"/>
  <c r="B212" i="35"/>
  <c r="B209" i="35"/>
  <c r="C10" i="23"/>
  <c r="B210" i="35"/>
  <c r="C5" i="23"/>
  <c r="C9" i="23"/>
  <c r="C6" i="23"/>
  <c r="F12" i="24"/>
  <c r="A100" i="35"/>
  <c r="B118" i="35"/>
  <c r="B119" i="35" s="1"/>
  <c r="A209" i="35"/>
  <c r="A210" i="35"/>
  <c r="A211" i="35"/>
  <c r="A212" i="35"/>
  <c r="A101" i="35"/>
  <c r="E109" i="35"/>
  <c r="A98" i="35"/>
  <c r="B117" i="35"/>
  <c r="C209" i="35"/>
  <c r="C210" i="35"/>
  <c r="C211" i="35"/>
  <c r="C212" i="35"/>
  <c r="D209" i="35"/>
  <c r="D210" i="35"/>
  <c r="D211" i="35"/>
  <c r="G17" i="2"/>
  <c r="G18" i="2"/>
  <c r="G19" i="2"/>
  <c r="G20" i="2"/>
  <c r="G21" i="2"/>
  <c r="G16" i="2"/>
  <c r="F17" i="2"/>
  <c r="F18" i="2"/>
  <c r="F19" i="2"/>
  <c r="F20" i="2"/>
  <c r="F21" i="2"/>
  <c r="D124" i="2"/>
  <c r="D123" i="2"/>
  <c r="J10" i="33"/>
  <c r="F9" i="33"/>
  <c r="J7" i="33"/>
  <c r="J13" i="33"/>
  <c r="F11" i="33"/>
  <c r="J11" i="33"/>
  <c r="J12" i="33"/>
  <c r="J9" i="33"/>
  <c r="J8" i="33"/>
  <c r="F10" i="33"/>
  <c r="J6" i="33"/>
  <c r="F13" i="33"/>
  <c r="F6" i="33"/>
  <c r="F8" i="33"/>
  <c r="F7" i="33"/>
  <c r="F12" i="33"/>
  <c r="E110" i="35" l="1"/>
  <c r="F109" i="35"/>
  <c r="B208" i="35"/>
  <c r="H7" i="33"/>
  <c r="H8" i="33"/>
  <c r="H9" i="33"/>
  <c r="H10" i="33"/>
  <c r="H11" i="33"/>
  <c r="H12" i="33"/>
  <c r="H13" i="33"/>
  <c r="H6" i="33"/>
  <c r="D13" i="33"/>
  <c r="D12" i="33"/>
  <c r="D11" i="33"/>
  <c r="D10" i="33"/>
  <c r="D9" i="33"/>
  <c r="D8" i="33"/>
  <c r="D7" i="33"/>
  <c r="D6" i="33"/>
  <c r="D118" i="2"/>
  <c r="D116" i="2"/>
  <c r="D120" i="2"/>
  <c r="D117" i="2"/>
  <c r="D119" i="2"/>
  <c r="F110" i="35" l="1"/>
  <c r="E111" i="35"/>
  <c r="A124" i="35" s="1"/>
  <c r="C5" i="27"/>
  <c r="F4" i="27" s="1"/>
  <c r="C6" i="27"/>
  <c r="C7" i="27"/>
  <c r="C8" i="27"/>
  <c r="C9" i="27"/>
  <c r="C10" i="27"/>
  <c r="C11" i="27"/>
  <c r="C12" i="27"/>
  <c r="C13" i="27"/>
  <c r="C14" i="27"/>
  <c r="C15" i="27"/>
  <c r="C16" i="27"/>
  <c r="C17" i="27"/>
  <c r="C18" i="27"/>
  <c r="C19" i="27"/>
  <c r="C20" i="27"/>
  <c r="C21" i="27"/>
  <c r="C22" i="27"/>
  <c r="C23" i="27"/>
  <c r="C24" i="27"/>
  <c r="C25" i="27"/>
  <c r="C26" i="27"/>
  <c r="F12" i="27"/>
  <c r="F8" i="27"/>
  <c r="E112" i="35" l="1"/>
  <c r="F111" i="35"/>
  <c r="A123" i="35"/>
  <c r="B116" i="35"/>
  <c r="B120" i="35" s="1"/>
  <c r="M182" i="21"/>
  <c r="M181" i="21"/>
  <c r="M180" i="21"/>
  <c r="M179" i="21"/>
  <c r="M178" i="21"/>
  <c r="M177" i="21"/>
  <c r="M176" i="21"/>
  <c r="M175" i="21"/>
  <c r="M174" i="21"/>
  <c r="M173" i="21"/>
  <c r="M172" i="21"/>
  <c r="M171" i="21"/>
  <c r="M170" i="21"/>
  <c r="M169" i="21"/>
  <c r="M168" i="21"/>
  <c r="M167" i="21"/>
  <c r="M166" i="21"/>
  <c r="M165" i="21"/>
  <c r="M164" i="21"/>
  <c r="M163" i="21"/>
  <c r="M162" i="21"/>
  <c r="M161" i="21"/>
  <c r="M160" i="21"/>
  <c r="M159" i="21"/>
  <c r="M158" i="21"/>
  <c r="M157" i="21"/>
  <c r="M156" i="21"/>
  <c r="M155" i="21"/>
  <c r="M154" i="21"/>
  <c r="M153" i="21"/>
  <c r="M152" i="21"/>
  <c r="M151" i="21"/>
  <c r="M150" i="21"/>
  <c r="M149" i="21"/>
  <c r="M148" i="21"/>
  <c r="M147" i="21"/>
  <c r="M146" i="21"/>
  <c r="M145" i="21"/>
  <c r="M144" i="21"/>
  <c r="M143" i="21"/>
  <c r="M142" i="21"/>
  <c r="M141" i="21"/>
  <c r="M140" i="21"/>
  <c r="M139" i="21"/>
  <c r="M138" i="21"/>
  <c r="M137" i="21"/>
  <c r="M136" i="21"/>
  <c r="M135" i="21"/>
  <c r="M134" i="21"/>
  <c r="M133" i="21"/>
  <c r="M132" i="21"/>
  <c r="M131" i="21"/>
  <c r="M130" i="21"/>
  <c r="M129" i="21"/>
  <c r="M128" i="21"/>
  <c r="M127" i="21"/>
  <c r="M126" i="21"/>
  <c r="M125" i="21"/>
  <c r="M124" i="21"/>
  <c r="M123" i="21"/>
  <c r="M122" i="21"/>
  <c r="M121" i="21"/>
  <c r="M120" i="21"/>
  <c r="M119" i="21"/>
  <c r="M118" i="21"/>
  <c r="M117" i="21"/>
  <c r="M116" i="21"/>
  <c r="M115" i="21"/>
  <c r="M114" i="21"/>
  <c r="M113" i="21"/>
  <c r="M112" i="21"/>
  <c r="M111" i="21"/>
  <c r="M110" i="21"/>
  <c r="M109" i="21"/>
  <c r="M108" i="21"/>
  <c r="M107" i="21"/>
  <c r="M106" i="21"/>
  <c r="M105" i="21"/>
  <c r="M104" i="21"/>
  <c r="M103" i="21"/>
  <c r="M102" i="21"/>
  <c r="M101" i="21"/>
  <c r="M100" i="21"/>
  <c r="M99" i="21"/>
  <c r="M98" i="21"/>
  <c r="M97" i="21"/>
  <c r="M96" i="21"/>
  <c r="M95" i="21"/>
  <c r="M94" i="21"/>
  <c r="M93" i="21"/>
  <c r="M92" i="21"/>
  <c r="M91" i="21"/>
  <c r="M90" i="21"/>
  <c r="M89" i="21"/>
  <c r="M88" i="21"/>
  <c r="M87" i="21"/>
  <c r="M86" i="21"/>
  <c r="M85" i="21"/>
  <c r="M84" i="21"/>
  <c r="M83" i="21"/>
  <c r="M82" i="21"/>
  <c r="M81" i="21"/>
  <c r="M80" i="21"/>
  <c r="M79" i="21"/>
  <c r="M78" i="21"/>
  <c r="M77" i="21"/>
  <c r="M76" i="21"/>
  <c r="M75" i="21"/>
  <c r="M74" i="21"/>
  <c r="M73" i="21"/>
  <c r="M72" i="21"/>
  <c r="M71" i="21"/>
  <c r="M70" i="21"/>
  <c r="M69" i="21"/>
  <c r="M68" i="21"/>
  <c r="M67" i="21"/>
  <c r="M66" i="21"/>
  <c r="M65" i="21"/>
  <c r="M64" i="21"/>
  <c r="M63" i="21"/>
  <c r="M62" i="21"/>
  <c r="M61" i="21"/>
  <c r="M60" i="21"/>
  <c r="M59" i="21"/>
  <c r="M58" i="21"/>
  <c r="M57" i="21"/>
  <c r="M56" i="21"/>
  <c r="M55" i="21"/>
  <c r="M54" i="21"/>
  <c r="M53" i="21"/>
  <c r="M52" i="21"/>
  <c r="M51" i="21"/>
  <c r="M50" i="21"/>
  <c r="M49" i="21"/>
  <c r="M48" i="21"/>
  <c r="M47" i="21"/>
  <c r="M46" i="21"/>
  <c r="M45" i="21"/>
  <c r="M44" i="21"/>
  <c r="M43" i="21"/>
  <c r="M42" i="21"/>
  <c r="M41" i="21"/>
  <c r="M40" i="21"/>
  <c r="M39" i="21"/>
  <c r="M38" i="21"/>
  <c r="M37" i="21"/>
  <c r="M36" i="21"/>
  <c r="M35" i="21"/>
  <c r="M34" i="21"/>
  <c r="M33" i="21"/>
  <c r="M32" i="21"/>
  <c r="M31" i="21"/>
  <c r="M30" i="21"/>
  <c r="M29" i="21"/>
  <c r="M28" i="21"/>
  <c r="M27" i="21"/>
  <c r="M26" i="21"/>
  <c r="M25" i="21"/>
  <c r="M24" i="21"/>
  <c r="M23" i="21"/>
  <c r="M22" i="21"/>
  <c r="M21" i="21"/>
  <c r="M20" i="21"/>
  <c r="M19" i="21"/>
  <c r="M18" i="21"/>
  <c r="M17" i="21"/>
  <c r="M16" i="21"/>
  <c r="M15" i="21"/>
  <c r="M14" i="21"/>
  <c r="M13" i="21"/>
  <c r="M12" i="21"/>
  <c r="M11" i="21"/>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F24" i="16"/>
  <c r="F23" i="16"/>
  <c r="F22" i="16"/>
  <c r="F21" i="16"/>
  <c r="F20" i="16"/>
  <c r="F19" i="16"/>
  <c r="F18" i="16"/>
  <c r="F17" i="16"/>
  <c r="F16" i="16"/>
  <c r="F15" i="16"/>
  <c r="F14" i="16"/>
  <c r="F13" i="16"/>
  <c r="F12" i="16"/>
  <c r="F11" i="16"/>
  <c r="F10" i="16"/>
  <c r="F9" i="16"/>
  <c r="F8" i="16"/>
  <c r="F7" i="16"/>
  <c r="F6" i="16"/>
  <c r="F5" i="16"/>
  <c r="F4" i="16"/>
  <c r="H3" i="14"/>
  <c r="G3" i="14"/>
  <c r="D24" i="12"/>
  <c r="D23" i="12"/>
  <c r="D22" i="12"/>
  <c r="D21" i="12"/>
  <c r="D20" i="12"/>
  <c r="D19" i="12"/>
  <c r="D18" i="12"/>
  <c r="D17" i="12"/>
  <c r="D16" i="12"/>
  <c r="D15" i="12"/>
  <c r="D14" i="12"/>
  <c r="D13" i="12"/>
  <c r="D12" i="12"/>
  <c r="D11" i="12"/>
  <c r="D10" i="12"/>
  <c r="D9" i="12"/>
  <c r="D8" i="12"/>
  <c r="D7" i="12"/>
  <c r="I6" i="12"/>
  <c r="D6" i="12"/>
  <c r="I6" i="11"/>
  <c r="L21" i="10"/>
  <c r="I21" i="10"/>
  <c r="J21" i="10" s="1"/>
  <c r="L20" i="10"/>
  <c r="J20" i="10"/>
  <c r="I20" i="10"/>
  <c r="L19" i="10"/>
  <c r="I19" i="10"/>
  <c r="J19" i="10" s="1"/>
  <c r="L18" i="10"/>
  <c r="I18" i="10"/>
  <c r="J18" i="10" s="1"/>
  <c r="L17" i="10"/>
  <c r="I17" i="10"/>
  <c r="J17" i="10" s="1"/>
  <c r="L16" i="10"/>
  <c r="J16" i="10"/>
  <c r="I16" i="10"/>
  <c r="L15" i="10"/>
  <c r="I15" i="10"/>
  <c r="J15" i="10" s="1"/>
  <c r="L14" i="10"/>
  <c r="J14" i="10"/>
  <c r="I14" i="10"/>
  <c r="L13" i="10"/>
  <c r="I13" i="10"/>
  <c r="J13" i="10" s="1"/>
  <c r="L12" i="10"/>
  <c r="J12" i="10"/>
  <c r="I12" i="10"/>
  <c r="L11" i="10"/>
  <c r="I11" i="10"/>
  <c r="J11" i="10" s="1"/>
  <c r="L10" i="10"/>
  <c r="I10" i="10"/>
  <c r="J10" i="10" s="1"/>
  <c r="L9" i="10"/>
  <c r="I9" i="10"/>
  <c r="J9" i="10" s="1"/>
  <c r="L8" i="10"/>
  <c r="J8" i="10"/>
  <c r="I8" i="10"/>
  <c r="L7" i="10"/>
  <c r="I7" i="10"/>
  <c r="J7" i="10" s="1"/>
  <c r="L6" i="10"/>
  <c r="J6" i="10"/>
  <c r="I6" i="10"/>
  <c r="L5" i="10"/>
  <c r="I5" i="10"/>
  <c r="J5" i="10" s="1"/>
  <c r="L22" i="8"/>
  <c r="K22" i="8"/>
  <c r="J22" i="8"/>
  <c r="I22" i="8"/>
  <c r="L18" i="8"/>
  <c r="K18" i="8"/>
  <c r="J18" i="8"/>
  <c r="I18" i="8"/>
  <c r="L14" i="8"/>
  <c r="K14" i="8"/>
  <c r="J14" i="8"/>
  <c r="I14" i="8"/>
  <c r="L10" i="8"/>
  <c r="K10" i="8"/>
  <c r="J10" i="8"/>
  <c r="I10" i="8"/>
  <c r="L6" i="8"/>
  <c r="K6" i="8"/>
  <c r="J6" i="8"/>
  <c r="I6" i="8"/>
  <c r="E4" i="8"/>
  <c r="D4" i="8"/>
  <c r="C4" i="8"/>
  <c r="B4" i="8"/>
  <c r="AE3" i="8"/>
  <c r="AD3" i="8"/>
  <c r="AA3" i="8"/>
  <c r="A1" i="8"/>
  <c r="AE3" i="7"/>
  <c r="AD3" i="7"/>
  <c r="AA3" i="7"/>
  <c r="A1" i="7"/>
  <c r="D30" i="6"/>
  <c r="D29" i="6"/>
  <c r="D28" i="6"/>
  <c r="D27" i="6"/>
  <c r="D26" i="6"/>
  <c r="D25" i="6"/>
  <c r="D24" i="6"/>
  <c r="D23" i="6"/>
  <c r="D22" i="6"/>
  <c r="D21" i="6"/>
  <c r="D20" i="6"/>
  <c r="D19" i="6"/>
  <c r="D18" i="6"/>
  <c r="D17" i="6"/>
  <c r="D16" i="6"/>
  <c r="D15" i="6"/>
  <c r="D14" i="6"/>
  <c r="D13" i="6"/>
  <c r="D12" i="6"/>
  <c r="D11" i="6"/>
  <c r="D10" i="6"/>
  <c r="D9" i="6"/>
  <c r="D8" i="6"/>
  <c r="D7" i="6"/>
  <c r="D6" i="6"/>
  <c r="F112" i="35" l="1"/>
  <c r="E113" i="35"/>
  <c r="F113" i="35" s="1"/>
  <c r="A269" i="2" l="1"/>
  <c r="A116" i="2" l="1"/>
  <c r="B113" i="2"/>
  <c r="B112" i="2"/>
  <c r="B111" i="2"/>
  <c r="B110" i="2"/>
  <c r="B109" i="2"/>
  <c r="E108" i="2"/>
  <c r="B108" i="2"/>
  <c r="F107" i="2"/>
  <c r="E109" i="2" l="1"/>
  <c r="F109" i="2" s="1"/>
  <c r="F108" i="2"/>
  <c r="E110" i="2" l="1"/>
  <c r="E111" i="2" l="1"/>
  <c r="F110" i="2"/>
  <c r="E112" i="2" l="1"/>
  <c r="F111" i="2"/>
  <c r="E113" i="2" l="1"/>
  <c r="F113" i="2" s="1"/>
  <c r="F112" i="2"/>
  <c r="A209" i="2" a="1"/>
  <c r="D212" i="2" s="1"/>
  <c r="B207" i="2"/>
  <c r="B198" i="2"/>
  <c r="J189" i="2"/>
  <c r="E154" i="2"/>
  <c r="I154" i="2"/>
  <c r="A61" i="2"/>
  <c r="D189" i="2"/>
  <c r="E188" i="2"/>
  <c r="D190" i="2"/>
  <c r="E187" i="2"/>
  <c r="B211" i="2" l="1"/>
  <c r="B210" i="2"/>
  <c r="B209" i="2"/>
  <c r="D22" i="2"/>
  <c r="B212" i="2"/>
  <c r="A209" i="2"/>
  <c r="A210" i="2"/>
  <c r="A211" i="2"/>
  <c r="A212" i="2"/>
  <c r="C209" i="2"/>
  <c r="C210" i="2"/>
  <c r="C211" i="2"/>
  <c r="C212" i="2"/>
  <c r="D209" i="2"/>
  <c r="D210" i="2"/>
  <c r="D211" i="2"/>
</calcChain>
</file>

<file path=xl/sharedStrings.xml><?xml version="1.0" encoding="utf-8"?>
<sst xmlns="http://schemas.openxmlformats.org/spreadsheetml/2006/main" count="2544" uniqueCount="850">
  <si>
    <t>Boomerang</t>
  </si>
  <si>
    <t>Part Number</t>
  </si>
  <si>
    <t>Flight Range (meters)</t>
  </si>
  <si>
    <t>Price</t>
  </si>
  <si>
    <t>Bellen</t>
  </si>
  <si>
    <t>1000-165-B100</t>
  </si>
  <si>
    <t>Carlota</t>
  </si>
  <si>
    <t>1001-540-C101</t>
  </si>
  <si>
    <t>Majestic Beaut</t>
  </si>
  <si>
    <t>1002-394-M102</t>
  </si>
  <si>
    <t>Quad</t>
  </si>
  <si>
    <t>1003-307-Q103</t>
  </si>
  <si>
    <t>Sunshine</t>
  </si>
  <si>
    <t>1004-848-S104</t>
  </si>
  <si>
    <t>Sunset</t>
  </si>
  <si>
    <t>1005-155-S105</t>
  </si>
  <si>
    <t>Tri-Fly</t>
  </si>
  <si>
    <t>1006-552-T106</t>
  </si>
  <si>
    <t>Outdoor Tri-Fly</t>
  </si>
  <si>
    <t>1007-634-O107</t>
  </si>
  <si>
    <t>Product</t>
  </si>
  <si>
    <t>Units</t>
  </si>
  <si>
    <t>Total</t>
  </si>
  <si>
    <t>Subtotal</t>
  </si>
  <si>
    <t>Category</t>
  </si>
  <si>
    <t>Tina</t>
  </si>
  <si>
    <t>Gigi</t>
  </si>
  <si>
    <t>Chin</t>
  </si>
  <si>
    <t>Tyrone</t>
  </si>
  <si>
    <t>Bobi</t>
  </si>
  <si>
    <t>Hire Date</t>
  </si>
  <si>
    <t>Salary</t>
  </si>
  <si>
    <t>Office Number</t>
  </si>
  <si>
    <t>Phone</t>
  </si>
  <si>
    <t>(206) 311-2567</t>
  </si>
  <si>
    <t>(253) 577-9177</t>
  </si>
  <si>
    <t>(206) 582-3391</t>
  </si>
  <si>
    <t>(253) 561-5768</t>
  </si>
  <si>
    <t>(253) 598-1171</t>
  </si>
  <si>
    <t>Employee:</t>
  </si>
  <si>
    <t>Phone:</t>
  </si>
  <si>
    <t>Square footage of Lot</t>
  </si>
  <si>
    <t>Pipe diameter</t>
  </si>
  <si>
    <t>Sales Amount</t>
  </si>
  <si>
    <t>Rating</t>
  </si>
  <si>
    <t>Commission Paid</t>
  </si>
  <si>
    <t>Sub Par</t>
  </si>
  <si>
    <t>Par</t>
  </si>
  <si>
    <t>Above Par</t>
  </si>
  <si>
    <t>Very Good</t>
  </si>
  <si>
    <t>Excellent</t>
  </si>
  <si>
    <t>Name</t>
  </si>
  <si>
    <t>Sales</t>
  </si>
  <si>
    <t>Jo</t>
  </si>
  <si>
    <t>Employee</t>
  </si>
  <si>
    <t>Sioux</t>
  </si>
  <si>
    <t>Kim</t>
  </si>
  <si>
    <t>Franny</t>
  </si>
  <si>
    <t>ID</t>
  </si>
  <si>
    <t>Last</t>
  </si>
  <si>
    <t>First</t>
  </si>
  <si>
    <t>E-mail</t>
  </si>
  <si>
    <t>880-10000</t>
  </si>
  <si>
    <t>Leff</t>
  </si>
  <si>
    <t>Julianne</t>
  </si>
  <si>
    <t>LeffJ@PBY.com</t>
  </si>
  <si>
    <t>253-559-4034</t>
  </si>
  <si>
    <t>880-10001</t>
  </si>
  <si>
    <t>Piano</t>
  </si>
  <si>
    <t>Milagros</t>
  </si>
  <si>
    <t>PianoM@PBY.com</t>
  </si>
  <si>
    <t>253-553-4381</t>
  </si>
  <si>
    <t>880-10002</t>
  </si>
  <si>
    <t>Coller</t>
  </si>
  <si>
    <t>Kathrine</t>
  </si>
  <si>
    <t>CollerK@PBY.com</t>
  </si>
  <si>
    <t>206-762-2195</t>
  </si>
  <si>
    <t>880-10003</t>
  </si>
  <si>
    <t>Stackpole</t>
  </si>
  <si>
    <t>Lonnie</t>
  </si>
  <si>
    <t>StackpoleL@PBY.com</t>
  </si>
  <si>
    <t>253-764-6538</t>
  </si>
  <si>
    <t>880-10004</t>
  </si>
  <si>
    <t>Lintz</t>
  </si>
  <si>
    <t>Kurt</t>
  </si>
  <si>
    <t>LintzK@PBY.com</t>
  </si>
  <si>
    <t>206-736-4510</t>
  </si>
  <si>
    <t>880-10005</t>
  </si>
  <si>
    <t>Dudgeon</t>
  </si>
  <si>
    <t>Penelope</t>
  </si>
  <si>
    <t>DudgeonP@PBY.com</t>
  </si>
  <si>
    <t>253-452-9723</t>
  </si>
  <si>
    <t>880-10006</t>
  </si>
  <si>
    <t>Hughs</t>
  </si>
  <si>
    <t>Pearlie</t>
  </si>
  <si>
    <t>HughsP@PBY.com</t>
  </si>
  <si>
    <t>253-719-7600</t>
  </si>
  <si>
    <t>MATCH function is a lookup function.</t>
  </si>
  <si>
    <t>MATCH function  returns the relative position of an item in a list.</t>
  </si>
  <si>
    <t>This method is dynamic: 1) columns can be in any order and 2) If you change input formula updates.</t>
  </si>
  <si>
    <t>1) ROWS tells you how many rows. Expandable range.</t>
  </si>
  <si>
    <t>2) COLUMNS tells you how many columns. Expandable range.</t>
  </si>
  <si>
    <t>Great if you don't want to retype each column number and you can't have field names for MATCH.</t>
  </si>
  <si>
    <t>INDEX function: Can do many looks that VLOOKUP cannot</t>
  </si>
  <si>
    <t>Use INDEX as a substitute for VLOOKUP when the value you want to return is to the left of the lookup column.</t>
  </si>
  <si>
    <t>Description</t>
  </si>
  <si>
    <t>V Range</t>
  </si>
  <si>
    <t>Flying Range is 10</t>
  </si>
  <si>
    <t>Flying Range is 20</t>
  </si>
  <si>
    <t>Weighted Sunset</t>
  </si>
  <si>
    <t>Flying Range is 50</t>
  </si>
  <si>
    <t>Weighted MB</t>
  </si>
  <si>
    <t>Flying Range is 60</t>
  </si>
  <si>
    <t>S Rang</t>
  </si>
  <si>
    <t>Flying Range is 70</t>
  </si>
  <si>
    <t>Long D</t>
  </si>
  <si>
    <t>Flying Range is 80</t>
  </si>
  <si>
    <t>Long D Squared</t>
  </si>
  <si>
    <t>Flying Range is 85</t>
  </si>
  <si>
    <t>Dan's Special</t>
  </si>
  <si>
    <t>Flying Range is 110</t>
  </si>
  <si>
    <t>Manu Magic</t>
  </si>
  <si>
    <t>Flying Range is 160</t>
  </si>
  <si>
    <t>1-Way Lookup Vertical: Lookup Column to Left</t>
  </si>
  <si>
    <t>Technically there is a way to do it with VLOOKUP, it's just harder...</t>
  </si>
  <si>
    <t>2-Way lookup</t>
  </si>
  <si>
    <t>Discount Table</t>
  </si>
  <si>
    <t>PartID/Qty</t>
  </si>
  <si>
    <t>Part1</t>
  </si>
  <si>
    <t>Part2</t>
  </si>
  <si>
    <t>Part3</t>
  </si>
  <si>
    <t>Part4</t>
  </si>
  <si>
    <t>Part5</t>
  </si>
  <si>
    <t>Part6</t>
  </si>
  <si>
    <t>PartID</t>
  </si>
  <si>
    <t xml:space="preserve"> &lt;&lt;== Row</t>
  </si>
  <si>
    <t>Qty</t>
  </si>
  <si>
    <t xml:space="preserve"> &lt;&lt;==Column</t>
  </si>
  <si>
    <t>Technically there is a way to do it with VLOOKUP:</t>
  </si>
  <si>
    <t>Discount</t>
  </si>
  <si>
    <t>Venders and bids:</t>
  </si>
  <si>
    <t>Crank'ys</t>
  </si>
  <si>
    <t>Bay Air</t>
  </si>
  <si>
    <t>Compressor R Us</t>
  </si>
  <si>
    <t>Mech-Aid</t>
  </si>
  <si>
    <t>Han's Shop</t>
  </si>
  <si>
    <t>Low Bid</t>
  </si>
  <si>
    <t>Vendor for Low Bid</t>
  </si>
  <si>
    <t>Lookup whole row or column</t>
  </si>
  <si>
    <t>Use INDEX, MATCH and SUM to retrieve a whole column of values and add them</t>
  </si>
  <si>
    <t>0 (zero) or empty in row_num argument will return a whole column of values (“all rows” or “entire column”)</t>
  </si>
  <si>
    <t>Month to add</t>
  </si>
  <si>
    <t>Feb</t>
  </si>
  <si>
    <t>Jan</t>
  </si>
  <si>
    <t>Mar</t>
  </si>
  <si>
    <t>Apr</t>
  </si>
  <si>
    <t>Use INDEX, MATCH and SUM to retrieve a whole row of values and add them</t>
  </si>
  <si>
    <t>0 (zero) or empty in column_num argument will return a whole row of values (“all columns” or “entire row”)</t>
  </si>
  <si>
    <t>ABC</t>
  </si>
  <si>
    <t>Units Sold</t>
  </si>
  <si>
    <t>Commission Rate</t>
  </si>
  <si>
    <t>Table</t>
  </si>
  <si>
    <t>EDR</t>
  </si>
  <si>
    <t>EDS</t>
  </si>
  <si>
    <t>Bellen-234-B25R</t>
  </si>
  <si>
    <t>Carlota-345-C20R</t>
  </si>
  <si>
    <t>Quad-765-Q20L</t>
  </si>
  <si>
    <t>Pipe diameter (inches)</t>
  </si>
  <si>
    <t>When INDEX looks up a row or column, it returns a range of values, not an array. This is why we can add with SUM.</t>
  </si>
  <si>
    <t>Total Tax</t>
  </si>
  <si>
    <t>Amount to tax in this bracket</t>
  </si>
  <si>
    <t>Amount already taxed</t>
  </si>
  <si>
    <t>Tax Rate</t>
  </si>
  <si>
    <t>Taxable Earnings</t>
  </si>
  <si>
    <t>Rule</t>
  </si>
  <si>
    <t>Tax from Previous brackets</t>
  </si>
  <si>
    <t>Rate</t>
  </si>
  <si>
    <t>But not over --</t>
  </si>
  <si>
    <t>Over --</t>
  </si>
  <si>
    <t>Lookup Value</t>
  </si>
  <si>
    <t>Married</t>
  </si>
  <si>
    <t>Tax Example:</t>
  </si>
  <si>
    <t>Grading example:</t>
  </si>
  <si>
    <t>Student</t>
  </si>
  <si>
    <t>Class Score</t>
  </si>
  <si>
    <t>Decimal Grade</t>
  </si>
  <si>
    <t>Susan</t>
  </si>
  <si>
    <t>Freddy</t>
  </si>
  <si>
    <t>Min</t>
  </si>
  <si>
    <t>Sheliadawn</t>
  </si>
  <si>
    <t>Ty</t>
  </si>
  <si>
    <t>Al</t>
  </si>
  <si>
    <t>This is how it must be for VLOOKUP (smallest to biggest):</t>
  </si>
  <si>
    <t>This is the way it would look in syllabus:</t>
  </si>
  <si>
    <t>Percentage of Points Earned</t>
  </si>
  <si>
    <t>Percentage</t>
  </si>
  <si>
    <t>Date</t>
  </si>
  <si>
    <t>1254 10th St., Seattle</t>
  </si>
  <si>
    <t>3455 240th St., Des Monies</t>
  </si>
  <si>
    <t>478 Birch St., Tukwila</t>
  </si>
  <si>
    <t>LOOKUP function parameters.</t>
  </si>
  <si>
    <t>* Approximate Match only</t>
  </si>
  <si>
    <t>* If you sort your column you can trick it into doing Exact Match</t>
  </si>
  <si>
    <r>
      <t xml:space="preserve">* With </t>
    </r>
    <r>
      <rPr>
        <b/>
        <sz val="11"/>
        <color theme="1"/>
        <rFont val="Calibri"/>
        <family val="2"/>
        <scheme val="minor"/>
      </rPr>
      <t>=LOOKUP(lookup_value,array)</t>
    </r>
    <r>
      <rPr>
        <sz val="11"/>
        <color theme="1"/>
        <rFont val="Calibri"/>
        <family val="2"/>
        <scheme val="minor"/>
      </rPr>
      <t xml:space="preserve"> it will do:</t>
    </r>
  </si>
  <si>
    <t>* Table taller or equal to width, does vertical lookup</t>
  </si>
  <si>
    <t>* Table wider than tall, does horizontal lookup</t>
  </si>
  <si>
    <t>* Always retrieves value from last row if table wider than tall.</t>
  </si>
  <si>
    <r>
      <t xml:space="preserve">* With </t>
    </r>
    <r>
      <rPr>
        <b/>
        <sz val="11"/>
        <color theme="1"/>
        <rFont val="Calibri"/>
        <family val="2"/>
        <scheme val="minor"/>
      </rPr>
      <t>=LOOKUP(lookup_value,lookup_vector,result_vector)</t>
    </r>
    <r>
      <rPr>
        <sz val="11"/>
        <color theme="1"/>
        <rFont val="Calibri"/>
        <family val="2"/>
        <scheme val="minor"/>
      </rPr>
      <t xml:space="preserve"> it will do:</t>
    </r>
  </si>
  <si>
    <t>* Has lookup range argument (lookup_vector) and a separate range with values you would like to retrieve (result_vector).</t>
  </si>
  <si>
    <t>Site Visited</t>
  </si>
  <si>
    <t>Get Last Site based on Last Date</t>
  </si>
  <si>
    <t>Reason we use LOOKUP rather than VLOOKUP: Fewer Arguments to Enter.</t>
  </si>
  <si>
    <t>Reason we use LOOKUP: LOOKUP can do Lookup Array Calculations without Ctrl + Shift + Enter:</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</si>
  <si>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</si>
  <si>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</si>
  <si>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</si>
  <si>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</si>
  <si>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</si>
  <si>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</si>
  <si>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</si>
  <si>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</si>
  <si>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</si>
  <si>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</si>
  <si>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</si>
  <si>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</si>
  <si>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</si>
  <si>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</si>
  <si>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</si>
  <si>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</si>
  <si>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</si>
  <si>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</si>
  <si>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</si>
  <si>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</si>
  <si>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</si>
  <si>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</si>
  <si>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</si>
  <si>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</si>
  <si>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</si>
  <si>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</si>
  <si>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</si>
  <si>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</si>
  <si>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</si>
  <si>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</si>
  <si>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</si>
  <si>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</si>
  <si>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</si>
  <si>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</si>
  <si>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</si>
  <si>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</si>
  <si>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</si>
  <si>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</si>
  <si>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</si>
  <si>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</si>
  <si>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</si>
  <si>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</si>
  <si>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</si>
  <si>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</si>
  <si>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</si>
  <si>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</si>
  <si>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</si>
  <si>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</si>
  <si>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</si>
  <si>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</si>
  <si>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</si>
  <si>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</si>
  <si>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</si>
  <si>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</si>
  <si>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</si>
  <si>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</si>
  <si>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</si>
  <si>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</si>
  <si>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</si>
  <si>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</si>
  <si>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</si>
  <si>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</si>
  <si>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</si>
  <si>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</si>
  <si>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</si>
  <si>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</si>
  <si>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</si>
  <si>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</si>
  <si>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</si>
  <si>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</si>
  <si>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</si>
  <si>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</si>
  <si>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</si>
  <si>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</si>
  <si>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</si>
  <si>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</si>
  <si>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</si>
  <si>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</si>
  <si>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</si>
  <si>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</si>
  <si>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</si>
  <si>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</si>
  <si>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</si>
  <si>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</si>
  <si>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</si>
  <si>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</si>
  <si>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</si>
  <si>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</si>
  <si>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</si>
  <si>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</si>
  <si>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</si>
  <si>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</si>
  <si>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</si>
  <si>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</si>
  <si>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</si>
  <si>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</si>
  <si>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</si>
  <si>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</si>
  <si>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</si>
  <si>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</si>
  <si>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</si>
  <si>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</si>
  <si>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</si>
  <si>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</si>
  <si>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</si>
  <si>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</si>
  <si>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</si>
  <si>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</si>
  <si>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</si>
  <si>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</si>
  <si>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</si>
  <si>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</si>
  <si>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</si>
  <si>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</si>
  <si>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</si>
  <si>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</si>
  <si>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</si>
  <si>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</si>
  <si>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</si>
  <si>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</si>
  <si>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</si>
  <si>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</si>
  <si>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</si>
  <si>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</si>
  <si>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</si>
  <si>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</si>
  <si>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</si>
  <si>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</si>
  <si>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</si>
  <si>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</si>
  <si>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</si>
  <si>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</si>
  <si>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</si>
  <si>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</si>
  <si>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</si>
  <si>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</si>
  <si>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</si>
  <si>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</si>
  <si>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</si>
  <si>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</si>
  <si>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</si>
  <si>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</si>
  <si>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</si>
  <si>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</si>
  <si>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</si>
  <si>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</si>
  <si>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</si>
  <si>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</si>
  <si>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</si>
  <si>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</si>
  <si>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</si>
  <si>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</si>
  <si>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</si>
  <si>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</si>
  <si>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</si>
  <si>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</si>
  <si>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</si>
  <si>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</si>
  <si>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</si>
  <si>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</si>
  <si>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</si>
  <si>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</si>
  <si>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</si>
  <si>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</si>
  <si>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</si>
  <si>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</si>
  <si>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</si>
  <si>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</si>
  <si>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</si>
  <si>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</si>
  <si>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</si>
  <si>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</si>
  <si>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</si>
  <si>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</si>
  <si>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</si>
  <si>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</si>
  <si>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</si>
  <si>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</si>
  <si>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</si>
  <si>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</si>
  <si>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</si>
  <si>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</si>
  <si>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</si>
  <si>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</si>
  <si>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</si>
  <si>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</si>
  <si>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</si>
  <si>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</si>
  <si>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</si>
  <si>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</si>
  <si>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</si>
  <si>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</si>
  <si>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</si>
  <si>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</si>
  <si>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</si>
  <si>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</si>
  <si>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</si>
  <si>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</si>
  <si>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</si>
  <si>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</si>
  <si>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</si>
  <si>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</si>
  <si>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</si>
  <si>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</si>
  <si>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</si>
  <si>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</si>
  <si>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</si>
  <si>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</si>
  <si>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</si>
  <si>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</si>
  <si>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</si>
  <si>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</si>
  <si>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</si>
  <si>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</si>
  <si>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</si>
  <si>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</si>
  <si>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</si>
  <si>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</si>
  <si>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</si>
  <si>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</si>
  <si>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</si>
  <si>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</si>
  <si>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</si>
  <si>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</si>
  <si>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</si>
  <si>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</si>
  <si>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</si>
  <si>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</si>
  <si>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</si>
  <si>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</si>
  <si>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</si>
  <si>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</si>
  <si>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</si>
  <si>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</si>
  <si>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</si>
  <si>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</si>
  <si>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</si>
  <si>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</si>
  <si>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</si>
  <si>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</si>
  <si>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</si>
  <si>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</si>
  <si>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</si>
  <si>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</si>
  <si>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</si>
  <si>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</si>
  <si>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</si>
  <si>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</si>
  <si>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</si>
  <si>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</si>
  <si>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</si>
  <si>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</si>
  <si>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</si>
  <si>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</si>
  <si>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</si>
  <si>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</si>
  <si>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</si>
  <si>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</si>
  <si>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</si>
  <si>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</si>
  <si>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</si>
  <si>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</si>
  <si>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</si>
  <si>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</si>
  <si>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</si>
  <si>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</si>
  <si>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</si>
  <si>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</si>
  <si>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</si>
  <si>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</si>
  <si>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</si>
  <si>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</si>
  <si>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</si>
  <si>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</si>
  <si>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</si>
  <si>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</si>
  <si>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</si>
  <si>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</si>
  <si>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</si>
  <si>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</si>
  <si>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</si>
  <si>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</si>
  <si>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</si>
  <si>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</si>
  <si>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</si>
  <si>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</si>
  <si>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</si>
  <si>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</si>
  <si>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</si>
  <si>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</si>
  <si>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</si>
  <si>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</si>
  <si>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</si>
  <si>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</si>
  <si>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</si>
  <si>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</si>
  <si>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</si>
  <si>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</si>
  <si>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</si>
  <si>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</si>
  <si>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</si>
  <si>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</si>
  <si>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</si>
  <si>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</si>
  <si>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</si>
  <si>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</si>
  <si>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</si>
  <si>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</si>
  <si>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</si>
  <si>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</si>
  <si>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</si>
  <si>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</si>
  <si>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</si>
  <si>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</si>
  <si>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</si>
  <si>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</si>
  <si>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</si>
  <si>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</si>
  <si>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</si>
  <si>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</si>
  <si>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</si>
  <si>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</si>
  <si>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</si>
  <si>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</si>
  <si>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</si>
  <si>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</si>
  <si>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</si>
  <si>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</si>
  <si>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</si>
  <si>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</si>
  <si>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</si>
  <si>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</si>
  <si>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</si>
  <si>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</si>
  <si>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</si>
  <si>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</si>
  <si>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</si>
  <si>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</si>
  <si>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</si>
  <si>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</si>
  <si>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</si>
  <si>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</si>
  <si>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</si>
  <si>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</si>
  <si>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</si>
  <si>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</si>
  <si>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</si>
  <si>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</si>
  <si>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</si>
  <si>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</si>
  <si>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</si>
  <si>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</si>
  <si>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</si>
  <si>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</si>
  <si>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</si>
  <si>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</si>
  <si>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</si>
  <si>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</si>
  <si>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</si>
  <si>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</si>
  <si>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</si>
  <si>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</si>
  <si>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</si>
  <si>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</si>
  <si>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</si>
  <si>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</si>
  <si>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</si>
  <si>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</si>
  <si>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</si>
  <si>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</si>
  <si>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</si>
  <si>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</si>
  <si>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</si>
  <si>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</si>
  <si>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</si>
  <si>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</si>
  <si>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</si>
  <si>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</si>
  <si>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</si>
  <si>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A company that sells rolls of fence needs to calculate total revenue from a list of customer transactions and a pricing table.</t>
  </si>
  <si>
    <t>Given the transactional data table with the number of rolls of fence sold for each transaction and the pricing table,</t>
  </si>
  <si>
    <t>calculate total revenue and count the number of transactions that fell into each pricing category.</t>
  </si>
  <si>
    <t>Data set with number of rolls of fence sold for each transaction:</t>
  </si>
  <si>
    <t>Pricing Table:</t>
  </si>
  <si>
    <t>LOOKUP to get Price:</t>
  </si>
  <si>
    <t>Number of Rolls</t>
  </si>
  <si>
    <t>Revenue</t>
  </si>
  <si>
    <t>Total Revenue
Helper Column</t>
  </si>
  <si>
    <t>Total Revenue
Single Cell Formula</t>
  </si>
  <si>
    <t>Units From</t>
  </si>
  <si>
    <t>Units To</t>
  </si>
  <si>
    <t>Price per Roll (100 feet)</t>
  </si>
  <si>
    <t>and up</t>
  </si>
  <si>
    <t>Topics:</t>
  </si>
  <si>
    <t>Formula goal:  Lookup and then add all costs associated with various products.</t>
  </si>
  <si>
    <t>ItemSold</t>
  </si>
  <si>
    <t>Total Costs</t>
  </si>
  <si>
    <t>Lookup Table:</t>
  </si>
  <si>
    <t>Cost</t>
  </si>
  <si>
    <t>Helper Column</t>
  </si>
  <si>
    <t>Highline Excel 2016 Class 11: Lookup Functions &amp; Formulas, Comprehensive Lessons VLOOKUP &amp; More</t>
  </si>
  <si>
    <t>Reference video:</t>
  </si>
  <si>
    <t xml:space="preserve">CHOOSE Function Beginner to Advanced 12 Examples (Excel VLOOKUP WEEK Video #5) </t>
  </si>
  <si>
    <t>http://www.youtube.com/watch?v=M4X2SXdXWmE</t>
  </si>
  <si>
    <t>CHOOSE functions allows you to lookup things like different lookup tables.</t>
  </si>
  <si>
    <r>
      <t xml:space="preserve"> =CHOOSE(</t>
    </r>
    <r>
      <rPr>
        <b/>
        <sz val="11"/>
        <color theme="1"/>
        <rFont val="Calibri"/>
        <family val="2"/>
        <scheme val="minor"/>
      </rPr>
      <t>index_num</t>
    </r>
    <r>
      <rPr>
        <sz val="11"/>
        <color theme="1"/>
        <rFont val="Calibri"/>
        <family val="2"/>
        <scheme val="minor"/>
      </rPr>
      <t xml:space="preserve">, </t>
    </r>
    <r>
      <rPr>
        <b/>
        <sz val="11"/>
        <color theme="1"/>
        <rFont val="Calibri"/>
        <family val="2"/>
        <scheme val="minor"/>
      </rPr>
      <t>value1</t>
    </r>
    <r>
      <rPr>
        <sz val="11"/>
        <color theme="1"/>
        <rFont val="Calibri"/>
        <family val="2"/>
        <scheme val="minor"/>
      </rPr>
      <t>,</t>
    </r>
    <r>
      <rPr>
        <b/>
        <sz val="11"/>
        <color theme="1"/>
        <rFont val="Calibri"/>
        <family val="2"/>
        <scheme val="minor"/>
      </rPr>
      <t>value2</t>
    </r>
    <r>
      <rPr>
        <sz val="11"/>
        <color theme="1"/>
        <rFont val="Calibri"/>
        <family val="2"/>
        <scheme val="minor"/>
      </rPr>
      <t>, …)</t>
    </r>
  </si>
  <si>
    <r>
      <rPr>
        <b/>
        <sz val="11"/>
        <color theme="1"/>
        <rFont val="Calibri"/>
        <family val="2"/>
        <scheme val="minor"/>
      </rPr>
      <t>index_num</t>
    </r>
    <r>
      <rPr>
        <sz val="11"/>
        <color theme="1"/>
        <rFont val="Calibri"/>
        <family val="2"/>
        <scheme val="minor"/>
      </rPr>
      <t xml:space="preserve"> is a number like 1, 2, 3, 4</t>
    </r>
  </si>
  <si>
    <t>value1 = lookup table 1</t>
  </si>
  <si>
    <t>value2 = lookup table 2</t>
  </si>
  <si>
    <t>value3 = lookup table 3</t>
  </si>
  <si>
    <t>If index_num is 2, then the lookup table 2 will be returned by CHOOSE to the VLOOKUP function</t>
  </si>
  <si>
    <t>VLOOKUP &amp; CHOOSE with 3 lookup tables</t>
  </si>
  <si>
    <t>Notes:</t>
  </si>
  <si>
    <t>MATCH: reports relative position of item in a list</t>
  </si>
  <si>
    <t>F4 key adds $ signs to lock range (make absolute).</t>
  </si>
  <si>
    <t>ISNUMBER: reports TRUE when it sees a number</t>
  </si>
  <si>
    <t>Once you have compared two lists, you can:</t>
  </si>
  <si>
    <t>Sort</t>
  </si>
  <si>
    <t>Comparing 2 Lists: Is Item In List?</t>
  </si>
  <si>
    <t>Filter</t>
  </si>
  <si>
    <t>Has prospective customer made it into our master list due to our sales phone calls?</t>
  </si>
  <si>
    <t>Array Formula</t>
  </si>
  <si>
    <t>Playlist of videos about these topics:</t>
  </si>
  <si>
    <t>List 2 = Customers we have made sales calls to.</t>
  </si>
  <si>
    <t>Excel Compare / Merge Two Lists</t>
  </si>
  <si>
    <t>Master Customer List</t>
  </si>
  <si>
    <t>Prospective Customers</t>
  </si>
  <si>
    <t>http://www.youtube.com/playlist?list=PL83E0D7B674B73A06</t>
  </si>
  <si>
    <t>List 1</t>
  </si>
  <si>
    <t>List 2</t>
  </si>
  <si>
    <t>Is item in List 2 in List 1?</t>
  </si>
  <si>
    <t>Fran's  Produce</t>
  </si>
  <si>
    <t>Produce Fast And Fresh</t>
  </si>
  <si>
    <t>Veggies And Fruit Delight</t>
  </si>
  <si>
    <t>Julie's Produce</t>
  </si>
  <si>
    <t>Fruit &amp; Veggie Delights</t>
  </si>
  <si>
    <t>Fresh Delights</t>
  </si>
  <si>
    <t>Clean &amp; Neat  Produce</t>
  </si>
  <si>
    <t>Healthy Garden Produce</t>
  </si>
  <si>
    <t>CA Produce</t>
  </si>
  <si>
    <t>Fruits And Nuts R Us</t>
  </si>
  <si>
    <t>Best For U</t>
  </si>
  <si>
    <t>Table Ready Produce</t>
  </si>
  <si>
    <t>Freshy Produce</t>
  </si>
  <si>
    <t>Fruit &amp; Veggie Inc.</t>
  </si>
  <si>
    <t>Veggie Are THE Way</t>
  </si>
  <si>
    <t>Health Choice Fruit</t>
  </si>
  <si>
    <t>Greens Delight</t>
  </si>
  <si>
    <t>Delight &amp; Health</t>
  </si>
  <si>
    <t>Garden Fresh</t>
  </si>
  <si>
    <t>Garden Health</t>
  </si>
  <si>
    <t>Garden Ready</t>
  </si>
  <si>
    <t>Best Garden Produce</t>
  </si>
  <si>
    <t>** Is Item In List use: ISNUMBER &amp; MATCH</t>
  </si>
  <si>
    <t>Fresh Produce Inc.</t>
  </si>
  <si>
    <t>Down To Earth</t>
  </si>
  <si>
    <t>Fruit &amp; Veggie Health</t>
  </si>
  <si>
    <t>Garden Fresh Produce</t>
  </si>
  <si>
    <t>Summary:</t>
  </si>
  <si>
    <t>Is In List: use ISNUMBER &amp; MATCH</t>
  </si>
  <si>
    <t>NOT In List: use ISNA &amp; MATCH</t>
  </si>
  <si>
    <t>ISNA: reports TRUE when it sees an #N/A</t>
  </si>
  <si>
    <t>Comparing 2 Lists: Is Item NOT In List?</t>
  </si>
  <si>
    <t>Is the book missing from our library shelves?</t>
  </si>
  <si>
    <t>Books Counted In Inventory Count</t>
  </si>
  <si>
    <t>Library Database List of ALL Books</t>
  </si>
  <si>
    <t>Missing Books</t>
  </si>
  <si>
    <t>Is Item In List 2 NOT In List 1?</t>
  </si>
  <si>
    <t>Text</t>
  </si>
  <si>
    <t>The Da Vinci Code (Dan Brown)</t>
  </si>
  <si>
    <t>The Stone Diaries (Carol Shields)</t>
  </si>
  <si>
    <t>Pride and Prejudice (Jane Austen)</t>
  </si>
  <si>
    <t>The Lord of the Rings: Two Towers (Tolkien)</t>
  </si>
  <si>
    <t>To Kill A Mockingbird (Harper Lee)</t>
  </si>
  <si>
    <t>Gone With The Wind (Margaret Mitchell)</t>
  </si>
  <si>
    <t>The Bourne Identity (Robert Ludlum)</t>
  </si>
  <si>
    <t>The Lord of the Rings: Fellowship of the Ring (Tolkien)</t>
  </si>
  <si>
    <t>East of Eden (John Steinbeck)</t>
  </si>
  <si>
    <t>Angela’s Ashes (Frank McCourt)</t>
  </si>
  <si>
    <t>Anne of Green Gables (L.M. Montgomery)</t>
  </si>
  <si>
    <t>Life of Pi (Yann Martel)</t>
  </si>
  <si>
    <t>Outlander (Diana Gabaldon)</t>
  </si>
  <si>
    <t>The Grapes of Wrath (John Steinbeck)</t>
  </si>
  <si>
    <t>A Fine Balance (Rohinton Mistry)</t>
  </si>
  <si>
    <t>Catch-22 (Joseph Heller)</t>
  </si>
  <si>
    <t>Harry Potter and the Goblet of Fire (Rowling)</t>
  </si>
  <si>
    <t>Bible</t>
  </si>
  <si>
    <t>Angels and Demons (Dan Brown)</t>
  </si>
  <si>
    <t>The Secret Garden (Frances Hodgson Burnett)</t>
  </si>
  <si>
    <t>Harry Potter and the Order of the Phoenix (Rowling)</t>
  </si>
  <si>
    <t>A Woman of Substance (Barbara Taylor Bradford)</t>
  </si>
  <si>
    <t>Memoirs of a Geisha (Arthur Golden)</t>
  </si>
  <si>
    <t>The Celestine Prophecy (James Redfield)</t>
  </si>
  <si>
    <t>Harry Potter and the Philosopher’s Stone (Rowling)</t>
  </si>
  <si>
    <t>The Great Gatsby (Fitzgerald)</t>
  </si>
  <si>
    <t>Fall on Your Knees (Ann-Marie MacDonald)</t>
  </si>
  <si>
    <t>The Outsiders (S.E. Hinton)</t>
  </si>
  <si>
    <t>The Stand (Stephen King)</t>
  </si>
  <si>
    <t>Harry Potter and the Prisoner of Azkaban (Rowling)</t>
  </si>
  <si>
    <t>The Power of One (Bryce Courtenay)</t>
  </si>
  <si>
    <t>Jane Eyre (Charlotte Bronte)</t>
  </si>
  <si>
    <t>The World According To Garp (John Irving)</t>
  </si>
  <si>
    <t>The Hobbit (Tolkien)</t>
  </si>
  <si>
    <t>Charlotte’s Web (E.B. White)</t>
  </si>
  <si>
    <t>The Catcher in the Rye (J.D. Salinger)</t>
  </si>
  <si>
    <t>A Tree Grows in Brooklyn (Betty Smith)</t>
  </si>
  <si>
    <t>Little Women (Louisa May Alcott)</t>
  </si>
  <si>
    <t>The Lovely Bones (Alice Sebold)</t>
  </si>
  <si>
    <t>The Red Tent (Anita Diamant)</t>
  </si>
  <si>
    <t>The Hitchhiker’s Guide to the Galaxy (Douglas Adams)</t>
  </si>
  <si>
    <t>The Lion, The Witch and the Wardrobe (C. S. Lewis)</t>
  </si>
  <si>
    <t>Wuthering Heights (Emily Bronte)</t>
  </si>
  <si>
    <t>Tuesdays with Morrie (Mitch Albom)</t>
  </si>
  <si>
    <t>The Poisonwood Bible (Barbara Kingsolver)</t>
  </si>
  <si>
    <t>Dune (Frank Herbert)</t>
  </si>
  <si>
    <t>The Secret Life of Bees (Sue Monk Kidd)</t>
  </si>
  <si>
    <t>The Notebook (Nicholas Sparks)</t>
  </si>
  <si>
    <t>Kane and Abel (Jeffrey Archer)</t>
  </si>
  <si>
    <t>Atlas Shrugged (Ayn Rand)</t>
  </si>
  <si>
    <t>Blindness (Jose Saramago)</t>
  </si>
  <si>
    <t>1984 (Orwell)</t>
  </si>
  <si>
    <t>Harry Potter and the Chamber of Secrets (Rowling)</t>
  </si>
  <si>
    <t>The Mists of Avalon (Marion Zimmer Bradley)</t>
  </si>
  <si>
    <t>The Count of Monte Cristo (Alexandre Dumas)</t>
  </si>
  <si>
    <t>The Pillars of the Earth (Ken Follett)</t>
  </si>
  <si>
    <t>White Oleander (Janet Fitch)</t>
  </si>
  <si>
    <t>I Know This Much is True (Wally Lamb)</t>
  </si>
  <si>
    <t>Confessions of a Shopaholic (Sophie Kinsella)</t>
  </si>
  <si>
    <t>Les Miserables (Hugo)</t>
  </si>
  <si>
    <t>The Alchemist (Paulo Coelho)</t>
  </si>
  <si>
    <t>Fifth Business (Robertson Davis)</t>
  </si>
  <si>
    <t>The Clan of the Cave Bear (Jean M. Auel)</t>
  </si>
  <si>
    <t>The Lord of the Rings: Return of the King (Tolkien)</t>
  </si>
  <si>
    <t>The Kite Runner (Khaled Hosseini)</t>
  </si>
  <si>
    <t>Ulysses (James Joyce)</t>
  </si>
  <si>
    <t>The Little Prince (Antoine de Saint-Exupery)</t>
  </si>
  <si>
    <t>Anna Karenina (Tolstoy)</t>
  </si>
  <si>
    <t>She’s Come Undone (Wally Lamb)</t>
  </si>
  <si>
    <t>Rebecca (Daphne DuMaurier)</t>
  </si>
  <si>
    <t>One Hundred Years Of Solitude (Gabriel Garcia Marquez)</t>
  </si>
  <si>
    <t>A Tale of Two Cities (Dickens)</t>
  </si>
  <si>
    <t>Ender’s Game (Orson Scott Card)</t>
  </si>
  <si>
    <t>Great Expectations (Dickens)</t>
  </si>
  <si>
    <t>Of Mice And Men (Steinbeck)</t>
  </si>
  <si>
    <t>The Stone Angel (Margaret Laurence)</t>
  </si>
  <si>
    <t>The Sisterhood of the Traveling Pants (Ann Brashares)</t>
  </si>
  <si>
    <t>The Thorn Birds (Colleen McCullough)</t>
  </si>
  <si>
    <t>Brave New World (Aldous Huxley)</t>
  </si>
  <si>
    <t>The Handmaid’s Tale (Margaret Atwood)</t>
  </si>
  <si>
    <t>The Time Traveller’s Wife (Audrew Niffenegger)</t>
  </si>
  <si>
    <t>Watership Down(Richard Adams)</t>
  </si>
  <si>
    <t>Crime and Punishment (Fyodor Dostoyevsky)</t>
  </si>
  <si>
    <t>The Fountainhead (Ayn Rand)</t>
  </si>
  <si>
    <t>War and Peace (Tolstoy)</t>
  </si>
  <si>
    <t>Interview With The Vampire (Anne Rice)</t>
  </si>
  <si>
    <t>Bridget Jones’ Diary (Fielding)</t>
  </si>
  <si>
    <t>Love in the Time of Cholera (Marquez)</t>
  </si>
  <si>
    <t>Shogun (James Clavell)</t>
  </si>
  <si>
    <t>The English Patient (Michael Ondaatje)</t>
  </si>
  <si>
    <t>The Summer Tree (Guy Gavriel Kay)</t>
  </si>
  <si>
    <t>Lord of the Flies (Golding)</t>
  </si>
  <si>
    <t>The Diviners (Margaret Laurence)</t>
  </si>
  <si>
    <t>Not Wanted On The Voyage (Timothy Findley)</t>
  </si>
  <si>
    <t>Wizard’s First Rule (Terry Goodkind)</t>
  </si>
  <si>
    <t>Emma (Jane Austen)</t>
  </si>
  <si>
    <t>In The Skin Of A Lion (Ondaatje)</t>
  </si>
  <si>
    <t>The Good Earth (Pearl S. Buck)</t>
  </si>
  <si>
    <t>A Prayer for Owen Meany (John Irving)</t>
  </si>
  <si>
    <t>The Five People You Meet In Heaven (Mitch Albom)</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</si>
  <si>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</si>
  <si>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</si>
  <si>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</si>
  <si>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</si>
  <si>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</si>
  <si>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</si>
  <si>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</si>
  <si>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</si>
  <si>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</si>
  <si>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</si>
  <si>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</si>
  <si>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</si>
  <si>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</si>
  <si>
    <t>* Always retrieves value from last column if table taller than wide or the same width and height.</t>
  </si>
  <si>
    <t>Invoice Example:</t>
  </si>
  <si>
    <t>Gigi's Produce</t>
  </si>
  <si>
    <t>Reason we use LOOKUP: LOOKUP lookup_value argument can do a function argument array operation, but VLOOKUP lookup_value can NOT.</t>
  </si>
  <si>
    <r>
      <rPr>
        <b/>
        <sz val="11"/>
        <color theme="1"/>
        <rFont val="Calibri"/>
        <family val="2"/>
        <scheme val="minor"/>
      </rPr>
      <t>array</t>
    </r>
    <r>
      <rPr>
        <sz val="11"/>
        <color theme="1"/>
        <rFont val="Calibri"/>
        <family val="2"/>
        <scheme val="minor"/>
      </rPr>
      <t xml:space="preserve"> argument = values that you want to retrieve. </t>
    </r>
    <r>
      <rPr>
        <b/>
        <sz val="11"/>
        <color theme="1"/>
        <rFont val="Calibri"/>
        <family val="2"/>
        <scheme val="minor"/>
      </rPr>
      <t>array</t>
    </r>
    <r>
      <rPr>
        <sz val="11"/>
        <color theme="1"/>
        <rFont val="Calibri"/>
        <family val="2"/>
        <scheme val="minor"/>
      </rPr>
      <t xml:space="preserve"> can be a table, a column, or a row.</t>
    </r>
  </si>
  <si>
    <r>
      <rPr>
        <b/>
        <sz val="11"/>
        <color theme="1"/>
        <rFont val="Calibri"/>
        <family val="2"/>
        <scheme val="minor"/>
      </rPr>
      <t>row_num</t>
    </r>
    <r>
      <rPr>
        <sz val="11"/>
        <color theme="1"/>
        <rFont val="Calibri"/>
        <family val="2"/>
        <scheme val="minor"/>
      </rPr>
      <t xml:space="preserve"> argument = tells INDEX what row to look at to retrieve a value. If you put 0 or omitted, it will get "all the rows" (whole column).</t>
    </r>
  </si>
  <si>
    <r>
      <rPr>
        <b/>
        <sz val="11"/>
        <color theme="1"/>
        <rFont val="Calibri"/>
        <family val="2"/>
        <scheme val="minor"/>
      </rPr>
      <t>column_num</t>
    </r>
    <r>
      <rPr>
        <sz val="11"/>
        <color theme="1"/>
        <rFont val="Calibri"/>
        <family val="2"/>
        <scheme val="minor"/>
      </rPr>
      <t xml:space="preserve"> argument tells INDEX what column to look at to retrieve a value. If you put 0 or omitted, it will get "all the columns" (whole row).</t>
    </r>
  </si>
  <si>
    <r>
      <rPr>
        <b/>
        <sz val="11"/>
        <color theme="1"/>
        <rFont val="Calibri"/>
        <family val="2"/>
        <scheme val="minor"/>
      </rPr>
      <t>Example 1:</t>
    </r>
    <r>
      <rPr>
        <sz val="11"/>
        <color theme="1"/>
        <rFont val="Calibri"/>
        <family val="2"/>
        <scheme val="minor"/>
      </rPr>
      <t xml:space="preserve"> Data Validation List. VLOOKUP, Exact Match. IF &amp; ISBLANK functions. </t>
    </r>
    <r>
      <rPr>
        <b/>
        <sz val="11"/>
        <color theme="1"/>
        <rFont val="Calibri"/>
        <family val="2"/>
        <scheme val="minor"/>
      </rPr>
      <t>Goal:</t>
    </r>
    <r>
      <rPr>
        <sz val="11"/>
        <color theme="1"/>
        <rFont val="Calibri"/>
        <family val="2"/>
        <scheme val="minor"/>
      </rPr>
      <t xml:space="preserve"> Create Invoice. </t>
    </r>
  </si>
  <si>
    <r>
      <rPr>
        <b/>
        <sz val="11"/>
        <color theme="1"/>
        <rFont val="Calibri"/>
        <family val="2"/>
        <scheme val="minor"/>
      </rPr>
      <t>Example 3:</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Pipe size. </t>
    </r>
  </si>
  <si>
    <r>
      <rPr>
        <b/>
        <sz val="11"/>
        <color theme="1"/>
        <rFont val="Calibri"/>
        <family val="2"/>
        <scheme val="minor"/>
      </rPr>
      <t>Example 2:</t>
    </r>
    <r>
      <rPr>
        <sz val="11"/>
        <color theme="1"/>
        <rFont val="Calibri"/>
        <family val="2"/>
        <scheme val="minor"/>
      </rPr>
      <t xml:space="preserve"> HLOOKUP with Exact Match Lookup. </t>
    </r>
    <r>
      <rPr>
        <b/>
        <sz val="11"/>
        <color theme="1"/>
        <rFont val="Calibri"/>
        <family val="2"/>
        <scheme val="minor"/>
      </rPr>
      <t xml:space="preserve">Goal: </t>
    </r>
    <r>
      <rPr>
        <sz val="11"/>
        <color theme="1"/>
        <rFont val="Calibri"/>
        <family val="2"/>
        <scheme val="minor"/>
      </rPr>
      <t>Lookup Tyrone's Phone Number. Horizontal Lookup is rare.</t>
    </r>
  </si>
  <si>
    <r>
      <rPr>
        <b/>
        <sz val="11"/>
        <color theme="1"/>
        <rFont val="Calibri"/>
        <family val="2"/>
        <scheme val="minor"/>
      </rPr>
      <t>Example 4:</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Commission Paid. </t>
    </r>
  </si>
  <si>
    <r>
      <rPr>
        <b/>
        <sz val="11"/>
        <color theme="1"/>
        <rFont val="Calibri"/>
        <family val="2"/>
        <scheme val="minor"/>
      </rPr>
      <t>Example 8:</t>
    </r>
    <r>
      <rPr>
        <sz val="11"/>
        <color theme="1"/>
        <rFont val="Calibri"/>
        <family val="2"/>
        <scheme val="minor"/>
      </rPr>
      <t xml:space="preserve"> Multiple VLOOKUP functions. </t>
    </r>
    <r>
      <rPr>
        <b/>
        <sz val="11"/>
        <color theme="1"/>
        <rFont val="Calibri"/>
        <family val="2"/>
        <scheme val="minor"/>
      </rPr>
      <t>Goal:</t>
    </r>
    <r>
      <rPr>
        <sz val="11"/>
        <color theme="1"/>
        <rFont val="Calibri"/>
        <family val="2"/>
        <scheme val="minor"/>
      </rPr>
      <t xml:space="preserve"> Calculate taxes from complex tax table.</t>
    </r>
  </si>
  <si>
    <r>
      <rPr>
        <b/>
        <sz val="11"/>
        <color theme="1"/>
        <rFont val="Calibri"/>
        <family val="2"/>
        <scheme val="minor"/>
      </rPr>
      <t>Example 9:</t>
    </r>
    <r>
      <rPr>
        <sz val="11"/>
        <color theme="1"/>
        <rFont val="Calibri"/>
        <family val="2"/>
        <scheme val="minor"/>
      </rPr>
      <t xml:space="preserve"> How to use VLOOKUP, LEFT and SEARCH to do a "Partial Text Lookup. </t>
    </r>
    <r>
      <rPr>
        <b/>
        <sz val="11"/>
        <color theme="1"/>
        <rFont val="Calibri"/>
        <family val="2"/>
        <scheme val="minor"/>
      </rPr>
      <t>Goal:</t>
    </r>
    <r>
      <rPr>
        <sz val="11"/>
        <color theme="1"/>
        <rFont val="Calibri"/>
        <family val="2"/>
        <scheme val="minor"/>
      </rPr>
      <t xml:space="preserve"> Lookup Product Price.</t>
    </r>
  </si>
  <si>
    <r>
      <rPr>
        <b/>
        <sz val="11"/>
        <color theme="1"/>
        <rFont val="Calibri"/>
        <family val="2"/>
        <scheme val="minor"/>
      </rPr>
      <t xml:space="preserve">Example 10: </t>
    </r>
    <r>
      <rPr>
        <sz val="11"/>
        <color theme="1"/>
        <rFont val="Calibri"/>
        <family val="2"/>
        <scheme val="minor"/>
      </rPr>
      <t xml:space="preserve">INDEX and MATCH functions to do a "Lookup Left". INDEX </t>
    </r>
    <r>
      <rPr>
        <b/>
        <sz val="11"/>
        <color theme="1"/>
        <rFont val="Calibri"/>
        <family val="2"/>
        <scheme val="minor"/>
      </rPr>
      <t>array</t>
    </r>
    <r>
      <rPr>
        <sz val="11"/>
        <color theme="1"/>
        <rFont val="Calibri"/>
        <family val="2"/>
        <scheme val="minor"/>
      </rPr>
      <t xml:space="preserve"> argument is a column. Goal: Given a flight range, lookup boomerang name in first column.</t>
    </r>
  </si>
  <si>
    <r>
      <rPr>
        <b/>
        <sz val="11"/>
        <color theme="1"/>
        <rFont val="Calibri"/>
        <family val="2"/>
        <scheme val="minor"/>
      </rPr>
      <t>Example 11:</t>
    </r>
    <r>
      <rPr>
        <sz val="11"/>
        <color theme="1"/>
        <rFont val="Calibri"/>
        <family val="2"/>
        <scheme val="minor"/>
      </rPr>
      <t xml:space="preserve"> INDEX and MATCH to find Vendor for Low Bid.  INDEX </t>
    </r>
    <r>
      <rPr>
        <b/>
        <sz val="11"/>
        <color theme="1"/>
        <rFont val="Calibri"/>
        <family val="2"/>
        <scheme val="minor"/>
      </rPr>
      <t>array</t>
    </r>
    <r>
      <rPr>
        <sz val="11"/>
        <color theme="1"/>
        <rFont val="Calibri"/>
        <family val="2"/>
        <scheme val="minor"/>
      </rPr>
      <t xml:space="preserve"> argument is a row. Goal: lookup vendor name for lowest bid.</t>
    </r>
  </si>
  <si>
    <r>
      <rPr>
        <b/>
        <sz val="11"/>
        <color theme="1"/>
        <rFont val="Calibri"/>
        <family val="2"/>
        <scheme val="minor"/>
      </rPr>
      <t>Example 12:</t>
    </r>
    <r>
      <rPr>
        <sz val="11"/>
        <color theme="1"/>
        <rFont val="Calibri"/>
        <family val="2"/>
        <scheme val="minor"/>
      </rPr>
      <t xml:space="preserve"> INDEX and MATCH functions to do a Two-Way Lookup.  INDEX </t>
    </r>
    <r>
      <rPr>
        <b/>
        <sz val="11"/>
        <color theme="1"/>
        <rFont val="Calibri"/>
        <family val="2"/>
        <scheme val="minor"/>
      </rPr>
      <t>array</t>
    </r>
    <r>
      <rPr>
        <sz val="11"/>
        <color theme="1"/>
        <rFont val="Calibri"/>
        <family val="2"/>
        <scheme val="minor"/>
      </rPr>
      <t xml:space="preserve"> argument is a table. Goal: Do Two-Way Lookup to find Discount.</t>
    </r>
  </si>
  <si>
    <r>
      <rPr>
        <b/>
        <sz val="11"/>
        <color theme="1"/>
        <rFont val="Calibri"/>
        <family val="2"/>
        <scheme val="minor"/>
      </rPr>
      <t>Example 13:</t>
    </r>
    <r>
      <rPr>
        <sz val="11"/>
        <color theme="1"/>
        <rFont val="Calibri"/>
        <family val="2"/>
        <scheme val="minor"/>
      </rPr>
      <t xml:space="preserve"> INDEX and MATCH to lookup a whole column or row.  INDEX </t>
    </r>
    <r>
      <rPr>
        <b/>
        <sz val="11"/>
        <color theme="1"/>
        <rFont val="Calibri"/>
        <family val="2"/>
        <scheme val="minor"/>
      </rPr>
      <t>array</t>
    </r>
    <r>
      <rPr>
        <sz val="11"/>
        <color theme="1"/>
        <rFont val="Calibri"/>
        <family val="2"/>
        <scheme val="minor"/>
      </rPr>
      <t xml:space="preserve"> argument is a table. Goal: Lookup: 1)  whole column of values then 2)  whole row of values.</t>
    </r>
  </si>
  <si>
    <r>
      <rPr>
        <b/>
        <sz val="11"/>
        <color theme="1"/>
        <rFont val="Calibri"/>
        <family val="2"/>
        <scheme val="minor"/>
      </rPr>
      <t>Example 14:</t>
    </r>
    <r>
      <rPr>
        <sz val="11"/>
        <color theme="1"/>
        <rFont val="Calibri"/>
        <family val="2"/>
        <scheme val="minor"/>
      </rPr>
      <t xml:space="preserve"> How to use VLOOKUP &amp; CHOOSE to do a lookup to multiple tables. </t>
    </r>
    <r>
      <rPr>
        <b/>
        <sz val="11"/>
        <color theme="1"/>
        <rFont val="Calibri"/>
        <family val="2"/>
        <scheme val="minor"/>
      </rPr>
      <t>Goal:</t>
    </r>
    <r>
      <rPr>
        <sz val="11"/>
        <color theme="1"/>
        <rFont val="Calibri"/>
        <family val="2"/>
        <scheme val="minor"/>
      </rPr>
      <t xml:space="preserve"> Lookup Commission rate from Multiple Lookup tables.</t>
    </r>
  </si>
  <si>
    <r>
      <rPr>
        <b/>
        <sz val="11"/>
        <color theme="1"/>
        <rFont val="Calibri"/>
        <family val="2"/>
        <scheme val="minor"/>
      </rPr>
      <t>Example 15:</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array</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Commission and Rating.</t>
    </r>
  </si>
  <si>
    <r>
      <rPr>
        <b/>
        <sz val="11"/>
        <color theme="1"/>
        <rFont val="Calibri"/>
        <family val="2"/>
        <scheme val="minor"/>
      </rPr>
      <t>Example 16:</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Last Date and find site.</t>
    </r>
  </si>
  <si>
    <r>
      <rPr>
        <b/>
        <sz val="11"/>
        <color theme="1"/>
        <rFont val="Calibri"/>
        <family val="2"/>
        <scheme val="minor"/>
      </rPr>
      <t>Example 18:</t>
    </r>
    <r>
      <rPr>
        <sz val="11"/>
        <color theme="1"/>
        <rFont val="Calibri"/>
        <family val="2"/>
        <scheme val="minor"/>
      </rPr>
      <t xml:space="preserve"> INDEX and ROWS to Flip Grade Table. </t>
    </r>
    <r>
      <rPr>
        <b/>
        <sz val="11"/>
        <color theme="1"/>
        <rFont val="Calibri"/>
        <family val="2"/>
        <scheme val="minor"/>
      </rPr>
      <t>Goal:</t>
    </r>
    <r>
      <rPr>
        <sz val="11"/>
        <color theme="1"/>
        <rFont val="Calibri"/>
        <family val="2"/>
        <scheme val="minor"/>
      </rPr>
      <t xml:space="preserve"> Flip a Grade Table.</t>
    </r>
  </si>
  <si>
    <r>
      <rPr>
        <b/>
        <sz val="11"/>
        <color theme="1"/>
        <rFont val="Calibri"/>
        <family val="2"/>
        <scheme val="minor"/>
      </rPr>
      <t>Example 19</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also in List 2?</t>
    </r>
  </si>
  <si>
    <r>
      <rPr>
        <b/>
        <sz val="11"/>
        <color theme="1"/>
        <rFont val="Calibri"/>
        <family val="2"/>
        <scheme val="minor"/>
      </rPr>
      <t>Example 20:</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NOT in List 2?</t>
    </r>
  </si>
  <si>
    <r>
      <rPr>
        <b/>
        <sz val="11"/>
        <color theme="1"/>
        <rFont val="Calibri"/>
        <family val="2"/>
        <scheme val="minor"/>
      </rPr>
      <t>Example 17:</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Adding" to  total costs.</t>
    </r>
  </si>
  <si>
    <t xml:space="preserve">Data Validation List. VLOOKUP, Exact Match. IF &amp; ISBLANK functions. Goal: Create Invoice. </t>
  </si>
  <si>
    <t>HLOOKUP with Exact Match Lookup. Goal: Lookup Tyrone's Phone Number. Horizontal Lookup is rare.</t>
  </si>
  <si>
    <t>VLOOKUP with Approximate Match Lookup. Goal: Lookup Pipe size.</t>
  </si>
  <si>
    <t>VLOOKUP with Approximate Match Lookup. Goal: Lookup Commission Paid.</t>
  </si>
  <si>
    <t>Multiple VLOOKUP functions. Goal: Calculate taxes from complex tax table.</t>
  </si>
  <si>
    <t>INDEX and MATCH functions to do a "Lookup Left". INDEX array argument is a column. Goal: Given a flight range, lookup boomerang name in first column.</t>
  </si>
  <si>
    <t>INDEX and MATCH to find Vendor for Low Bid.  INDEX array argument is a row. Goal: lookup vendor name for lowest bid.</t>
  </si>
  <si>
    <t>INDEX and MATCH functions to do a Two-Way Lookup.  INDEX array argument is a table. Goal: Do Two-Way Lookup to find Discount.</t>
  </si>
  <si>
    <t>INDEX and MATCH to lookup a whole column or row.  INDEX array argument is a table. Goal: Lookup: 1)  whole column of values then 2)  whole row of values.</t>
  </si>
  <si>
    <t>How to use VLOOKUP &amp; CHOOSE to do a lookup to multiple tables. Goal: Lookup Commission rate from Multiple Lookup tables.</t>
  </si>
  <si>
    <t>LOOKUP with lookup_value and array arguments. Approximate Match. Goal: Lookup Commission and Rating.</t>
  </si>
  <si>
    <t>LOOKUP with lookup_value and lookup_vector and result_vector arguments. Approximate Match. Goal: Lookup Last Date and find site.</t>
  </si>
  <si>
    <t>LOOKUP with lookup_value and lookup_vector and result_vector arguments. Approximate Match. Goal: "Lookup Adding" to  total costs.</t>
  </si>
  <si>
    <t>INDEX and ROWS to Flip Grade Table. Goal: Flip a Grade Table.</t>
  </si>
  <si>
    <t>Use MATCH to Compare Two Lists. Goal: Is an item in List 1 also in List 2?</t>
  </si>
  <si>
    <t>Use MATCH to Compare Two Lists. Goal: Is an item in List 1 NOT in List 2?</t>
  </si>
  <si>
    <r>
      <rPr>
        <b/>
        <sz val="11"/>
        <color theme="1"/>
        <rFont val="Calibri"/>
        <family val="2"/>
        <scheme val="minor"/>
      </rPr>
      <t>Example 5:</t>
    </r>
    <r>
      <rPr>
        <sz val="11"/>
        <color theme="1"/>
        <rFont val="Calibri"/>
        <family val="2"/>
        <scheme val="minor"/>
      </rPr>
      <t xml:space="preserve"> VLOOKUP with Approximate Match Lookup. Cell Reference for Column Index Number. </t>
    </r>
    <r>
      <rPr>
        <b/>
        <sz val="11"/>
        <color theme="1"/>
        <rFont val="Calibri"/>
        <family val="2"/>
        <scheme val="minor"/>
      </rPr>
      <t>Goal:</t>
    </r>
    <r>
      <rPr>
        <sz val="11"/>
        <color theme="1"/>
        <rFont val="Calibri"/>
        <family val="2"/>
        <scheme val="minor"/>
      </rPr>
      <t xml:space="preserve"> Get Rating and Commission.</t>
    </r>
  </si>
  <si>
    <t>VLOOKUP with Approximate Match Lookup. Cell Reference for Column Index Number. Goal: Get Rating and Commission.</t>
  </si>
  <si>
    <r>
      <rPr>
        <b/>
        <sz val="11"/>
        <color theme="1"/>
        <rFont val="Calibri"/>
        <family val="2"/>
        <scheme val="minor"/>
      </rPr>
      <t>Example 6:</t>
    </r>
    <r>
      <rPr>
        <sz val="11"/>
        <color theme="1"/>
        <rFont val="Calibri"/>
        <family val="2"/>
        <scheme val="minor"/>
      </rPr>
      <t xml:space="preserve"> VLOOKUP and MATCH functions with Exact Match Lookup. MATCH for Column Index Number. </t>
    </r>
    <r>
      <rPr>
        <b/>
        <sz val="11"/>
        <color theme="1"/>
        <rFont val="Calibri"/>
        <family val="2"/>
        <scheme val="minor"/>
      </rPr>
      <t>Goal:</t>
    </r>
    <r>
      <rPr>
        <sz val="11"/>
        <color theme="1"/>
        <rFont val="Calibri"/>
        <family val="2"/>
        <scheme val="minor"/>
      </rPr>
      <t xml:space="preserve"> Retrieve employee data.</t>
    </r>
  </si>
  <si>
    <t>VLOOKUP and MATCH functions with Exact Match Lookup. MATCH for Column Index Number. Goal: Retrieve employee data.</t>
  </si>
  <si>
    <r>
      <rPr>
        <b/>
        <sz val="11"/>
        <color theme="1"/>
        <rFont val="Calibri"/>
        <family val="2"/>
        <scheme val="minor"/>
      </rPr>
      <t>Example 7:</t>
    </r>
    <r>
      <rPr>
        <sz val="11"/>
        <color theme="1"/>
        <rFont val="Calibri"/>
        <family val="2"/>
        <scheme val="minor"/>
      </rPr>
      <t xml:space="preserve"> VLOOKUP &amp; ROWS or COLUMNS with Exact Match Lookup. ROWS or COLUMNS for Column Index Number. </t>
    </r>
    <r>
      <rPr>
        <b/>
        <sz val="11"/>
        <color theme="1"/>
        <rFont val="Calibri"/>
        <family val="2"/>
        <scheme val="minor"/>
      </rPr>
      <t>Goal:</t>
    </r>
    <r>
      <rPr>
        <sz val="11"/>
        <color theme="1"/>
        <rFont val="Calibri"/>
        <family val="2"/>
        <scheme val="minor"/>
      </rPr>
      <t xml:space="preserve"> Retrieve record from Employee Table.</t>
    </r>
  </si>
  <si>
    <t>VLOOKUP &amp; ROWS or COLUMNS with Exact Match Lookup. ROWS or COLUMNS for Column Index Number. Goal: Retrieve record from Employee Table.</t>
  </si>
  <si>
    <t xml:space="preserve">Approximate Match &amp; Sorting To Reduce Exact Match Calculation Time VLOOKUP WEEK #4 </t>
  </si>
  <si>
    <t>https://www.youtube.com/watch?v=wojchNbrCqA</t>
  </si>
  <si>
    <t>07:08 minute mark explains how Bianary Search Works:</t>
  </si>
  <si>
    <t>Taxable Earnings w VLOOKUP</t>
  </si>
  <si>
    <t>Price "Data Mismatch"</t>
  </si>
  <si>
    <t>How to use VLOOKUP, LEFT and SEARCH to do a "Partial Text Lookup. Goal: Lookup Product Price. Also: Look at Data Mismatch in lookup formulas.</t>
  </si>
  <si>
    <t>w/Vlookup</t>
  </si>
  <si>
    <t>w/ Vlookup</t>
  </si>
  <si>
    <t>Cost of each product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</si>
</sst>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164" formatCode="ddd"/>
    <numFmt numFmtId="165" formatCode="0&quot;''&quot;"/>
    <numFmt numFmtId="166" formatCode="&quot;$&quot;#,##0"/>
    <numFmt numFmtId="167" formatCode="&quot;$&quot;#,##0.00"/>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0"/>
      <color indexed="9"/>
      <name val="Arial"/>
      <family val="2"/>
    </font>
    <font>
      <sz val="10"/>
      <name val="Arial"/>
      <family val="2"/>
    </font>
    <font>
      <b/>
      <sz val="14"/>
      <color theme="0"/>
      <name val="Calibri"/>
      <family val="2"/>
      <scheme val="minor"/>
    </font>
    <font>
      <b/>
      <sz val="12"/>
      <color theme="0"/>
      <name val="Calibri"/>
      <family val="2"/>
      <scheme val="minor"/>
    </font>
    <font>
      <sz val="9"/>
      <color rgb="FF333333"/>
      <name val="Verdana"/>
      <family val="2"/>
    </font>
    <font>
      <sz val="12"/>
      <color theme="1"/>
      <name val="Times New Roman"/>
      <family val="2"/>
    </font>
    <font>
      <sz val="12"/>
      <color theme="1"/>
      <name val="Calibri"/>
      <family val="2"/>
      <scheme val="minor"/>
    </font>
    <font>
      <b/>
      <sz val="12"/>
      <color rgb="FFFF0000"/>
      <name val="Calibri"/>
      <family val="2"/>
      <scheme val="minor"/>
    </font>
    <font>
      <sz val="12"/>
      <color theme="0"/>
      <name val="Calibri"/>
      <family val="2"/>
      <scheme val="minor"/>
    </font>
    <font>
      <u/>
      <sz val="11"/>
      <color theme="10"/>
      <name val="Calibri"/>
      <family val="2"/>
      <scheme val="minor"/>
    </font>
    <font>
      <sz val="11"/>
      <color rgb="FF000000"/>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theme="1"/>
        <bgColor indexed="64"/>
      </patternFill>
    </fill>
    <fill>
      <patternFill patternType="solid">
        <fgColor rgb="FF006600"/>
        <bgColor indexed="64"/>
      </patternFill>
    </fill>
    <fill>
      <patternFill patternType="solid">
        <fgColor rgb="FF0066FF"/>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indexed="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9" fontId="1" fillId="0" borderId="0" applyFont="0" applyFill="0" applyBorder="0" applyAlignment="0" applyProtection="0"/>
    <xf numFmtId="0" fontId="11" fillId="0" borderId="0"/>
    <xf numFmtId="0" fontId="15" fillId="0" borderId="0" applyNumberFormat="0" applyFill="0" applyBorder="0" applyAlignment="0" applyProtection="0"/>
    <xf numFmtId="44" fontId="1" fillId="0" borderId="0" applyFont="0" applyFill="0" applyBorder="0" applyAlignment="0" applyProtection="0"/>
  </cellStyleXfs>
  <cellXfs count="136">
    <xf numFmtId="0" fontId="0" fillId="0" borderId="0" xfId="0"/>
    <xf numFmtId="0" fontId="0" fillId="2" borderId="1" xfId="0" applyFill="1" applyBorder="1"/>
    <xf numFmtId="0" fontId="0" fillId="2" borderId="2" xfId="0" applyFill="1" applyBorder="1"/>
    <xf numFmtId="0" fontId="0" fillId="2" borderId="3" xfId="0" applyFill="1" applyBorder="1"/>
    <xf numFmtId="0" fontId="4" fillId="3" borderId="4" xfId="0" applyFont="1" applyFill="1" applyBorder="1"/>
    <xf numFmtId="0" fontId="0" fillId="0" borderId="4" xfId="0" applyBorder="1"/>
    <xf numFmtId="8" fontId="0" fillId="0" borderId="4" xfId="0" applyNumberFormat="1" applyBorder="1"/>
    <xf numFmtId="0" fontId="3" fillId="0" borderId="0" xfId="0" applyFont="1"/>
    <xf numFmtId="0" fontId="0" fillId="4" borderId="4" xfId="0" applyFill="1" applyBorder="1"/>
    <xf numFmtId="164" fontId="4" fillId="3" borderId="4" xfId="0" applyNumberFormat="1" applyFont="1" applyFill="1" applyBorder="1"/>
    <xf numFmtId="18" fontId="0" fillId="0" borderId="4" xfId="0" applyNumberFormat="1" applyBorder="1"/>
    <xf numFmtId="14" fontId="0" fillId="0" borderId="4" xfId="0" applyNumberFormat="1" applyBorder="1"/>
    <xf numFmtId="3" fontId="0" fillId="0" borderId="4" xfId="0" applyNumberFormat="1" applyBorder="1"/>
    <xf numFmtId="165" fontId="0" fillId="0" borderId="4" xfId="0" applyNumberFormat="1" applyBorder="1"/>
    <xf numFmtId="8" fontId="0" fillId="0" borderId="0" xfId="0" applyNumberFormat="1" applyBorder="1"/>
    <xf numFmtId="0" fontId="0" fillId="0" borderId="0" xfId="0" applyBorder="1"/>
    <xf numFmtId="8" fontId="0" fillId="4" borderId="4" xfId="0" applyNumberFormat="1" applyFill="1" applyBorder="1"/>
    <xf numFmtId="0" fontId="0" fillId="2" borderId="1" xfId="0" applyFont="1" applyFill="1" applyBorder="1"/>
    <xf numFmtId="0" fontId="4" fillId="5" borderId="1" xfId="0" applyFont="1" applyFill="1" applyBorder="1" applyAlignment="1">
      <alignment horizontal="centerContinuous" wrapText="1"/>
    </xf>
    <xf numFmtId="0" fontId="4" fillId="5" borderId="2" xfId="0" applyFont="1" applyFill="1" applyBorder="1" applyAlignment="1">
      <alignment horizontal="centerContinuous" wrapText="1"/>
    </xf>
    <xf numFmtId="0" fontId="2" fillId="6" borderId="3" xfId="0" applyFont="1" applyFill="1" applyBorder="1"/>
    <xf numFmtId="0" fontId="2" fillId="6" borderId="4" xfId="0" applyFont="1" applyFill="1" applyBorder="1"/>
    <xf numFmtId="0" fontId="0" fillId="0" borderId="4" xfId="0" applyFill="1" applyBorder="1"/>
    <xf numFmtId="8" fontId="0" fillId="0" borderId="4" xfId="0" applyNumberFormat="1" applyFill="1" applyBorder="1"/>
    <xf numFmtId="0" fontId="4" fillId="5" borderId="4" xfId="0" applyFont="1" applyFill="1" applyBorder="1" applyAlignment="1">
      <alignment horizontal="centerContinuous" wrapText="1"/>
    </xf>
    <xf numFmtId="0" fontId="4" fillId="7" borderId="4" xfId="0" applyFont="1" applyFill="1" applyBorder="1"/>
    <xf numFmtId="0" fontId="5" fillId="0" borderId="4" xfId="0" applyFont="1" applyFill="1" applyBorder="1"/>
    <xf numFmtId="10" fontId="0" fillId="8" borderId="4" xfId="0" applyNumberFormat="1" applyFill="1" applyBorder="1"/>
    <xf numFmtId="0" fontId="3" fillId="0" borderId="4" xfId="0" applyFont="1" applyBorder="1"/>
    <xf numFmtId="0" fontId="0" fillId="9" borderId="0" xfId="0" applyFill="1"/>
    <xf numFmtId="0" fontId="0" fillId="10" borderId="0" xfId="0" applyFill="1"/>
    <xf numFmtId="10" fontId="0" fillId="4" borderId="4" xfId="0" applyNumberFormat="1" applyFill="1" applyBorder="1"/>
    <xf numFmtId="0" fontId="4" fillId="11" borderId="4" xfId="0" applyFont="1" applyFill="1" applyBorder="1"/>
    <xf numFmtId="0" fontId="4" fillId="11" borderId="4" xfId="0" applyFont="1" applyFill="1" applyBorder="1" applyAlignment="1">
      <alignment wrapText="1"/>
    </xf>
    <xf numFmtId="0" fontId="6" fillId="12" borderId="3" xfId="0" applyFont="1" applyFill="1" applyBorder="1" applyAlignment="1">
      <alignment horizontal="centerContinuous" wrapText="1"/>
    </xf>
    <xf numFmtId="0" fontId="6" fillId="11" borderId="3" xfId="0" applyFont="1" applyFill="1" applyBorder="1" applyAlignment="1">
      <alignment horizontal="centerContinuous" wrapText="1"/>
    </xf>
    <xf numFmtId="0" fontId="4" fillId="3" borderId="0" xfId="0" applyFont="1" applyFill="1"/>
    <xf numFmtId="10" fontId="0" fillId="0" borderId="4" xfId="0" applyNumberFormat="1" applyBorder="1"/>
    <xf numFmtId="0" fontId="1" fillId="4" borderId="4" xfId="1" applyNumberFormat="1" applyFont="1" applyFill="1" applyBorder="1"/>
    <xf numFmtId="10" fontId="1" fillId="4" borderId="4" xfId="1" applyNumberFormat="1" applyFont="1" applyFill="1" applyBorder="1"/>
    <xf numFmtId="0" fontId="0" fillId="4" borderId="4" xfId="0" applyNumberFormat="1" applyFont="1" applyFill="1" applyBorder="1"/>
    <xf numFmtId="0" fontId="0" fillId="4" borderId="4" xfId="0" applyFont="1" applyFill="1" applyBorder="1"/>
    <xf numFmtId="9" fontId="7" fillId="0" borderId="4" xfId="1" applyNumberFormat="1" applyFont="1" applyFill="1" applyBorder="1"/>
    <xf numFmtId="166" fontId="0" fillId="0" borderId="4" xfId="0" applyNumberFormat="1" applyBorder="1"/>
    <xf numFmtId="167" fontId="0" fillId="4" borderId="4" xfId="0" applyNumberFormat="1" applyFill="1" applyBorder="1"/>
    <xf numFmtId="166" fontId="0" fillId="0" borderId="4" xfId="0" applyNumberFormat="1" applyFill="1" applyBorder="1"/>
    <xf numFmtId="9" fontId="1" fillId="0" borderId="4" xfId="1" applyNumberFormat="1" applyFont="1" applyBorder="1"/>
    <xf numFmtId="166" fontId="0" fillId="4" borderId="4" xfId="0" applyNumberFormat="1" applyFill="1" applyBorder="1"/>
    <xf numFmtId="0" fontId="5" fillId="13" borderId="4" xfId="0" applyFont="1" applyFill="1" applyBorder="1"/>
    <xf numFmtId="0" fontId="5" fillId="13" borderId="4" xfId="0" applyFont="1" applyFill="1" applyBorder="1" applyAlignment="1">
      <alignment wrapText="1"/>
    </xf>
    <xf numFmtId="0" fontId="8" fillId="11" borderId="5" xfId="0" applyFont="1" applyFill="1" applyBorder="1"/>
    <xf numFmtId="0" fontId="8" fillId="11" borderId="6" xfId="0" applyFont="1" applyFill="1" applyBorder="1"/>
    <xf numFmtId="0" fontId="9" fillId="11" borderId="7" xfId="0" applyFont="1" applyFill="1" applyBorder="1"/>
    <xf numFmtId="0" fontId="0" fillId="4" borderId="4" xfId="1"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Border="1"/>
    <xf numFmtId="0" fontId="0" fillId="2" borderId="12" xfId="0" applyFill="1" applyBorder="1"/>
    <xf numFmtId="0" fontId="0" fillId="2" borderId="6" xfId="0" applyFill="1" applyBorder="1"/>
    <xf numFmtId="0" fontId="0" fillId="2" borderId="5" xfId="0" applyFill="1" applyBorder="1"/>
    <xf numFmtId="0" fontId="0" fillId="2" borderId="11" xfId="0" applyFill="1" applyBorder="1" applyAlignment="1">
      <alignment horizontal="left" indent="4"/>
    </xf>
    <xf numFmtId="0" fontId="0" fillId="2" borderId="7" xfId="0" applyFill="1" applyBorder="1" applyAlignment="1">
      <alignment horizontal="left" indent="4"/>
    </xf>
    <xf numFmtId="0" fontId="4" fillId="3" borderId="4" xfId="0" applyFont="1" applyFill="1" applyBorder="1" applyAlignment="1">
      <alignment wrapText="1"/>
    </xf>
    <xf numFmtId="0" fontId="4" fillId="3" borderId="13" xfId="0" applyFont="1" applyFill="1" applyBorder="1"/>
    <xf numFmtId="0" fontId="3" fillId="2" borderId="1" xfId="0" applyFont="1" applyFill="1" applyBorder="1"/>
    <xf numFmtId="0" fontId="3" fillId="2" borderId="2" xfId="0" applyFont="1" applyFill="1" applyBorder="1"/>
    <xf numFmtId="0" fontId="3" fillId="2" borderId="3" xfId="0" applyFont="1" applyFill="1" applyBorder="1"/>
    <xf numFmtId="8" fontId="0" fillId="0" borderId="0" xfId="0" applyNumberFormat="1"/>
    <xf numFmtId="0" fontId="0" fillId="15" borderId="4" xfId="0" applyFill="1" applyBorder="1"/>
    <xf numFmtId="0" fontId="0" fillId="0" borderId="4" xfId="0" applyFont="1" applyBorder="1"/>
    <xf numFmtId="8" fontId="0" fillId="0" borderId="4" xfId="0" applyNumberFormat="1" applyFont="1" applyBorder="1"/>
    <xf numFmtId="0" fontId="0" fillId="15"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2" fillId="3" borderId="4" xfId="0" applyFont="1" applyFill="1" applyBorder="1"/>
    <xf numFmtId="0" fontId="0" fillId="16" borderId="4" xfId="0" applyFill="1" applyBorder="1"/>
    <xf numFmtId="2" fontId="0" fillId="0" borderId="4" xfId="0" applyNumberFormat="1" applyBorder="1"/>
    <xf numFmtId="2" fontId="0" fillId="4" borderId="4" xfId="0" applyNumberFormat="1" applyFill="1" applyBorder="1"/>
    <xf numFmtId="0" fontId="5" fillId="15" borderId="4" xfId="0" applyFont="1" applyFill="1" applyBorder="1" applyAlignment="1">
      <alignment horizontal="centerContinuous" wrapText="1"/>
    </xf>
    <xf numFmtId="0" fontId="4" fillId="3" borderId="3" xfId="0" applyFont="1" applyFill="1" applyBorder="1"/>
    <xf numFmtId="0" fontId="0" fillId="0" borderId="4" xfId="0" applyFill="1" applyBorder="1" applyAlignment="1">
      <alignment wrapText="1"/>
    </xf>
    <xf numFmtId="0" fontId="0" fillId="4" borderId="4" xfId="0" applyFill="1" applyBorder="1" applyAlignment="1">
      <alignment horizontal="left"/>
    </xf>
    <xf numFmtId="0" fontId="0" fillId="15" borderId="1" xfId="0" applyFill="1" applyBorder="1" applyAlignment="1">
      <alignment horizontal="centerContinuous" wrapText="1"/>
    </xf>
    <xf numFmtId="0" fontId="0" fillId="15" borderId="2" xfId="0" applyFill="1" applyBorder="1" applyAlignment="1">
      <alignment horizontal="centerContinuous" wrapText="1"/>
    </xf>
    <xf numFmtId="0" fontId="0" fillId="15" borderId="3" xfId="0" applyFill="1" applyBorder="1" applyAlignment="1">
      <alignment horizontal="centerContinuous" wrapText="1"/>
    </xf>
    <xf numFmtId="0" fontId="4" fillId="14" borderId="1" xfId="0" applyFont="1" applyFill="1" applyBorder="1" applyAlignment="1">
      <alignment horizontal="centerContinuous" wrapText="1"/>
    </xf>
    <xf numFmtId="0" fontId="4" fillId="14" borderId="2" xfId="0" applyFont="1" applyFill="1" applyBorder="1" applyAlignment="1">
      <alignment horizontal="centerContinuous" wrapText="1"/>
    </xf>
    <xf numFmtId="0" fontId="10" fillId="0" borderId="4" xfId="0" applyFont="1" applyBorder="1" applyAlignment="1">
      <alignment horizontal="left" vertical="center"/>
    </xf>
    <xf numFmtId="0" fontId="10" fillId="0" borderId="0" xfId="0" applyFont="1"/>
    <xf numFmtId="0" fontId="0" fillId="0" borderId="4" xfId="0" applyNumberFormat="1" applyBorder="1"/>
    <xf numFmtId="0" fontId="12" fillId="8" borderId="8" xfId="2" applyFont="1" applyFill="1" applyBorder="1"/>
    <xf numFmtId="0" fontId="12" fillId="8" borderId="9" xfId="2" applyFont="1" applyFill="1" applyBorder="1"/>
    <xf numFmtId="0" fontId="0" fillId="8" borderId="9" xfId="0" applyFill="1" applyBorder="1"/>
    <xf numFmtId="0" fontId="12" fillId="8" borderId="10" xfId="2" applyFont="1" applyFill="1" applyBorder="1"/>
    <xf numFmtId="0" fontId="12" fillId="0" borderId="0" xfId="2" applyFont="1"/>
    <xf numFmtId="0" fontId="1" fillId="0" borderId="0" xfId="0" applyFont="1"/>
    <xf numFmtId="0" fontId="12" fillId="8" borderId="11" xfId="2" applyFont="1" applyFill="1" applyBorder="1"/>
    <xf numFmtId="0" fontId="12" fillId="8" borderId="0" xfId="2" applyFont="1" applyFill="1" applyBorder="1"/>
    <xf numFmtId="0" fontId="0" fillId="8" borderId="0" xfId="0" applyFill="1" applyBorder="1"/>
    <xf numFmtId="0" fontId="12" fillId="8" borderId="12" xfId="2" applyFont="1" applyFill="1" applyBorder="1"/>
    <xf numFmtId="0" fontId="12" fillId="8" borderId="7" xfId="2" applyFont="1" applyFill="1" applyBorder="1"/>
    <xf numFmtId="0" fontId="12" fillId="8" borderId="6" xfId="2" applyFont="1" applyFill="1" applyBorder="1"/>
    <xf numFmtId="0" fontId="0" fillId="8" borderId="6" xfId="0" applyFill="1" applyBorder="1"/>
    <xf numFmtId="0" fontId="12" fillId="8" borderId="5" xfId="2" applyFont="1" applyFill="1" applyBorder="1"/>
    <xf numFmtId="0" fontId="13" fillId="0" borderId="0" xfId="2" applyFont="1"/>
    <xf numFmtId="0" fontId="14" fillId="3" borderId="4" xfId="2" applyFont="1" applyFill="1" applyBorder="1"/>
    <xf numFmtId="0" fontId="14" fillId="3" borderId="4" xfId="2" applyFont="1" applyFill="1" applyBorder="1" applyAlignment="1">
      <alignment wrapText="1"/>
    </xf>
    <xf numFmtId="14" fontId="12" fillId="0" borderId="4" xfId="2" applyNumberFormat="1" applyFont="1" applyBorder="1"/>
    <xf numFmtId="0" fontId="12" fillId="0" borderId="4" xfId="2" applyFont="1" applyBorder="1"/>
    <xf numFmtId="0" fontId="12" fillId="0" borderId="4" xfId="2" applyNumberFormat="1" applyFont="1" applyBorder="1"/>
    <xf numFmtId="167" fontId="12" fillId="0" borderId="4" xfId="2" applyNumberFormat="1" applyFont="1" applyBorder="1"/>
    <xf numFmtId="0" fontId="12" fillId="0" borderId="0" xfId="2" applyNumberFormat="1" applyFont="1"/>
    <xf numFmtId="0" fontId="0" fillId="2" borderId="2" xfId="0" applyFont="1" applyFill="1" applyBorder="1"/>
    <xf numFmtId="0" fontId="0" fillId="10" borderId="1" xfId="0" applyFont="1" applyFill="1" applyBorder="1"/>
    <xf numFmtId="0" fontId="0" fillId="10" borderId="3" xfId="0" applyFill="1" applyBorder="1"/>
    <xf numFmtId="0" fontId="15" fillId="0" borderId="0" xfId="3"/>
    <xf numFmtId="0" fontId="0" fillId="2" borderId="7" xfId="0" applyFill="1" applyBorder="1"/>
    <xf numFmtId="0" fontId="3" fillId="2" borderId="8" xfId="0" applyFont="1" applyFill="1" applyBorder="1"/>
    <xf numFmtId="0" fontId="0" fillId="10" borderId="4" xfId="0" applyFill="1" applyBorder="1" applyAlignment="1">
      <alignment wrapText="1"/>
    </xf>
    <xf numFmtId="0" fontId="0" fillId="10" borderId="4" xfId="0" applyFill="1" applyBorder="1"/>
    <xf numFmtId="0" fontId="4" fillId="3" borderId="14" xfId="0" applyFont="1" applyFill="1" applyBorder="1"/>
    <xf numFmtId="0" fontId="0" fillId="2" borderId="3" xfId="0" applyFont="1" applyFill="1" applyBorder="1"/>
    <xf numFmtId="0" fontId="16" fillId="0" borderId="4" xfId="0" applyFont="1" applyFill="1" applyBorder="1"/>
    <xf numFmtId="10" fontId="0" fillId="0" borderId="4" xfId="1" applyNumberFormat="1" applyFont="1" applyBorder="1"/>
    <xf numFmtId="167" fontId="3" fillId="0" borderId="4" xfId="0" applyNumberFormat="1" applyFont="1" applyBorder="1"/>
    <xf numFmtId="167" fontId="0" fillId="0" borderId="0" xfId="0" applyNumberFormat="1"/>
    <xf numFmtId="167" fontId="0" fillId="15" borderId="4" xfId="0" applyNumberFormat="1" applyFill="1" applyBorder="1"/>
    <xf numFmtId="14" fontId="0" fillId="4" borderId="4" xfId="0" applyNumberFormat="1" applyFill="1" applyBorder="1" applyAlignment="1">
      <alignment horizontal="left" indent="2"/>
    </xf>
    <xf numFmtId="44" fontId="0" fillId="4" borderId="4" xfId="4" applyFont="1" applyFill="1" applyBorder="1" applyAlignment="1">
      <alignment horizontal="left" indent="2"/>
    </xf>
    <xf numFmtId="0" fontId="0" fillId="4" borderId="4" xfId="4" applyNumberFormat="1" applyFont="1" applyFill="1" applyBorder="1" applyAlignment="1">
      <alignment horizontal="left" indent="2"/>
    </xf>
    <xf numFmtId="167" fontId="0" fillId="4" borderId="4" xfId="4" applyNumberFormat="1" applyFont="1" applyFill="1" applyBorder="1" applyAlignment="1">
      <alignment horizontal="left" indent="2"/>
    </xf>
    <xf numFmtId="0" fontId="3" fillId="0" borderId="14" xfId="0" applyFont="1" applyFill="1" applyBorder="1"/>
    <xf numFmtId="0" fontId="0" fillId="4" borderId="4" xfId="0" applyNumberFormat="1" applyFill="1" applyBorder="1"/>
  </cellXfs>
  <cellStyles count="5">
    <cellStyle name="Currency" xfId="4" builtinId="4"/>
    <cellStyle name="Hyperlink" xfId="3" builtinId="8"/>
    <cellStyle name="Normal" xfId="0" builtinId="0"/>
    <cellStyle name="Normal 2" xfId="2" xr:uid="{00000000-0005-0000-0000-000002000000}"/>
    <cellStyle name="Percent" xfId="1" builtinId="5"/>
  </cellStyles>
  <dxfs count="10">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s>
  <tableStyles count="0" defaultTableStyle="TableStyleMedium2" defaultPivotStyle="PivotStyleLight16"/>
  <colors>
    <mruColors>
      <color rgb="FFFFFFCC"/>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1.bin"/><Relationship Id="rId4" Type="http://schemas.openxmlformats.org/officeDocument/2006/relationships/hyperlink" Target="https://www.youtube.com/watch?v=wojchNbrCqA"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2.bin"/><Relationship Id="rId4" Type="http://schemas.openxmlformats.org/officeDocument/2006/relationships/hyperlink" Target="https://www.youtube.com/watch?v=wojchNbrC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3"/>
  <sheetViews>
    <sheetView zoomScale="145" zoomScaleNormal="145" workbookViewId="0">
      <selection activeCell="B15" sqref="B15"/>
    </sheetView>
  </sheetViews>
  <sheetFormatPr baseColWidth="10" defaultColWidth="8.83203125" defaultRowHeight="15" x14ac:dyDescent="0.2"/>
  <cols>
    <col min="2" max="2" width="154.5" bestFit="1" customWidth="1"/>
  </cols>
  <sheetData>
    <row r="1" spans="1:2" x14ac:dyDescent="0.2">
      <c r="A1" s="4" t="s">
        <v>613</v>
      </c>
      <c r="B1" s="4"/>
    </row>
    <row r="3" spans="1:2" x14ac:dyDescent="0.2">
      <c r="A3" s="77" t="s">
        <v>606</v>
      </c>
      <c r="B3" s="4"/>
    </row>
    <row r="4" spans="1:2" x14ac:dyDescent="0.2">
      <c r="A4" s="5">
        <v>1</v>
      </c>
      <c r="B4" s="125" t="s">
        <v>819</v>
      </c>
    </row>
    <row r="5" spans="1:2" x14ac:dyDescent="0.2">
      <c r="A5" s="5">
        <v>2</v>
      </c>
      <c r="B5" s="125" t="s">
        <v>820</v>
      </c>
    </row>
    <row r="6" spans="1:2" x14ac:dyDescent="0.2">
      <c r="A6" s="5">
        <v>3</v>
      </c>
      <c r="B6" s="125" t="s">
        <v>821</v>
      </c>
    </row>
    <row r="7" spans="1:2" x14ac:dyDescent="0.2">
      <c r="A7" s="5">
        <v>4</v>
      </c>
      <c r="B7" s="125" t="s">
        <v>822</v>
      </c>
    </row>
    <row r="8" spans="1:2" x14ac:dyDescent="0.2">
      <c r="A8" s="5">
        <v>5</v>
      </c>
      <c r="B8" s="125" t="s">
        <v>836</v>
      </c>
    </row>
    <row r="9" spans="1:2" x14ac:dyDescent="0.2">
      <c r="A9" s="5">
        <v>6</v>
      </c>
      <c r="B9" s="125" t="s">
        <v>838</v>
      </c>
    </row>
    <row r="10" spans="1:2" x14ac:dyDescent="0.2">
      <c r="A10" s="5">
        <v>7</v>
      </c>
      <c r="B10" s="125" t="s">
        <v>840</v>
      </c>
    </row>
    <row r="11" spans="1:2" x14ac:dyDescent="0.2">
      <c r="A11" s="5">
        <v>8</v>
      </c>
      <c r="B11" s="125" t="s">
        <v>823</v>
      </c>
    </row>
    <row r="12" spans="1:2" x14ac:dyDescent="0.2">
      <c r="A12" s="5">
        <v>9</v>
      </c>
      <c r="B12" s="125" t="s">
        <v>846</v>
      </c>
    </row>
    <row r="13" spans="1:2" x14ac:dyDescent="0.2">
      <c r="A13" s="5">
        <v>10</v>
      </c>
      <c r="B13" s="125" t="s">
        <v>824</v>
      </c>
    </row>
    <row r="14" spans="1:2" x14ac:dyDescent="0.2">
      <c r="A14" s="5">
        <v>11</v>
      </c>
      <c r="B14" s="125" t="s">
        <v>825</v>
      </c>
    </row>
    <row r="15" spans="1:2" x14ac:dyDescent="0.2">
      <c r="A15" s="5">
        <v>12</v>
      </c>
      <c r="B15" s="125" t="s">
        <v>826</v>
      </c>
    </row>
    <row r="16" spans="1:2" x14ac:dyDescent="0.2">
      <c r="A16" s="5">
        <v>13</v>
      </c>
      <c r="B16" s="125" t="s">
        <v>827</v>
      </c>
    </row>
    <row r="17" spans="1:2" x14ac:dyDescent="0.2">
      <c r="A17" s="5">
        <v>14</v>
      </c>
      <c r="B17" s="125" t="s">
        <v>828</v>
      </c>
    </row>
    <row r="18" spans="1:2" x14ac:dyDescent="0.2">
      <c r="A18" s="5">
        <v>15</v>
      </c>
      <c r="B18" s="125" t="s">
        <v>829</v>
      </c>
    </row>
    <row r="19" spans="1:2" x14ac:dyDescent="0.2">
      <c r="A19" s="5">
        <v>16</v>
      </c>
      <c r="B19" s="125" t="s">
        <v>830</v>
      </c>
    </row>
    <row r="20" spans="1:2" x14ac:dyDescent="0.2">
      <c r="A20" s="5">
        <v>17</v>
      </c>
      <c r="B20" s="125" t="s">
        <v>831</v>
      </c>
    </row>
    <row r="21" spans="1:2" x14ac:dyDescent="0.2">
      <c r="A21" s="5">
        <v>18</v>
      </c>
      <c r="B21" s="125" t="s">
        <v>832</v>
      </c>
    </row>
    <row r="22" spans="1:2" x14ac:dyDescent="0.2">
      <c r="A22" s="5">
        <v>19</v>
      </c>
      <c r="B22" s="125" t="s">
        <v>833</v>
      </c>
    </row>
    <row r="23" spans="1:2" x14ac:dyDescent="0.2">
      <c r="A23" s="5">
        <v>20</v>
      </c>
      <c r="B23" s="125" t="s">
        <v>834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H111"/>
  <sheetViews>
    <sheetView zoomScaleNormal="100"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c r="E11" s="123" t="s">
        <v>681</v>
      </c>
    </row>
    <row r="12" spans="1:8" x14ac:dyDescent="0.2">
      <c r="A12" s="5" t="s">
        <v>682</v>
      </c>
      <c r="C12" s="5" t="s">
        <v>683</v>
      </c>
      <c r="D12" s="8"/>
    </row>
    <row r="13" spans="1:8" x14ac:dyDescent="0.2">
      <c r="A13" s="5" t="s">
        <v>684</v>
      </c>
      <c r="C13" s="5" t="s">
        <v>685</v>
      </c>
      <c r="D13" s="8"/>
    </row>
    <row r="14" spans="1:8" x14ac:dyDescent="0.2">
      <c r="A14" s="5" t="s">
        <v>686</v>
      </c>
      <c r="C14" s="5" t="s">
        <v>682</v>
      </c>
      <c r="D14" s="8"/>
    </row>
    <row r="15" spans="1:8" x14ac:dyDescent="0.2">
      <c r="A15" s="5" t="s">
        <v>687</v>
      </c>
      <c r="C15" s="5" t="s">
        <v>688</v>
      </c>
      <c r="D15" s="8"/>
    </row>
    <row r="16" spans="1:8" x14ac:dyDescent="0.2">
      <c r="A16" s="5" t="s">
        <v>689</v>
      </c>
      <c r="C16" s="5" t="s">
        <v>690</v>
      </c>
      <c r="D16" s="8"/>
    </row>
    <row r="17" spans="1:4" x14ac:dyDescent="0.2">
      <c r="A17" s="5" t="s">
        <v>685</v>
      </c>
      <c r="C17" s="5" t="s">
        <v>691</v>
      </c>
      <c r="D17" s="8"/>
    </row>
    <row r="18" spans="1:4" x14ac:dyDescent="0.2">
      <c r="A18" s="5" t="s">
        <v>692</v>
      </c>
      <c r="C18" s="5" t="s">
        <v>693</v>
      </c>
      <c r="D18" s="8"/>
    </row>
    <row r="19" spans="1:4" x14ac:dyDescent="0.2">
      <c r="A19" s="5" t="s">
        <v>694</v>
      </c>
      <c r="C19" s="5" t="s">
        <v>695</v>
      </c>
      <c r="D19" s="8"/>
    </row>
    <row r="20" spans="1:4" x14ac:dyDescent="0.2">
      <c r="A20" s="5" t="s">
        <v>696</v>
      </c>
      <c r="C20" s="5" t="s">
        <v>697</v>
      </c>
      <c r="D20" s="8"/>
    </row>
    <row r="21" spans="1:4" x14ac:dyDescent="0.2">
      <c r="A21" s="5" t="s">
        <v>698</v>
      </c>
      <c r="C21" s="5" t="s">
        <v>699</v>
      </c>
      <c r="D21" s="8"/>
    </row>
    <row r="22" spans="1:4" x14ac:dyDescent="0.2">
      <c r="A22" s="5" t="s">
        <v>700</v>
      </c>
      <c r="C22" s="5" t="s">
        <v>701</v>
      </c>
      <c r="D22" s="8"/>
    </row>
    <row r="23" spans="1:4" x14ac:dyDescent="0.2">
      <c r="A23" s="5" t="s">
        <v>702</v>
      </c>
      <c r="C23" s="5" t="s">
        <v>703</v>
      </c>
      <c r="D23" s="8"/>
    </row>
    <row r="24" spans="1:4" x14ac:dyDescent="0.2">
      <c r="A24" s="5" t="s">
        <v>704</v>
      </c>
      <c r="C24" s="5" t="s">
        <v>705</v>
      </c>
      <c r="D24" s="8"/>
    </row>
    <row r="25" spans="1:4" x14ac:dyDescent="0.2">
      <c r="A25" s="5" t="s">
        <v>706</v>
      </c>
      <c r="C25" s="5" t="s">
        <v>707</v>
      </c>
      <c r="D25" s="8"/>
    </row>
    <row r="26" spans="1:4" x14ac:dyDescent="0.2">
      <c r="A26" s="5" t="s">
        <v>708</v>
      </c>
      <c r="C26" s="5" t="s">
        <v>709</v>
      </c>
      <c r="D26" s="8"/>
    </row>
    <row r="27" spans="1:4" x14ac:dyDescent="0.2">
      <c r="A27" s="5" t="s">
        <v>710</v>
      </c>
      <c r="C27" s="5" t="s">
        <v>708</v>
      </c>
      <c r="D27" s="8"/>
    </row>
    <row r="28" spans="1:4" x14ac:dyDescent="0.2">
      <c r="A28" s="5" t="s">
        <v>711</v>
      </c>
      <c r="C28" s="5" t="s">
        <v>712</v>
      </c>
      <c r="D28" s="8"/>
    </row>
    <row r="29" spans="1:4" x14ac:dyDescent="0.2">
      <c r="A29" s="5" t="s">
        <v>713</v>
      </c>
      <c r="C29" s="5" t="s">
        <v>714</v>
      </c>
      <c r="D29" s="8"/>
    </row>
    <row r="30" spans="1:4" x14ac:dyDescent="0.2">
      <c r="A30" s="5" t="s">
        <v>715</v>
      </c>
      <c r="C30" s="5" t="s">
        <v>716</v>
      </c>
      <c r="D30" s="8"/>
    </row>
    <row r="31" spans="1:4" x14ac:dyDescent="0.2">
      <c r="A31" s="5" t="s">
        <v>717</v>
      </c>
      <c r="C31" s="5" t="s">
        <v>718</v>
      </c>
      <c r="D31" s="8"/>
    </row>
    <row r="32" spans="1:4" x14ac:dyDescent="0.2">
      <c r="A32" s="5" t="s">
        <v>719</v>
      </c>
      <c r="C32" s="5" t="s">
        <v>720</v>
      </c>
      <c r="D32" s="8"/>
    </row>
    <row r="33" spans="1:4" x14ac:dyDescent="0.2">
      <c r="A33" s="5" t="s">
        <v>720</v>
      </c>
      <c r="C33" s="5" t="s">
        <v>696</v>
      </c>
      <c r="D33" s="8"/>
    </row>
    <row r="34" spans="1:4" x14ac:dyDescent="0.2">
      <c r="A34" s="5" t="s">
        <v>693</v>
      </c>
      <c r="C34" s="5" t="s">
        <v>721</v>
      </c>
      <c r="D34" s="8"/>
    </row>
    <row r="35" spans="1:4" x14ac:dyDescent="0.2">
      <c r="A35" s="5" t="s">
        <v>722</v>
      </c>
      <c r="C35" s="5" t="s">
        <v>723</v>
      </c>
      <c r="D35" s="8"/>
    </row>
    <row r="36" spans="1:4" x14ac:dyDescent="0.2">
      <c r="A36" s="5" t="s">
        <v>724</v>
      </c>
      <c r="C36" s="5" t="s">
        <v>687</v>
      </c>
      <c r="D36" s="8"/>
    </row>
    <row r="37" spans="1:4" x14ac:dyDescent="0.2">
      <c r="A37" s="5" t="s">
        <v>723</v>
      </c>
      <c r="C37" s="5" t="s">
        <v>694</v>
      </c>
      <c r="D37" s="8"/>
    </row>
    <row r="38" spans="1:4" x14ac:dyDescent="0.2">
      <c r="A38" s="5" t="s">
        <v>725</v>
      </c>
      <c r="C38" s="5" t="s">
        <v>726</v>
      </c>
      <c r="D38" s="8"/>
    </row>
    <row r="39" spans="1:4" x14ac:dyDescent="0.2">
      <c r="A39" s="5" t="s">
        <v>727</v>
      </c>
      <c r="C39" s="5" t="s">
        <v>728</v>
      </c>
      <c r="D39" s="8"/>
    </row>
    <row r="40" spans="1:4" x14ac:dyDescent="0.2">
      <c r="A40" s="5" t="s">
        <v>729</v>
      </c>
      <c r="C40" s="5" t="s">
        <v>730</v>
      </c>
      <c r="D40" s="8"/>
    </row>
    <row r="41" spans="1:4" x14ac:dyDescent="0.2">
      <c r="A41" s="5" t="s">
        <v>731</v>
      </c>
      <c r="C41" s="5" t="s">
        <v>732</v>
      </c>
      <c r="D41" s="8"/>
    </row>
    <row r="42" spans="1:4" x14ac:dyDescent="0.2">
      <c r="A42" s="5" t="s">
        <v>733</v>
      </c>
      <c r="C42" s="5" t="s">
        <v>734</v>
      </c>
      <c r="D42" s="8"/>
    </row>
    <row r="43" spans="1:4" x14ac:dyDescent="0.2">
      <c r="A43" s="5" t="s">
        <v>735</v>
      </c>
      <c r="C43" s="5" t="s">
        <v>736</v>
      </c>
      <c r="D43" s="8"/>
    </row>
    <row r="44" spans="1:4" x14ac:dyDescent="0.2">
      <c r="A44" s="5" t="s">
        <v>737</v>
      </c>
      <c r="C44" s="5" t="s">
        <v>724</v>
      </c>
      <c r="D44" s="8"/>
    </row>
    <row r="45" spans="1:4" x14ac:dyDescent="0.2">
      <c r="A45" s="5" t="s">
        <v>712</v>
      </c>
      <c r="C45" s="5" t="s">
        <v>738</v>
      </c>
      <c r="D45" s="8"/>
    </row>
    <row r="46" spans="1:4" x14ac:dyDescent="0.2">
      <c r="A46" s="5" t="s">
        <v>739</v>
      </c>
      <c r="C46" s="5" t="s">
        <v>740</v>
      </c>
      <c r="D46" s="8"/>
    </row>
    <row r="47" spans="1:4" x14ac:dyDescent="0.2">
      <c r="A47" s="5" t="s">
        <v>721</v>
      </c>
      <c r="C47" s="5" t="s">
        <v>741</v>
      </c>
      <c r="D47" s="8"/>
    </row>
    <row r="48" spans="1:4" x14ac:dyDescent="0.2">
      <c r="A48" s="5" t="s">
        <v>742</v>
      </c>
      <c r="C48" s="5" t="s">
        <v>743</v>
      </c>
      <c r="D48" s="8"/>
    </row>
    <row r="49" spans="1:4" x14ac:dyDescent="0.2">
      <c r="A49" s="5" t="s">
        <v>744</v>
      </c>
      <c r="C49" s="5" t="s">
        <v>745</v>
      </c>
      <c r="D49" s="8"/>
    </row>
    <row r="50" spans="1:4" x14ac:dyDescent="0.2">
      <c r="A50" s="5" t="s">
        <v>746</v>
      </c>
      <c r="C50" s="5" t="s">
        <v>700</v>
      </c>
      <c r="D50" s="8"/>
    </row>
    <row r="51" spans="1:4" x14ac:dyDescent="0.2">
      <c r="A51" s="5" t="s">
        <v>740</v>
      </c>
      <c r="C51" s="5" t="s">
        <v>747</v>
      </c>
      <c r="D51" s="8"/>
    </row>
    <row r="52" spans="1:4" x14ac:dyDescent="0.2">
      <c r="A52" s="5" t="s">
        <v>699</v>
      </c>
      <c r="C52" s="5" t="s">
        <v>748</v>
      </c>
      <c r="D52" s="8"/>
    </row>
    <row r="53" spans="1:4" x14ac:dyDescent="0.2">
      <c r="A53" s="5" t="s">
        <v>749</v>
      </c>
      <c r="C53" s="5" t="s">
        <v>750</v>
      </c>
      <c r="D53" s="8"/>
    </row>
    <row r="54" spans="1:4" x14ac:dyDescent="0.2">
      <c r="A54" s="5" t="s">
        <v>736</v>
      </c>
      <c r="C54" s="5" t="s">
        <v>698</v>
      </c>
      <c r="D54" s="8"/>
    </row>
    <row r="55" spans="1:4" x14ac:dyDescent="0.2">
      <c r="A55" s="5" t="s">
        <v>691</v>
      </c>
      <c r="C55" s="5" t="s">
        <v>751</v>
      </c>
      <c r="D55" s="8"/>
    </row>
    <row r="56" spans="1:4" x14ac:dyDescent="0.2">
      <c r="A56" s="5" t="s">
        <v>695</v>
      </c>
      <c r="C56" s="5" t="s">
        <v>689</v>
      </c>
      <c r="D56" s="8"/>
    </row>
    <row r="57" spans="1:4" x14ac:dyDescent="0.2">
      <c r="A57" s="5" t="s">
        <v>750</v>
      </c>
      <c r="C57" s="5" t="s">
        <v>752</v>
      </c>
      <c r="D57" s="8"/>
    </row>
    <row r="58" spans="1:4" x14ac:dyDescent="0.2">
      <c r="A58" s="5" t="s">
        <v>726</v>
      </c>
      <c r="C58" s="5" t="s">
        <v>722</v>
      </c>
      <c r="D58" s="8"/>
    </row>
    <row r="59" spans="1:4" x14ac:dyDescent="0.2">
      <c r="A59" s="5" t="s">
        <v>753</v>
      </c>
      <c r="C59" s="5" t="s">
        <v>753</v>
      </c>
      <c r="D59" s="8"/>
    </row>
    <row r="60" spans="1:4" x14ac:dyDescent="0.2">
      <c r="A60" s="5" t="s">
        <v>754</v>
      </c>
      <c r="C60" s="5" t="s">
        <v>704</v>
      </c>
      <c r="D60" s="8"/>
    </row>
    <row r="61" spans="1:4" x14ac:dyDescent="0.2">
      <c r="A61" s="5" t="s">
        <v>755</v>
      </c>
      <c r="C61" s="5" t="s">
        <v>746</v>
      </c>
      <c r="D61" s="8"/>
    </row>
    <row r="62" spans="1:4" x14ac:dyDescent="0.2">
      <c r="A62" s="5" t="s">
        <v>707</v>
      </c>
      <c r="C62" s="5" t="s">
        <v>756</v>
      </c>
      <c r="D62" s="8"/>
    </row>
    <row r="63" spans="1:4" x14ac:dyDescent="0.2">
      <c r="A63" s="5" t="s">
        <v>757</v>
      </c>
      <c r="C63" s="5" t="s">
        <v>758</v>
      </c>
      <c r="D63" s="8"/>
    </row>
    <row r="64" spans="1:4" x14ac:dyDescent="0.2">
      <c r="A64" s="5" t="s">
        <v>734</v>
      </c>
      <c r="C64" s="5" t="s">
        <v>733</v>
      </c>
      <c r="D64" s="8"/>
    </row>
    <row r="65" spans="1:4" x14ac:dyDescent="0.2">
      <c r="A65" s="5" t="s">
        <v>759</v>
      </c>
      <c r="C65" s="5" t="s">
        <v>760</v>
      </c>
      <c r="D65" s="8"/>
    </row>
    <row r="66" spans="1:4" x14ac:dyDescent="0.2">
      <c r="A66" s="5" t="s">
        <v>761</v>
      </c>
      <c r="C66" s="5" t="s">
        <v>754</v>
      </c>
      <c r="D66" s="8"/>
    </row>
    <row r="67" spans="1:4" x14ac:dyDescent="0.2">
      <c r="A67" s="5" t="s">
        <v>762</v>
      </c>
      <c r="C67" s="5" t="s">
        <v>763</v>
      </c>
      <c r="D67" s="8"/>
    </row>
    <row r="68" spans="1:4" x14ac:dyDescent="0.2">
      <c r="A68" s="5" t="s">
        <v>764</v>
      </c>
      <c r="C68" s="5" t="s">
        <v>710</v>
      </c>
      <c r="D68" s="8"/>
    </row>
    <row r="69" spans="1:4" x14ac:dyDescent="0.2">
      <c r="A69" s="5" t="s">
        <v>765</v>
      </c>
      <c r="C69" s="5" t="s">
        <v>717</v>
      </c>
      <c r="D69" s="8"/>
    </row>
    <row r="70" spans="1:4" x14ac:dyDescent="0.2">
      <c r="A70" s="5" t="s">
        <v>766</v>
      </c>
      <c r="C70" s="5" t="s">
        <v>684</v>
      </c>
      <c r="D70" s="8"/>
    </row>
    <row r="71" spans="1:4" x14ac:dyDescent="0.2">
      <c r="A71" s="5" t="s">
        <v>767</v>
      </c>
      <c r="C71" s="5" t="s">
        <v>757</v>
      </c>
      <c r="D71" s="8"/>
    </row>
    <row r="72" spans="1:4" x14ac:dyDescent="0.2">
      <c r="A72" s="5" t="s">
        <v>752</v>
      </c>
      <c r="C72" s="5" t="s">
        <v>755</v>
      </c>
      <c r="D72" s="8"/>
    </row>
    <row r="73" spans="1:4" x14ac:dyDescent="0.2">
      <c r="A73" s="5" t="s">
        <v>758</v>
      </c>
      <c r="C73" s="5" t="s">
        <v>731</v>
      </c>
      <c r="D73" s="8"/>
    </row>
    <row r="74" spans="1:4" x14ac:dyDescent="0.2">
      <c r="A74" s="5" t="s">
        <v>697</v>
      </c>
      <c r="C74" s="5" t="s">
        <v>719</v>
      </c>
      <c r="D74" s="8"/>
    </row>
    <row r="75" spans="1:4" x14ac:dyDescent="0.2">
      <c r="A75" s="5" t="s">
        <v>741</v>
      </c>
      <c r="C75" s="5" t="s">
        <v>767</v>
      </c>
      <c r="D75" s="8"/>
    </row>
    <row r="76" spans="1:4" x14ac:dyDescent="0.2">
      <c r="A76" s="5" t="s">
        <v>748</v>
      </c>
      <c r="C76" s="5" t="s">
        <v>761</v>
      </c>
      <c r="D76" s="8"/>
    </row>
    <row r="77" spans="1:4" x14ac:dyDescent="0.2">
      <c r="A77" s="5" t="s">
        <v>768</v>
      </c>
      <c r="C77" s="5" t="s">
        <v>744</v>
      </c>
      <c r="D77" s="8"/>
    </row>
    <row r="78" spans="1:4" x14ac:dyDescent="0.2">
      <c r="A78" s="5" t="s">
        <v>769</v>
      </c>
      <c r="C78" s="5" t="s">
        <v>770</v>
      </c>
      <c r="D78" s="8"/>
    </row>
    <row r="79" spans="1:4" x14ac:dyDescent="0.2">
      <c r="A79" s="5" t="s">
        <v>770</v>
      </c>
      <c r="C79" s="5" t="s">
        <v>727</v>
      </c>
      <c r="D79" s="8"/>
    </row>
    <row r="80" spans="1:4" x14ac:dyDescent="0.2">
      <c r="A80" s="5" t="s">
        <v>771</v>
      </c>
      <c r="C80" s="5" t="s">
        <v>769</v>
      </c>
      <c r="D80" s="8"/>
    </row>
    <row r="81" spans="1:4" x14ac:dyDescent="0.2">
      <c r="A81" s="5" t="s">
        <v>701</v>
      </c>
      <c r="C81" s="5" t="s">
        <v>702</v>
      </c>
      <c r="D81" s="8"/>
    </row>
    <row r="82" spans="1:4" x14ac:dyDescent="0.2">
      <c r="A82" s="5" t="s">
        <v>772</v>
      </c>
      <c r="C82" s="5" t="s">
        <v>765</v>
      </c>
      <c r="D82" s="8"/>
    </row>
    <row r="83" spans="1:4" x14ac:dyDescent="0.2">
      <c r="A83" s="5" t="s">
        <v>718</v>
      </c>
      <c r="C83" s="5" t="s">
        <v>773</v>
      </c>
      <c r="D83" s="8"/>
    </row>
    <row r="84" spans="1:4" x14ac:dyDescent="0.2">
      <c r="A84" s="5" t="s">
        <v>714</v>
      </c>
      <c r="C84" s="5" t="s">
        <v>772</v>
      </c>
      <c r="D84" s="8"/>
    </row>
    <row r="85" spans="1:4" x14ac:dyDescent="0.2">
      <c r="A85" s="5" t="s">
        <v>774</v>
      </c>
      <c r="C85" s="5" t="s">
        <v>749</v>
      </c>
      <c r="D85" s="8"/>
    </row>
    <row r="86" spans="1:4" x14ac:dyDescent="0.2">
      <c r="A86" s="5" t="s">
        <v>716</v>
      </c>
      <c r="C86" s="5" t="s">
        <v>729</v>
      </c>
      <c r="D86" s="8"/>
    </row>
    <row r="87" spans="1:4" x14ac:dyDescent="0.2">
      <c r="A87" s="5" t="s">
        <v>775</v>
      </c>
      <c r="C87" s="5" t="s">
        <v>762</v>
      </c>
      <c r="D87" s="8"/>
    </row>
    <row r="88" spans="1:4" x14ac:dyDescent="0.2">
      <c r="A88" s="5" t="s">
        <v>756</v>
      </c>
      <c r="C88" s="5" t="s">
        <v>686</v>
      </c>
      <c r="D88" s="8"/>
    </row>
    <row r="89" spans="1:4" x14ac:dyDescent="0.2">
      <c r="A89" s="5" t="s">
        <v>751</v>
      </c>
      <c r="C89" s="5" t="s">
        <v>715</v>
      </c>
      <c r="D89" s="8"/>
    </row>
    <row r="90" spans="1:4" x14ac:dyDescent="0.2">
      <c r="A90" s="5" t="s">
        <v>776</v>
      </c>
      <c r="C90" s="5" t="s">
        <v>706</v>
      </c>
      <c r="D90" s="8"/>
    </row>
    <row r="91" spans="1:4" x14ac:dyDescent="0.2">
      <c r="A91" s="5" t="s">
        <v>777</v>
      </c>
      <c r="C91" s="5" t="s">
        <v>692</v>
      </c>
      <c r="D91" s="8"/>
    </row>
    <row r="92" spans="1:4" x14ac:dyDescent="0.2">
      <c r="A92" s="5" t="s">
        <v>763</v>
      </c>
      <c r="C92" s="5" t="s">
        <v>735</v>
      </c>
      <c r="D92" s="8"/>
    </row>
    <row r="93" spans="1:4" x14ac:dyDescent="0.2">
      <c r="A93" s="5" t="s">
        <v>760</v>
      </c>
      <c r="C93" s="5" t="s">
        <v>778</v>
      </c>
      <c r="D93" s="8"/>
    </row>
    <row r="94" spans="1:4" x14ac:dyDescent="0.2">
      <c r="A94" s="5" t="s">
        <v>683</v>
      </c>
      <c r="C94" s="5" t="s">
        <v>766</v>
      </c>
      <c r="D94" s="8"/>
    </row>
    <row r="95" spans="1:4" x14ac:dyDescent="0.2">
      <c r="A95" s="5" t="s">
        <v>732</v>
      </c>
      <c r="C95" s="5" t="s">
        <v>779</v>
      </c>
      <c r="D95" s="8"/>
    </row>
    <row r="96" spans="1:4" x14ac:dyDescent="0.2">
      <c r="A96" s="5" t="s">
        <v>730</v>
      </c>
      <c r="C96" s="5" t="s">
        <v>739</v>
      </c>
      <c r="D96" s="8"/>
    </row>
    <row r="97" spans="1:4" x14ac:dyDescent="0.2">
      <c r="A97" s="5" t="s">
        <v>778</v>
      </c>
      <c r="C97" s="5" t="s">
        <v>737</v>
      </c>
      <c r="D97" s="8"/>
    </row>
    <row r="98" spans="1:4" x14ac:dyDescent="0.2">
      <c r="A98" s="5" t="s">
        <v>773</v>
      </c>
      <c r="C98" s="5" t="s">
        <v>725</v>
      </c>
      <c r="D98" s="8"/>
    </row>
    <row r="99" spans="1:4" x14ac:dyDescent="0.2">
      <c r="A99" s="5" t="s">
        <v>779</v>
      </c>
      <c r="C99" s="5" t="s">
        <v>764</v>
      </c>
      <c r="D99" s="8"/>
    </row>
    <row r="100" spans="1:4" x14ac:dyDescent="0.2">
      <c r="A100" s="5" t="s">
        <v>728</v>
      </c>
      <c r="C100" s="5" t="s">
        <v>777</v>
      </c>
      <c r="D100" s="8"/>
    </row>
    <row r="101" spans="1:4" x14ac:dyDescent="0.2">
      <c r="A101" s="5" t="s">
        <v>688</v>
      </c>
      <c r="C101" s="5" t="s">
        <v>759</v>
      </c>
      <c r="D101" s="8"/>
    </row>
    <row r="102" spans="1:4" x14ac:dyDescent="0.2">
      <c r="A102" s="5" t="s">
        <v>738</v>
      </c>
      <c r="C102" s="5" t="s">
        <v>742</v>
      </c>
      <c r="D102" s="8"/>
    </row>
    <row r="103" spans="1:4" x14ac:dyDescent="0.2">
      <c r="A103" s="5" t="s">
        <v>703</v>
      </c>
      <c r="C103" s="5" t="s">
        <v>768</v>
      </c>
      <c r="D103" s="8"/>
    </row>
    <row r="104" spans="1:4" x14ac:dyDescent="0.2">
      <c r="A104" s="5" t="s">
        <v>747</v>
      </c>
      <c r="C104" s="5" t="s">
        <v>780</v>
      </c>
      <c r="D104" s="8"/>
    </row>
    <row r="105" spans="1:4" x14ac:dyDescent="0.2">
      <c r="C105" s="5" t="s">
        <v>713</v>
      </c>
      <c r="D105" s="8"/>
    </row>
    <row r="106" spans="1:4" x14ac:dyDescent="0.2">
      <c r="C106" s="5" t="s">
        <v>711</v>
      </c>
      <c r="D106" s="8"/>
    </row>
    <row r="107" spans="1:4" x14ac:dyDescent="0.2">
      <c r="C107" s="5" t="s">
        <v>775</v>
      </c>
      <c r="D107" s="8"/>
    </row>
    <row r="108" spans="1:4" x14ac:dyDescent="0.2">
      <c r="C108" s="5" t="s">
        <v>776</v>
      </c>
      <c r="D108" s="8"/>
    </row>
    <row r="109" spans="1:4" x14ac:dyDescent="0.2">
      <c r="C109" s="5" t="s">
        <v>781</v>
      </c>
      <c r="D109" s="8"/>
    </row>
    <row r="110" spans="1:4" x14ac:dyDescent="0.2">
      <c r="C110" s="5" t="s">
        <v>774</v>
      </c>
      <c r="D110" s="8"/>
    </row>
    <row r="111" spans="1:4" x14ac:dyDescent="0.2">
      <c r="C111" s="5" t="s">
        <v>771</v>
      </c>
      <c r="D111"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H111"/>
  <sheetViews>
    <sheetView zoomScale="85" zoomScaleNormal="85"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row>
    <row r="12" spans="1:8" x14ac:dyDescent="0.2">
      <c r="A12" s="5" t="s">
        <v>682</v>
      </c>
      <c r="C12" s="5" t="s">
        <v>683</v>
      </c>
      <c r="D12" s="8" t="b">
        <f>ISNA(MATCH(C12,$A$12:$A$104,0))</f>
        <v>0</v>
      </c>
    </row>
    <row r="13" spans="1:8" x14ac:dyDescent="0.2">
      <c r="A13" s="5" t="s">
        <v>684</v>
      </c>
      <c r="C13" s="5" t="s">
        <v>685</v>
      </c>
      <c r="D13" s="8" t="b">
        <f t="shared" ref="D13:D76" si="0">ISNA(MATCH(C13,$A$12:$A$104,0))</f>
        <v>0</v>
      </c>
    </row>
    <row r="14" spans="1:8" x14ac:dyDescent="0.2">
      <c r="A14" s="5" t="s">
        <v>686</v>
      </c>
      <c r="C14" s="5" t="s">
        <v>682</v>
      </c>
      <c r="D14" s="8" t="b">
        <f t="shared" si="0"/>
        <v>0</v>
      </c>
    </row>
    <row r="15" spans="1:8" x14ac:dyDescent="0.2">
      <c r="A15" s="5" t="s">
        <v>687</v>
      </c>
      <c r="C15" s="5" t="s">
        <v>688</v>
      </c>
      <c r="D15" s="8" t="b">
        <f t="shared" si="0"/>
        <v>0</v>
      </c>
    </row>
    <row r="16" spans="1:8" x14ac:dyDescent="0.2">
      <c r="A16" s="5" t="s">
        <v>689</v>
      </c>
      <c r="C16" s="5" t="s">
        <v>690</v>
      </c>
      <c r="D16" s="8" t="b">
        <f t="shared" si="0"/>
        <v>1</v>
      </c>
    </row>
    <row r="17" spans="1:4" x14ac:dyDescent="0.2">
      <c r="A17" s="5" t="s">
        <v>685</v>
      </c>
      <c r="C17" s="5" t="s">
        <v>691</v>
      </c>
      <c r="D17" s="8" t="b">
        <f t="shared" si="0"/>
        <v>0</v>
      </c>
    </row>
    <row r="18" spans="1:4" x14ac:dyDescent="0.2">
      <c r="A18" s="5" t="s">
        <v>692</v>
      </c>
      <c r="C18" s="5" t="s">
        <v>693</v>
      </c>
      <c r="D18" s="8" t="b">
        <f t="shared" si="0"/>
        <v>0</v>
      </c>
    </row>
    <row r="19" spans="1:4" x14ac:dyDescent="0.2">
      <c r="A19" s="5" t="s">
        <v>694</v>
      </c>
      <c r="C19" s="5" t="s">
        <v>695</v>
      </c>
      <c r="D19" s="8" t="b">
        <f t="shared" si="0"/>
        <v>0</v>
      </c>
    </row>
    <row r="20" spans="1:4" x14ac:dyDescent="0.2">
      <c r="A20" s="5" t="s">
        <v>696</v>
      </c>
      <c r="C20" s="5" t="s">
        <v>697</v>
      </c>
      <c r="D20" s="8" t="b">
        <f t="shared" si="0"/>
        <v>0</v>
      </c>
    </row>
    <row r="21" spans="1:4" x14ac:dyDescent="0.2">
      <c r="A21" s="5" t="s">
        <v>698</v>
      </c>
      <c r="C21" s="5" t="s">
        <v>699</v>
      </c>
      <c r="D21" s="8" t="b">
        <f t="shared" si="0"/>
        <v>0</v>
      </c>
    </row>
    <row r="22" spans="1:4" x14ac:dyDescent="0.2">
      <c r="A22" s="5" t="s">
        <v>700</v>
      </c>
      <c r="C22" s="5" t="s">
        <v>701</v>
      </c>
      <c r="D22" s="8" t="b">
        <f t="shared" si="0"/>
        <v>0</v>
      </c>
    </row>
    <row r="23" spans="1:4" x14ac:dyDescent="0.2">
      <c r="A23" s="5" t="s">
        <v>702</v>
      </c>
      <c r="C23" s="5" t="s">
        <v>703</v>
      </c>
      <c r="D23" s="8" t="b">
        <f t="shared" si="0"/>
        <v>0</v>
      </c>
    </row>
    <row r="24" spans="1:4" x14ac:dyDescent="0.2">
      <c r="A24" s="5" t="s">
        <v>704</v>
      </c>
      <c r="C24" s="5" t="s">
        <v>705</v>
      </c>
      <c r="D24" s="8" t="b">
        <f t="shared" si="0"/>
        <v>1</v>
      </c>
    </row>
    <row r="25" spans="1:4" x14ac:dyDescent="0.2">
      <c r="A25" s="5" t="s">
        <v>706</v>
      </c>
      <c r="C25" s="5" t="s">
        <v>707</v>
      </c>
      <c r="D25" s="8" t="b">
        <f t="shared" si="0"/>
        <v>0</v>
      </c>
    </row>
    <row r="26" spans="1:4" x14ac:dyDescent="0.2">
      <c r="A26" s="5" t="s">
        <v>708</v>
      </c>
      <c r="C26" s="5" t="s">
        <v>709</v>
      </c>
      <c r="D26" s="8" t="b">
        <f t="shared" si="0"/>
        <v>1</v>
      </c>
    </row>
    <row r="27" spans="1:4" x14ac:dyDescent="0.2">
      <c r="A27" s="5" t="s">
        <v>710</v>
      </c>
      <c r="C27" s="5" t="s">
        <v>708</v>
      </c>
      <c r="D27" s="8" t="b">
        <f t="shared" si="0"/>
        <v>0</v>
      </c>
    </row>
    <row r="28" spans="1:4" x14ac:dyDescent="0.2">
      <c r="A28" s="5" t="s">
        <v>711</v>
      </c>
      <c r="C28" s="5" t="s">
        <v>712</v>
      </c>
      <c r="D28" s="8" t="b">
        <f t="shared" si="0"/>
        <v>0</v>
      </c>
    </row>
    <row r="29" spans="1:4" x14ac:dyDescent="0.2">
      <c r="A29" s="5" t="s">
        <v>713</v>
      </c>
      <c r="C29" s="5" t="s">
        <v>714</v>
      </c>
      <c r="D29" s="8" t="b">
        <f t="shared" si="0"/>
        <v>0</v>
      </c>
    </row>
    <row r="30" spans="1:4" x14ac:dyDescent="0.2">
      <c r="A30" s="5" t="s">
        <v>715</v>
      </c>
      <c r="C30" s="5" t="s">
        <v>716</v>
      </c>
      <c r="D30" s="8" t="b">
        <f t="shared" si="0"/>
        <v>0</v>
      </c>
    </row>
    <row r="31" spans="1:4" x14ac:dyDescent="0.2">
      <c r="A31" s="5" t="s">
        <v>717</v>
      </c>
      <c r="C31" s="5" t="s">
        <v>718</v>
      </c>
      <c r="D31" s="8" t="b">
        <f t="shared" si="0"/>
        <v>0</v>
      </c>
    </row>
    <row r="32" spans="1:4" x14ac:dyDescent="0.2">
      <c r="A32" s="5" t="s">
        <v>719</v>
      </c>
      <c r="C32" s="5" t="s">
        <v>720</v>
      </c>
      <c r="D32" s="8" t="b">
        <f t="shared" si="0"/>
        <v>0</v>
      </c>
    </row>
    <row r="33" spans="1:4" x14ac:dyDescent="0.2">
      <c r="A33" s="5" t="s">
        <v>720</v>
      </c>
      <c r="C33" s="5" t="s">
        <v>696</v>
      </c>
      <c r="D33" s="8" t="b">
        <f t="shared" si="0"/>
        <v>0</v>
      </c>
    </row>
    <row r="34" spans="1:4" x14ac:dyDescent="0.2">
      <c r="A34" s="5" t="s">
        <v>693</v>
      </c>
      <c r="C34" s="5" t="s">
        <v>721</v>
      </c>
      <c r="D34" s="8" t="b">
        <f t="shared" si="0"/>
        <v>0</v>
      </c>
    </row>
    <row r="35" spans="1:4" x14ac:dyDescent="0.2">
      <c r="A35" s="5" t="s">
        <v>722</v>
      </c>
      <c r="C35" s="5" t="s">
        <v>723</v>
      </c>
      <c r="D35" s="8" t="b">
        <f t="shared" si="0"/>
        <v>0</v>
      </c>
    </row>
    <row r="36" spans="1:4" x14ac:dyDescent="0.2">
      <c r="A36" s="5" t="s">
        <v>724</v>
      </c>
      <c r="C36" s="5" t="s">
        <v>687</v>
      </c>
      <c r="D36" s="8" t="b">
        <f t="shared" si="0"/>
        <v>0</v>
      </c>
    </row>
    <row r="37" spans="1:4" x14ac:dyDescent="0.2">
      <c r="A37" s="5" t="s">
        <v>723</v>
      </c>
      <c r="C37" s="5" t="s">
        <v>694</v>
      </c>
      <c r="D37" s="8" t="b">
        <f t="shared" si="0"/>
        <v>0</v>
      </c>
    </row>
    <row r="38" spans="1:4" x14ac:dyDescent="0.2">
      <c r="A38" s="5" t="s">
        <v>725</v>
      </c>
      <c r="C38" s="5" t="s">
        <v>726</v>
      </c>
      <c r="D38" s="8" t="b">
        <f t="shared" si="0"/>
        <v>0</v>
      </c>
    </row>
    <row r="39" spans="1:4" x14ac:dyDescent="0.2">
      <c r="A39" s="5" t="s">
        <v>727</v>
      </c>
      <c r="C39" s="5" t="s">
        <v>728</v>
      </c>
      <c r="D39" s="8" t="b">
        <f t="shared" si="0"/>
        <v>0</v>
      </c>
    </row>
    <row r="40" spans="1:4" x14ac:dyDescent="0.2">
      <c r="A40" s="5" t="s">
        <v>729</v>
      </c>
      <c r="C40" s="5" t="s">
        <v>730</v>
      </c>
      <c r="D40" s="8" t="b">
        <f t="shared" si="0"/>
        <v>0</v>
      </c>
    </row>
    <row r="41" spans="1:4" x14ac:dyDescent="0.2">
      <c r="A41" s="5" t="s">
        <v>731</v>
      </c>
      <c r="C41" s="5" t="s">
        <v>732</v>
      </c>
      <c r="D41" s="8" t="b">
        <f t="shared" si="0"/>
        <v>0</v>
      </c>
    </row>
    <row r="42" spans="1:4" x14ac:dyDescent="0.2">
      <c r="A42" s="5" t="s">
        <v>733</v>
      </c>
      <c r="C42" s="5" t="s">
        <v>734</v>
      </c>
      <c r="D42" s="8" t="b">
        <f t="shared" si="0"/>
        <v>0</v>
      </c>
    </row>
    <row r="43" spans="1:4" x14ac:dyDescent="0.2">
      <c r="A43" s="5" t="s">
        <v>735</v>
      </c>
      <c r="C43" s="5" t="s">
        <v>736</v>
      </c>
      <c r="D43" s="8" t="b">
        <f t="shared" si="0"/>
        <v>0</v>
      </c>
    </row>
    <row r="44" spans="1:4" x14ac:dyDescent="0.2">
      <c r="A44" s="5" t="s">
        <v>737</v>
      </c>
      <c r="C44" s="5" t="s">
        <v>724</v>
      </c>
      <c r="D44" s="8" t="b">
        <f t="shared" si="0"/>
        <v>0</v>
      </c>
    </row>
    <row r="45" spans="1:4" x14ac:dyDescent="0.2">
      <c r="A45" s="5" t="s">
        <v>712</v>
      </c>
      <c r="C45" s="5" t="s">
        <v>738</v>
      </c>
      <c r="D45" s="8" t="b">
        <f t="shared" si="0"/>
        <v>0</v>
      </c>
    </row>
    <row r="46" spans="1:4" x14ac:dyDescent="0.2">
      <c r="A46" s="5" t="s">
        <v>739</v>
      </c>
      <c r="C46" s="5" t="s">
        <v>740</v>
      </c>
      <c r="D46" s="8" t="b">
        <f t="shared" si="0"/>
        <v>0</v>
      </c>
    </row>
    <row r="47" spans="1:4" x14ac:dyDescent="0.2">
      <c r="A47" s="5" t="s">
        <v>721</v>
      </c>
      <c r="C47" s="5" t="s">
        <v>741</v>
      </c>
      <c r="D47" s="8" t="b">
        <f t="shared" si="0"/>
        <v>0</v>
      </c>
    </row>
    <row r="48" spans="1:4" x14ac:dyDescent="0.2">
      <c r="A48" s="5" t="s">
        <v>742</v>
      </c>
      <c r="C48" s="5" t="s">
        <v>743</v>
      </c>
      <c r="D48" s="8" t="b">
        <f t="shared" si="0"/>
        <v>1</v>
      </c>
    </row>
    <row r="49" spans="1:4" x14ac:dyDescent="0.2">
      <c r="A49" s="5" t="s">
        <v>744</v>
      </c>
      <c r="C49" s="5" t="s">
        <v>745</v>
      </c>
      <c r="D49" s="8" t="b">
        <f t="shared" si="0"/>
        <v>1</v>
      </c>
    </row>
    <row r="50" spans="1:4" x14ac:dyDescent="0.2">
      <c r="A50" s="5" t="s">
        <v>746</v>
      </c>
      <c r="C50" s="5" t="s">
        <v>700</v>
      </c>
      <c r="D50" s="8" t="b">
        <f t="shared" si="0"/>
        <v>0</v>
      </c>
    </row>
    <row r="51" spans="1:4" x14ac:dyDescent="0.2">
      <c r="A51" s="5" t="s">
        <v>740</v>
      </c>
      <c r="C51" s="5" t="s">
        <v>747</v>
      </c>
      <c r="D51" s="8" t="b">
        <f t="shared" si="0"/>
        <v>0</v>
      </c>
    </row>
    <row r="52" spans="1:4" x14ac:dyDescent="0.2">
      <c r="A52" s="5" t="s">
        <v>699</v>
      </c>
      <c r="C52" s="5" t="s">
        <v>748</v>
      </c>
      <c r="D52" s="8" t="b">
        <f t="shared" si="0"/>
        <v>0</v>
      </c>
    </row>
    <row r="53" spans="1:4" x14ac:dyDescent="0.2">
      <c r="A53" s="5" t="s">
        <v>749</v>
      </c>
      <c r="C53" s="5" t="s">
        <v>750</v>
      </c>
      <c r="D53" s="8" t="b">
        <f t="shared" si="0"/>
        <v>0</v>
      </c>
    </row>
    <row r="54" spans="1:4" x14ac:dyDescent="0.2">
      <c r="A54" s="5" t="s">
        <v>736</v>
      </c>
      <c r="C54" s="5" t="s">
        <v>698</v>
      </c>
      <c r="D54" s="8" t="b">
        <f t="shared" si="0"/>
        <v>0</v>
      </c>
    </row>
    <row r="55" spans="1:4" x14ac:dyDescent="0.2">
      <c r="A55" s="5" t="s">
        <v>691</v>
      </c>
      <c r="C55" s="5" t="s">
        <v>751</v>
      </c>
      <c r="D55" s="8" t="b">
        <f t="shared" si="0"/>
        <v>0</v>
      </c>
    </row>
    <row r="56" spans="1:4" x14ac:dyDescent="0.2">
      <c r="A56" s="5" t="s">
        <v>695</v>
      </c>
      <c r="C56" s="5" t="s">
        <v>689</v>
      </c>
      <c r="D56" s="8" t="b">
        <f t="shared" si="0"/>
        <v>0</v>
      </c>
    </row>
    <row r="57" spans="1:4" x14ac:dyDescent="0.2">
      <c r="A57" s="5" t="s">
        <v>750</v>
      </c>
      <c r="C57" s="5" t="s">
        <v>752</v>
      </c>
      <c r="D57" s="8" t="b">
        <f t="shared" si="0"/>
        <v>0</v>
      </c>
    </row>
    <row r="58" spans="1:4" x14ac:dyDescent="0.2">
      <c r="A58" s="5" t="s">
        <v>726</v>
      </c>
      <c r="C58" s="5" t="s">
        <v>722</v>
      </c>
      <c r="D58" s="8" t="b">
        <f t="shared" si="0"/>
        <v>0</v>
      </c>
    </row>
    <row r="59" spans="1:4" x14ac:dyDescent="0.2">
      <c r="A59" s="5" t="s">
        <v>753</v>
      </c>
      <c r="C59" s="5" t="s">
        <v>753</v>
      </c>
      <c r="D59" s="8" t="b">
        <f t="shared" si="0"/>
        <v>0</v>
      </c>
    </row>
    <row r="60" spans="1:4" x14ac:dyDescent="0.2">
      <c r="A60" s="5" t="s">
        <v>754</v>
      </c>
      <c r="C60" s="5" t="s">
        <v>704</v>
      </c>
      <c r="D60" s="8" t="b">
        <f t="shared" si="0"/>
        <v>0</v>
      </c>
    </row>
    <row r="61" spans="1:4" x14ac:dyDescent="0.2">
      <c r="A61" s="5" t="s">
        <v>755</v>
      </c>
      <c r="C61" s="5" t="s">
        <v>746</v>
      </c>
      <c r="D61" s="8" t="b">
        <f t="shared" si="0"/>
        <v>0</v>
      </c>
    </row>
    <row r="62" spans="1:4" x14ac:dyDescent="0.2">
      <c r="A62" s="5" t="s">
        <v>707</v>
      </c>
      <c r="C62" s="5" t="s">
        <v>756</v>
      </c>
      <c r="D62" s="8" t="b">
        <f t="shared" si="0"/>
        <v>0</v>
      </c>
    </row>
    <row r="63" spans="1:4" x14ac:dyDescent="0.2">
      <c r="A63" s="5" t="s">
        <v>757</v>
      </c>
      <c r="C63" s="5" t="s">
        <v>758</v>
      </c>
      <c r="D63" s="8" t="b">
        <f t="shared" si="0"/>
        <v>0</v>
      </c>
    </row>
    <row r="64" spans="1:4" x14ac:dyDescent="0.2">
      <c r="A64" s="5" t="s">
        <v>734</v>
      </c>
      <c r="C64" s="5" t="s">
        <v>733</v>
      </c>
      <c r="D64" s="8" t="b">
        <f t="shared" si="0"/>
        <v>0</v>
      </c>
    </row>
    <row r="65" spans="1:4" x14ac:dyDescent="0.2">
      <c r="A65" s="5" t="s">
        <v>759</v>
      </c>
      <c r="C65" s="5" t="s">
        <v>760</v>
      </c>
      <c r="D65" s="8" t="b">
        <f t="shared" si="0"/>
        <v>0</v>
      </c>
    </row>
    <row r="66" spans="1:4" x14ac:dyDescent="0.2">
      <c r="A66" s="5" t="s">
        <v>761</v>
      </c>
      <c r="C66" s="5" t="s">
        <v>754</v>
      </c>
      <c r="D66" s="8" t="b">
        <f t="shared" si="0"/>
        <v>0</v>
      </c>
    </row>
    <row r="67" spans="1:4" x14ac:dyDescent="0.2">
      <c r="A67" s="5" t="s">
        <v>762</v>
      </c>
      <c r="C67" s="5" t="s">
        <v>763</v>
      </c>
      <c r="D67" s="8" t="b">
        <f t="shared" si="0"/>
        <v>0</v>
      </c>
    </row>
    <row r="68" spans="1:4" x14ac:dyDescent="0.2">
      <c r="A68" s="5" t="s">
        <v>764</v>
      </c>
      <c r="C68" s="5" t="s">
        <v>710</v>
      </c>
      <c r="D68" s="8" t="b">
        <f t="shared" si="0"/>
        <v>0</v>
      </c>
    </row>
    <row r="69" spans="1:4" x14ac:dyDescent="0.2">
      <c r="A69" s="5" t="s">
        <v>765</v>
      </c>
      <c r="C69" s="5" t="s">
        <v>717</v>
      </c>
      <c r="D69" s="8" t="b">
        <f t="shared" si="0"/>
        <v>0</v>
      </c>
    </row>
    <row r="70" spans="1:4" x14ac:dyDescent="0.2">
      <c r="A70" s="5" t="s">
        <v>766</v>
      </c>
      <c r="C70" s="5" t="s">
        <v>684</v>
      </c>
      <c r="D70" s="8" t="b">
        <f t="shared" si="0"/>
        <v>0</v>
      </c>
    </row>
    <row r="71" spans="1:4" x14ac:dyDescent="0.2">
      <c r="A71" s="5" t="s">
        <v>767</v>
      </c>
      <c r="C71" s="5" t="s">
        <v>757</v>
      </c>
      <c r="D71" s="8" t="b">
        <f t="shared" si="0"/>
        <v>0</v>
      </c>
    </row>
    <row r="72" spans="1:4" x14ac:dyDescent="0.2">
      <c r="A72" s="5" t="s">
        <v>752</v>
      </c>
      <c r="C72" s="5" t="s">
        <v>755</v>
      </c>
      <c r="D72" s="8" t="b">
        <f t="shared" si="0"/>
        <v>0</v>
      </c>
    </row>
    <row r="73" spans="1:4" x14ac:dyDescent="0.2">
      <c r="A73" s="5" t="s">
        <v>758</v>
      </c>
      <c r="C73" s="5" t="s">
        <v>731</v>
      </c>
      <c r="D73" s="8" t="b">
        <f t="shared" si="0"/>
        <v>0</v>
      </c>
    </row>
    <row r="74" spans="1:4" x14ac:dyDescent="0.2">
      <c r="A74" s="5" t="s">
        <v>697</v>
      </c>
      <c r="C74" s="5" t="s">
        <v>719</v>
      </c>
      <c r="D74" s="8" t="b">
        <f t="shared" si="0"/>
        <v>0</v>
      </c>
    </row>
    <row r="75" spans="1:4" x14ac:dyDescent="0.2">
      <c r="A75" s="5" t="s">
        <v>741</v>
      </c>
      <c r="C75" s="5" t="s">
        <v>767</v>
      </c>
      <c r="D75" s="8" t="b">
        <f t="shared" si="0"/>
        <v>0</v>
      </c>
    </row>
    <row r="76" spans="1:4" x14ac:dyDescent="0.2">
      <c r="A76" s="5" t="s">
        <v>748</v>
      </c>
      <c r="C76" s="5" t="s">
        <v>761</v>
      </c>
      <c r="D76" s="8" t="b">
        <f t="shared" si="0"/>
        <v>0</v>
      </c>
    </row>
    <row r="77" spans="1:4" x14ac:dyDescent="0.2">
      <c r="A77" s="5" t="s">
        <v>768</v>
      </c>
      <c r="C77" s="5" t="s">
        <v>744</v>
      </c>
      <c r="D77" s="8" t="b">
        <f t="shared" ref="D77:D111" si="1">ISNA(MATCH(C77,$A$12:$A$104,0))</f>
        <v>0</v>
      </c>
    </row>
    <row r="78" spans="1:4" x14ac:dyDescent="0.2">
      <c r="A78" s="5" t="s">
        <v>769</v>
      </c>
      <c r="C78" s="5" t="s">
        <v>770</v>
      </c>
      <c r="D78" s="8" t="b">
        <f t="shared" si="1"/>
        <v>0</v>
      </c>
    </row>
    <row r="79" spans="1:4" x14ac:dyDescent="0.2">
      <c r="A79" s="5" t="s">
        <v>770</v>
      </c>
      <c r="C79" s="5" t="s">
        <v>727</v>
      </c>
      <c r="D79" s="8" t="b">
        <f t="shared" si="1"/>
        <v>0</v>
      </c>
    </row>
    <row r="80" spans="1:4" x14ac:dyDescent="0.2">
      <c r="A80" s="5" t="s">
        <v>771</v>
      </c>
      <c r="C80" s="5" t="s">
        <v>769</v>
      </c>
      <c r="D80" s="8" t="b">
        <f t="shared" si="1"/>
        <v>0</v>
      </c>
    </row>
    <row r="81" spans="1:4" x14ac:dyDescent="0.2">
      <c r="A81" s="5" t="s">
        <v>701</v>
      </c>
      <c r="C81" s="5" t="s">
        <v>702</v>
      </c>
      <c r="D81" s="8" t="b">
        <f t="shared" si="1"/>
        <v>0</v>
      </c>
    </row>
    <row r="82" spans="1:4" x14ac:dyDescent="0.2">
      <c r="A82" s="5" t="s">
        <v>772</v>
      </c>
      <c r="C82" s="5" t="s">
        <v>765</v>
      </c>
      <c r="D82" s="8" t="b">
        <f t="shared" si="1"/>
        <v>0</v>
      </c>
    </row>
    <row r="83" spans="1:4" x14ac:dyDescent="0.2">
      <c r="A83" s="5" t="s">
        <v>718</v>
      </c>
      <c r="C83" s="5" t="s">
        <v>773</v>
      </c>
      <c r="D83" s="8" t="b">
        <f t="shared" si="1"/>
        <v>0</v>
      </c>
    </row>
    <row r="84" spans="1:4" x14ac:dyDescent="0.2">
      <c r="A84" s="5" t="s">
        <v>714</v>
      </c>
      <c r="C84" s="5" t="s">
        <v>772</v>
      </c>
      <c r="D84" s="8" t="b">
        <f t="shared" si="1"/>
        <v>0</v>
      </c>
    </row>
    <row r="85" spans="1:4" x14ac:dyDescent="0.2">
      <c r="A85" s="5" t="s">
        <v>774</v>
      </c>
      <c r="C85" s="5" t="s">
        <v>749</v>
      </c>
      <c r="D85" s="8" t="b">
        <f t="shared" si="1"/>
        <v>0</v>
      </c>
    </row>
    <row r="86" spans="1:4" x14ac:dyDescent="0.2">
      <c r="A86" s="5" t="s">
        <v>716</v>
      </c>
      <c r="C86" s="5" t="s">
        <v>729</v>
      </c>
      <c r="D86" s="8" t="b">
        <f t="shared" si="1"/>
        <v>0</v>
      </c>
    </row>
    <row r="87" spans="1:4" x14ac:dyDescent="0.2">
      <c r="A87" s="5" t="s">
        <v>775</v>
      </c>
      <c r="C87" s="5" t="s">
        <v>762</v>
      </c>
      <c r="D87" s="8" t="b">
        <f t="shared" si="1"/>
        <v>0</v>
      </c>
    </row>
    <row r="88" spans="1:4" x14ac:dyDescent="0.2">
      <c r="A88" s="5" t="s">
        <v>756</v>
      </c>
      <c r="C88" s="5" t="s">
        <v>686</v>
      </c>
      <c r="D88" s="8" t="b">
        <f t="shared" si="1"/>
        <v>0</v>
      </c>
    </row>
    <row r="89" spans="1:4" x14ac:dyDescent="0.2">
      <c r="A89" s="5" t="s">
        <v>751</v>
      </c>
      <c r="C89" s="5" t="s">
        <v>715</v>
      </c>
      <c r="D89" s="8" t="b">
        <f t="shared" si="1"/>
        <v>0</v>
      </c>
    </row>
    <row r="90" spans="1:4" x14ac:dyDescent="0.2">
      <c r="A90" s="5" t="s">
        <v>776</v>
      </c>
      <c r="C90" s="5" t="s">
        <v>706</v>
      </c>
      <c r="D90" s="8" t="b">
        <f t="shared" si="1"/>
        <v>0</v>
      </c>
    </row>
    <row r="91" spans="1:4" x14ac:dyDescent="0.2">
      <c r="A91" s="5" t="s">
        <v>777</v>
      </c>
      <c r="C91" s="5" t="s">
        <v>692</v>
      </c>
      <c r="D91" s="8" t="b">
        <f t="shared" si="1"/>
        <v>0</v>
      </c>
    </row>
    <row r="92" spans="1:4" x14ac:dyDescent="0.2">
      <c r="A92" s="5" t="s">
        <v>763</v>
      </c>
      <c r="C92" s="5" t="s">
        <v>735</v>
      </c>
      <c r="D92" s="8" t="b">
        <f t="shared" si="1"/>
        <v>0</v>
      </c>
    </row>
    <row r="93" spans="1:4" x14ac:dyDescent="0.2">
      <c r="A93" s="5" t="s">
        <v>760</v>
      </c>
      <c r="C93" s="5" t="s">
        <v>778</v>
      </c>
      <c r="D93" s="8" t="b">
        <f t="shared" si="1"/>
        <v>0</v>
      </c>
    </row>
    <row r="94" spans="1:4" x14ac:dyDescent="0.2">
      <c r="A94" s="5" t="s">
        <v>683</v>
      </c>
      <c r="C94" s="5" t="s">
        <v>766</v>
      </c>
      <c r="D94" s="8" t="b">
        <f t="shared" si="1"/>
        <v>0</v>
      </c>
    </row>
    <row r="95" spans="1:4" x14ac:dyDescent="0.2">
      <c r="A95" s="5" t="s">
        <v>732</v>
      </c>
      <c r="C95" s="5" t="s">
        <v>779</v>
      </c>
      <c r="D95" s="8" t="b">
        <f t="shared" si="1"/>
        <v>0</v>
      </c>
    </row>
    <row r="96" spans="1:4" x14ac:dyDescent="0.2">
      <c r="A96" s="5" t="s">
        <v>730</v>
      </c>
      <c r="C96" s="5" t="s">
        <v>739</v>
      </c>
      <c r="D96" s="8" t="b">
        <f t="shared" si="1"/>
        <v>0</v>
      </c>
    </row>
    <row r="97" spans="1:4" x14ac:dyDescent="0.2">
      <c r="A97" s="5" t="s">
        <v>778</v>
      </c>
      <c r="C97" s="5" t="s">
        <v>737</v>
      </c>
      <c r="D97" s="8" t="b">
        <f t="shared" si="1"/>
        <v>0</v>
      </c>
    </row>
    <row r="98" spans="1:4" x14ac:dyDescent="0.2">
      <c r="A98" s="5" t="s">
        <v>773</v>
      </c>
      <c r="C98" s="5" t="s">
        <v>725</v>
      </c>
      <c r="D98" s="8" t="b">
        <f t="shared" si="1"/>
        <v>0</v>
      </c>
    </row>
    <row r="99" spans="1:4" x14ac:dyDescent="0.2">
      <c r="A99" s="5" t="s">
        <v>779</v>
      </c>
      <c r="C99" s="5" t="s">
        <v>764</v>
      </c>
      <c r="D99" s="8" t="b">
        <f t="shared" si="1"/>
        <v>0</v>
      </c>
    </row>
    <row r="100" spans="1:4" x14ac:dyDescent="0.2">
      <c r="A100" s="5" t="s">
        <v>728</v>
      </c>
      <c r="C100" s="5" t="s">
        <v>777</v>
      </c>
      <c r="D100" s="8" t="b">
        <f t="shared" si="1"/>
        <v>0</v>
      </c>
    </row>
    <row r="101" spans="1:4" x14ac:dyDescent="0.2">
      <c r="A101" s="5" t="s">
        <v>688</v>
      </c>
      <c r="C101" s="5" t="s">
        <v>759</v>
      </c>
      <c r="D101" s="8" t="b">
        <f t="shared" si="1"/>
        <v>0</v>
      </c>
    </row>
    <row r="102" spans="1:4" x14ac:dyDescent="0.2">
      <c r="A102" s="5" t="s">
        <v>738</v>
      </c>
      <c r="C102" s="5" t="s">
        <v>742</v>
      </c>
      <c r="D102" s="8" t="b">
        <f t="shared" si="1"/>
        <v>0</v>
      </c>
    </row>
    <row r="103" spans="1:4" x14ac:dyDescent="0.2">
      <c r="A103" s="5" t="s">
        <v>703</v>
      </c>
      <c r="C103" s="5" t="s">
        <v>768</v>
      </c>
      <c r="D103" s="8" t="b">
        <f t="shared" si="1"/>
        <v>0</v>
      </c>
    </row>
    <row r="104" spans="1:4" x14ac:dyDescent="0.2">
      <c r="A104" s="5" t="s">
        <v>747</v>
      </c>
      <c r="C104" s="5" t="s">
        <v>780</v>
      </c>
      <c r="D104" s="8" t="b">
        <f t="shared" si="1"/>
        <v>1</v>
      </c>
    </row>
    <row r="105" spans="1:4" x14ac:dyDescent="0.2">
      <c r="C105" s="5" t="s">
        <v>713</v>
      </c>
      <c r="D105" s="8" t="b">
        <f t="shared" si="1"/>
        <v>0</v>
      </c>
    </row>
    <row r="106" spans="1:4" x14ac:dyDescent="0.2">
      <c r="C106" s="5" t="s">
        <v>711</v>
      </c>
      <c r="D106" s="8" t="b">
        <f t="shared" si="1"/>
        <v>0</v>
      </c>
    </row>
    <row r="107" spans="1:4" x14ac:dyDescent="0.2">
      <c r="C107" s="5" t="s">
        <v>775</v>
      </c>
      <c r="D107" s="8" t="b">
        <f t="shared" si="1"/>
        <v>0</v>
      </c>
    </row>
    <row r="108" spans="1:4" x14ac:dyDescent="0.2">
      <c r="C108" s="5" t="s">
        <v>776</v>
      </c>
      <c r="D108" s="8" t="b">
        <f t="shared" si="1"/>
        <v>0</v>
      </c>
    </row>
    <row r="109" spans="1:4" x14ac:dyDescent="0.2">
      <c r="C109" s="5" t="s">
        <v>781</v>
      </c>
      <c r="D109" s="8" t="b">
        <f t="shared" si="1"/>
        <v>1</v>
      </c>
    </row>
    <row r="110" spans="1:4" x14ac:dyDescent="0.2">
      <c r="C110" s="5" t="s">
        <v>774</v>
      </c>
      <c r="D110" s="8" t="b">
        <f t="shared" si="1"/>
        <v>0</v>
      </c>
    </row>
    <row r="111" spans="1:4" x14ac:dyDescent="0.2">
      <c r="C111" s="5" t="s">
        <v>771</v>
      </c>
      <c r="D111" s="8" t="b">
        <f t="shared" si="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zoomScale="125" zoomScaleNormal="100" workbookViewId="0">
      <selection activeCell="D6" sqref="D6"/>
    </sheetView>
  </sheetViews>
  <sheetFormatPr baseColWidth="10" defaultColWidth="8.83203125" defaultRowHeight="15" x14ac:dyDescent="0.2"/>
  <cols>
    <col min="1" max="1" width="12" bestFit="1" customWidth="1"/>
    <col min="2" max="2" width="13.33203125" customWidth="1"/>
    <col min="3" max="3" width="19.6640625" customWidth="1"/>
    <col min="4" max="4" width="14.5" style="128"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129"/>
      <c r="E1" s="70"/>
      <c r="F1" s="70"/>
      <c r="G1" s="70"/>
      <c r="H1" s="70"/>
    </row>
    <row r="2" spans="1:8" x14ac:dyDescent="0.2">
      <c r="D2"/>
    </row>
    <row r="3" spans="1:8" x14ac:dyDescent="0.2">
      <c r="D3"/>
    </row>
    <row r="4" spans="1:8" x14ac:dyDescent="0.2">
      <c r="D4"/>
    </row>
    <row r="5" spans="1:8" x14ac:dyDescent="0.2">
      <c r="A5" s="28" t="s">
        <v>196</v>
      </c>
      <c r="B5" s="28" t="s">
        <v>214</v>
      </c>
      <c r="C5" s="28" t="s">
        <v>215</v>
      </c>
      <c r="D5" s="127" t="s">
        <v>216</v>
      </c>
      <c r="G5" s="28" t="s">
        <v>215</v>
      </c>
      <c r="H5" s="28" t="s">
        <v>216</v>
      </c>
    </row>
    <row r="6" spans="1:8" x14ac:dyDescent="0.2">
      <c r="A6" s="11">
        <v>40308</v>
      </c>
      <c r="B6" s="5" t="s">
        <v>217</v>
      </c>
      <c r="C6" s="5">
        <v>73</v>
      </c>
      <c r="D6" s="44">
        <f>VLOOKUP(C6,$G$6:$H$9,2)</f>
        <v>50</v>
      </c>
      <c r="G6" s="71">
        <v>0</v>
      </c>
      <c r="H6" s="72">
        <v>0</v>
      </c>
    </row>
    <row r="7" spans="1:8" x14ac:dyDescent="0.2">
      <c r="A7" s="11">
        <v>40308</v>
      </c>
      <c r="B7" s="5" t="s">
        <v>218</v>
      </c>
      <c r="C7" s="5">
        <v>22</v>
      </c>
      <c r="D7" s="44">
        <f t="shared" ref="D7:D30" si="0">VLOOKUP(C7,$G$6:$H$9,2)</f>
        <v>0</v>
      </c>
      <c r="G7" s="5">
        <v>60</v>
      </c>
      <c r="H7" s="72">
        <v>50</v>
      </c>
    </row>
    <row r="8" spans="1:8" x14ac:dyDescent="0.2">
      <c r="A8" s="11">
        <v>40308</v>
      </c>
      <c r="B8" s="5" t="s">
        <v>219</v>
      </c>
      <c r="C8" s="5">
        <v>92</v>
      </c>
      <c r="D8" s="44">
        <f t="shared" si="0"/>
        <v>75</v>
      </c>
      <c r="G8" s="5">
        <v>90</v>
      </c>
      <c r="H8" s="72">
        <v>75</v>
      </c>
    </row>
    <row r="9" spans="1:8" x14ac:dyDescent="0.2">
      <c r="A9" s="11">
        <v>40308</v>
      </c>
      <c r="B9" s="5" t="s">
        <v>220</v>
      </c>
      <c r="C9" s="5">
        <v>77</v>
      </c>
      <c r="D9" s="44">
        <f t="shared" si="0"/>
        <v>50</v>
      </c>
      <c r="G9" s="5">
        <v>150</v>
      </c>
      <c r="H9" s="72">
        <v>150</v>
      </c>
    </row>
    <row r="10" spans="1:8" x14ac:dyDescent="0.2">
      <c r="A10" s="11">
        <v>40308</v>
      </c>
      <c r="B10" s="5" t="s">
        <v>221</v>
      </c>
      <c r="C10" s="5">
        <v>78</v>
      </c>
      <c r="D10" s="44">
        <f t="shared" si="0"/>
        <v>50</v>
      </c>
    </row>
    <row r="11" spans="1:8" x14ac:dyDescent="0.2">
      <c r="A11" s="11">
        <v>40308</v>
      </c>
      <c r="B11" s="5" t="s">
        <v>222</v>
      </c>
      <c r="C11" s="5">
        <v>93</v>
      </c>
      <c r="D11" s="44">
        <f t="shared" si="0"/>
        <v>75</v>
      </c>
    </row>
    <row r="12" spans="1:8" x14ac:dyDescent="0.2">
      <c r="A12" s="11">
        <v>40308</v>
      </c>
      <c r="B12" s="5" t="s">
        <v>223</v>
      </c>
      <c r="C12" s="5">
        <v>90</v>
      </c>
      <c r="D12" s="44">
        <f t="shared" si="0"/>
        <v>75</v>
      </c>
    </row>
    <row r="13" spans="1:8" x14ac:dyDescent="0.2">
      <c r="A13" s="11">
        <v>40308</v>
      </c>
      <c r="B13" s="5" t="s">
        <v>224</v>
      </c>
      <c r="C13" s="5">
        <v>88</v>
      </c>
      <c r="D13" s="44">
        <f t="shared" si="0"/>
        <v>50</v>
      </c>
    </row>
    <row r="14" spans="1:8" x14ac:dyDescent="0.2">
      <c r="A14" s="11">
        <v>40308</v>
      </c>
      <c r="B14" s="5" t="s">
        <v>225</v>
      </c>
      <c r="C14" s="5">
        <v>77</v>
      </c>
      <c r="D14" s="44">
        <f t="shared" si="0"/>
        <v>50</v>
      </c>
    </row>
    <row r="15" spans="1:8" x14ac:dyDescent="0.2">
      <c r="A15" s="11">
        <v>40308</v>
      </c>
      <c r="B15" s="5" t="s">
        <v>226</v>
      </c>
      <c r="C15" s="5">
        <v>81</v>
      </c>
      <c r="D15" s="44">
        <f t="shared" si="0"/>
        <v>50</v>
      </c>
    </row>
    <row r="16" spans="1:8" x14ac:dyDescent="0.2">
      <c r="A16" s="11">
        <v>40308</v>
      </c>
      <c r="B16" s="5" t="s">
        <v>227</v>
      </c>
      <c r="C16" s="5">
        <v>81</v>
      </c>
      <c r="D16" s="44">
        <f t="shared" si="0"/>
        <v>50</v>
      </c>
    </row>
    <row r="17" spans="1:4" x14ac:dyDescent="0.2">
      <c r="A17" s="11">
        <v>40308</v>
      </c>
      <c r="B17" s="5" t="s">
        <v>228</v>
      </c>
      <c r="C17" s="5">
        <v>86</v>
      </c>
      <c r="D17" s="44">
        <f t="shared" si="0"/>
        <v>50</v>
      </c>
    </row>
    <row r="18" spans="1:4" x14ac:dyDescent="0.2">
      <c r="A18" s="11">
        <v>40308</v>
      </c>
      <c r="B18" s="5" t="s">
        <v>229</v>
      </c>
      <c r="C18" s="5">
        <v>91</v>
      </c>
      <c r="D18" s="44">
        <f t="shared" si="0"/>
        <v>75</v>
      </c>
    </row>
    <row r="19" spans="1:4" x14ac:dyDescent="0.2">
      <c r="A19" s="11">
        <v>40308</v>
      </c>
      <c r="B19" s="5" t="s">
        <v>230</v>
      </c>
      <c r="C19" s="5">
        <v>84</v>
      </c>
      <c r="D19" s="44">
        <f t="shared" si="0"/>
        <v>50</v>
      </c>
    </row>
    <row r="20" spans="1:4" x14ac:dyDescent="0.2">
      <c r="A20" s="11">
        <v>40308</v>
      </c>
      <c r="B20" s="5" t="s">
        <v>231</v>
      </c>
      <c r="C20" s="5">
        <v>89</v>
      </c>
      <c r="D20" s="44">
        <f t="shared" si="0"/>
        <v>50</v>
      </c>
    </row>
    <row r="21" spans="1:4" x14ac:dyDescent="0.2">
      <c r="A21" s="11">
        <v>40308</v>
      </c>
      <c r="B21" s="5" t="s">
        <v>232</v>
      </c>
      <c r="C21" s="5">
        <v>74</v>
      </c>
      <c r="D21" s="44">
        <f t="shared" si="0"/>
        <v>50</v>
      </c>
    </row>
    <row r="22" spans="1:4" x14ac:dyDescent="0.2">
      <c r="A22" s="11">
        <v>40308</v>
      </c>
      <c r="B22" s="5" t="s">
        <v>233</v>
      </c>
      <c r="C22" s="5">
        <v>86</v>
      </c>
      <c r="D22" s="44">
        <f t="shared" si="0"/>
        <v>50</v>
      </c>
    </row>
    <row r="23" spans="1:4" x14ac:dyDescent="0.2">
      <c r="A23" s="11">
        <v>40308</v>
      </c>
      <c r="B23" s="5" t="s">
        <v>234</v>
      </c>
      <c r="C23" s="5">
        <v>94</v>
      </c>
      <c r="D23" s="44">
        <f t="shared" si="0"/>
        <v>75</v>
      </c>
    </row>
    <row r="24" spans="1:4" x14ac:dyDescent="0.2">
      <c r="A24" s="11">
        <v>40308</v>
      </c>
      <c r="B24" s="5" t="s">
        <v>235</v>
      </c>
      <c r="C24" s="5">
        <v>70</v>
      </c>
      <c r="D24" s="44">
        <f t="shared" si="0"/>
        <v>50</v>
      </c>
    </row>
    <row r="25" spans="1:4" x14ac:dyDescent="0.2">
      <c r="A25" s="11">
        <v>40308</v>
      </c>
      <c r="B25" s="5" t="s">
        <v>236</v>
      </c>
      <c r="C25" s="5">
        <v>0</v>
      </c>
      <c r="D25" s="44">
        <f t="shared" si="0"/>
        <v>0</v>
      </c>
    </row>
    <row r="26" spans="1:4" x14ac:dyDescent="0.2">
      <c r="A26" s="11">
        <v>40308</v>
      </c>
      <c r="B26" s="5" t="s">
        <v>237</v>
      </c>
      <c r="C26" s="5">
        <v>86</v>
      </c>
      <c r="D26" s="44">
        <f t="shared" si="0"/>
        <v>50</v>
      </c>
    </row>
    <row r="27" spans="1:4" x14ac:dyDescent="0.2">
      <c r="A27" s="11">
        <v>40308</v>
      </c>
      <c r="B27" s="5" t="s">
        <v>238</v>
      </c>
      <c r="C27" s="5">
        <v>88</v>
      </c>
      <c r="D27" s="44">
        <f t="shared" si="0"/>
        <v>50</v>
      </c>
    </row>
    <row r="28" spans="1:4" x14ac:dyDescent="0.2">
      <c r="A28" s="11">
        <v>40308</v>
      </c>
      <c r="B28" s="5" t="s">
        <v>239</v>
      </c>
      <c r="C28" s="5">
        <v>94</v>
      </c>
      <c r="D28" s="44">
        <f t="shared" si="0"/>
        <v>75</v>
      </c>
    </row>
    <row r="29" spans="1:4" x14ac:dyDescent="0.2">
      <c r="A29" s="11">
        <v>40308</v>
      </c>
      <c r="B29" s="5" t="s">
        <v>240</v>
      </c>
      <c r="C29" s="5">
        <v>84</v>
      </c>
      <c r="D29" s="44">
        <f t="shared" si="0"/>
        <v>50</v>
      </c>
    </row>
    <row r="30" spans="1:4" x14ac:dyDescent="0.2">
      <c r="A30" s="11">
        <v>40308</v>
      </c>
      <c r="B30" s="5" t="s">
        <v>241</v>
      </c>
      <c r="C30" s="5">
        <v>79</v>
      </c>
      <c r="D30" s="44">
        <f t="shared" si="0"/>
        <v>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D6" sqref="D6"/>
    </sheetView>
  </sheetViews>
  <sheetFormatPr baseColWidth="10" defaultColWidth="8.83203125" defaultRowHeight="15" x14ac:dyDescent="0.2"/>
  <cols>
    <col min="1" max="1" width="12" bestFit="1" customWidth="1"/>
    <col min="2" max="2" width="13.33203125" customWidth="1"/>
    <col min="3" max="3" width="17.6640625" bestFit="1"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16">
        <f>VLOOKUP(C6,$G$6:$H$9,2)</f>
        <v>50</v>
      </c>
      <c r="G6" s="71">
        <v>0</v>
      </c>
      <c r="H6" s="72">
        <v>0</v>
      </c>
    </row>
    <row r="7" spans="1:8" x14ac:dyDescent="0.2">
      <c r="A7" s="11">
        <v>40308</v>
      </c>
      <c r="B7" s="5" t="s">
        <v>218</v>
      </c>
      <c r="C7" s="5">
        <v>22</v>
      </c>
      <c r="D7" s="16">
        <f t="shared" ref="D7:D30" si="0">VLOOKUP(C7,$G$6:$H$9,2)</f>
        <v>0</v>
      </c>
      <c r="G7" s="5">
        <v>60</v>
      </c>
      <c r="H7" s="72">
        <v>50</v>
      </c>
    </row>
    <row r="8" spans="1:8" x14ac:dyDescent="0.2">
      <c r="A8" s="11">
        <v>40308</v>
      </c>
      <c r="B8" s="5" t="s">
        <v>219</v>
      </c>
      <c r="C8" s="5">
        <v>92</v>
      </c>
      <c r="D8" s="16">
        <f t="shared" si="0"/>
        <v>75</v>
      </c>
      <c r="G8" s="5">
        <v>90</v>
      </c>
      <c r="H8" s="72">
        <v>75</v>
      </c>
    </row>
    <row r="9" spans="1:8" x14ac:dyDescent="0.2">
      <c r="A9" s="11">
        <v>40308</v>
      </c>
      <c r="B9" s="5" t="s">
        <v>220</v>
      </c>
      <c r="C9" s="5">
        <v>77</v>
      </c>
      <c r="D9" s="16">
        <f t="shared" si="0"/>
        <v>50</v>
      </c>
      <c r="G9" s="5">
        <v>150</v>
      </c>
      <c r="H9" s="72">
        <v>150</v>
      </c>
    </row>
    <row r="10" spans="1:8" x14ac:dyDescent="0.2">
      <c r="A10" s="11">
        <v>40308</v>
      </c>
      <c r="B10" s="5" t="s">
        <v>221</v>
      </c>
      <c r="C10" s="5">
        <v>78</v>
      </c>
      <c r="D10" s="16">
        <f t="shared" si="0"/>
        <v>50</v>
      </c>
    </row>
    <row r="11" spans="1:8" x14ac:dyDescent="0.2">
      <c r="A11" s="11">
        <v>40308</v>
      </c>
      <c r="B11" s="5" t="s">
        <v>222</v>
      </c>
      <c r="C11" s="5">
        <v>93</v>
      </c>
      <c r="D11" s="16">
        <f t="shared" si="0"/>
        <v>75</v>
      </c>
    </row>
    <row r="12" spans="1:8" x14ac:dyDescent="0.2">
      <c r="A12" s="11">
        <v>40308</v>
      </c>
      <c r="B12" s="5" t="s">
        <v>223</v>
      </c>
      <c r="C12" s="5">
        <v>90</v>
      </c>
      <c r="D12" s="16">
        <f t="shared" si="0"/>
        <v>75</v>
      </c>
    </row>
    <row r="13" spans="1:8" x14ac:dyDescent="0.2">
      <c r="A13" s="11">
        <v>40308</v>
      </c>
      <c r="B13" s="5" t="s">
        <v>224</v>
      </c>
      <c r="C13" s="5">
        <v>88</v>
      </c>
      <c r="D13" s="16">
        <f t="shared" si="0"/>
        <v>50</v>
      </c>
    </row>
    <row r="14" spans="1:8" x14ac:dyDescent="0.2">
      <c r="A14" s="11">
        <v>40308</v>
      </c>
      <c r="B14" s="5" t="s">
        <v>225</v>
      </c>
      <c r="C14" s="5">
        <v>77</v>
      </c>
      <c r="D14" s="16">
        <f t="shared" si="0"/>
        <v>50</v>
      </c>
    </row>
    <row r="15" spans="1:8" x14ac:dyDescent="0.2">
      <c r="A15" s="11">
        <v>40308</v>
      </c>
      <c r="B15" s="5" t="s">
        <v>226</v>
      </c>
      <c r="C15" s="5">
        <v>81</v>
      </c>
      <c r="D15" s="16">
        <f t="shared" si="0"/>
        <v>50</v>
      </c>
    </row>
    <row r="16" spans="1:8" x14ac:dyDescent="0.2">
      <c r="A16" s="11">
        <v>40308</v>
      </c>
      <c r="B16" s="5" t="s">
        <v>227</v>
      </c>
      <c r="C16" s="5">
        <v>81</v>
      </c>
      <c r="D16" s="16">
        <f t="shared" si="0"/>
        <v>50</v>
      </c>
    </row>
    <row r="17" spans="1:4" x14ac:dyDescent="0.2">
      <c r="A17" s="11">
        <v>40308</v>
      </c>
      <c r="B17" s="5" t="s">
        <v>228</v>
      </c>
      <c r="C17" s="5">
        <v>86</v>
      </c>
      <c r="D17" s="16">
        <f t="shared" si="0"/>
        <v>50</v>
      </c>
    </row>
    <row r="18" spans="1:4" x14ac:dyDescent="0.2">
      <c r="A18" s="11">
        <v>40308</v>
      </c>
      <c r="B18" s="5" t="s">
        <v>229</v>
      </c>
      <c r="C18" s="5">
        <v>91</v>
      </c>
      <c r="D18" s="16">
        <f t="shared" si="0"/>
        <v>75</v>
      </c>
    </row>
    <row r="19" spans="1:4" x14ac:dyDescent="0.2">
      <c r="A19" s="11">
        <v>40308</v>
      </c>
      <c r="B19" s="5" t="s">
        <v>230</v>
      </c>
      <c r="C19" s="5">
        <v>84</v>
      </c>
      <c r="D19" s="16">
        <f t="shared" si="0"/>
        <v>50</v>
      </c>
    </row>
    <row r="20" spans="1:4" x14ac:dyDescent="0.2">
      <c r="A20" s="11">
        <v>40308</v>
      </c>
      <c r="B20" s="5" t="s">
        <v>231</v>
      </c>
      <c r="C20" s="5">
        <v>89</v>
      </c>
      <c r="D20" s="16">
        <f t="shared" si="0"/>
        <v>50</v>
      </c>
    </row>
    <row r="21" spans="1:4" x14ac:dyDescent="0.2">
      <c r="A21" s="11">
        <v>40308</v>
      </c>
      <c r="B21" s="5" t="s">
        <v>232</v>
      </c>
      <c r="C21" s="5">
        <v>74</v>
      </c>
      <c r="D21" s="16">
        <f t="shared" si="0"/>
        <v>50</v>
      </c>
    </row>
    <row r="22" spans="1:4" x14ac:dyDescent="0.2">
      <c r="A22" s="11">
        <v>40308</v>
      </c>
      <c r="B22" s="5" t="s">
        <v>233</v>
      </c>
      <c r="C22" s="5">
        <v>86</v>
      </c>
      <c r="D22" s="16">
        <f t="shared" si="0"/>
        <v>50</v>
      </c>
    </row>
    <row r="23" spans="1:4" x14ac:dyDescent="0.2">
      <c r="A23" s="11">
        <v>40308</v>
      </c>
      <c r="B23" s="5" t="s">
        <v>234</v>
      </c>
      <c r="C23" s="5">
        <v>94</v>
      </c>
      <c r="D23" s="16">
        <f t="shared" si="0"/>
        <v>75</v>
      </c>
    </row>
    <row r="24" spans="1:4" x14ac:dyDescent="0.2">
      <c r="A24" s="11">
        <v>40308</v>
      </c>
      <c r="B24" s="5" t="s">
        <v>235</v>
      </c>
      <c r="C24" s="5">
        <v>70</v>
      </c>
      <c r="D24" s="16">
        <f t="shared" si="0"/>
        <v>50</v>
      </c>
    </row>
    <row r="25" spans="1:4" x14ac:dyDescent="0.2">
      <c r="A25" s="11">
        <v>40308</v>
      </c>
      <c r="B25" s="5" t="s">
        <v>236</v>
      </c>
      <c r="C25" s="5">
        <v>0</v>
      </c>
      <c r="D25" s="16">
        <f t="shared" si="0"/>
        <v>0</v>
      </c>
    </row>
    <row r="26" spans="1:4" x14ac:dyDescent="0.2">
      <c r="A26" s="11">
        <v>40308</v>
      </c>
      <c r="B26" s="5" t="s">
        <v>237</v>
      </c>
      <c r="C26" s="5">
        <v>86</v>
      </c>
      <c r="D26" s="16">
        <f t="shared" si="0"/>
        <v>50</v>
      </c>
    </row>
    <row r="27" spans="1:4" x14ac:dyDescent="0.2">
      <c r="A27" s="11">
        <v>40308</v>
      </c>
      <c r="B27" s="5" t="s">
        <v>238</v>
      </c>
      <c r="C27" s="5">
        <v>88</v>
      </c>
      <c r="D27" s="16">
        <f t="shared" si="0"/>
        <v>50</v>
      </c>
    </row>
    <row r="28" spans="1:4" x14ac:dyDescent="0.2">
      <c r="A28" s="11">
        <v>40308</v>
      </c>
      <c r="B28" s="5" t="s">
        <v>239</v>
      </c>
      <c r="C28" s="5">
        <v>94</v>
      </c>
      <c r="D28" s="16">
        <f t="shared" si="0"/>
        <v>75</v>
      </c>
    </row>
    <row r="29" spans="1:4" x14ac:dyDescent="0.2">
      <c r="A29" s="11">
        <v>40308</v>
      </c>
      <c r="B29" s="5" t="s">
        <v>240</v>
      </c>
      <c r="C29" s="5">
        <v>84</v>
      </c>
      <c r="D29" s="16">
        <f t="shared" si="0"/>
        <v>50</v>
      </c>
    </row>
    <row r="30" spans="1:4" x14ac:dyDescent="0.2">
      <c r="A30" s="11">
        <v>40308</v>
      </c>
      <c r="B30" s="5" t="s">
        <v>241</v>
      </c>
      <c r="C30" s="5">
        <v>79</v>
      </c>
      <c r="D30" s="16">
        <f t="shared" si="0"/>
        <v>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zoomScale="135" zoomScaleNormal="100" workbookViewId="0">
      <selection activeCell="E4" sqref="E4"/>
    </sheetView>
  </sheetViews>
  <sheetFormatPr baseColWidth="10" defaultColWidth="8.83203125" defaultRowHeight="15" x14ac:dyDescent="0.2"/>
  <cols>
    <col min="1" max="1" width="17" bestFit="1" customWidth="1"/>
    <col min="2" max="2" width="18" customWidth="1"/>
    <col min="3" max="3" width="12.33203125" customWidth="1"/>
    <col min="4" max="4" width="13.1640625" customWidth="1"/>
    <col min="5" max="5" width="13"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UNUC-4446-0002</v>
      </c>
      <c r="AB3" t="s">
        <v>247</v>
      </c>
      <c r="AC3" t="s">
        <v>248</v>
      </c>
      <c r="AD3" s="74">
        <f t="shared" ref="AD3" ca="1" si="0">RANDBETWEEN(37000,40300)</f>
        <v>39961</v>
      </c>
      <c r="AE3" s="69">
        <f ca="1">RANDBETWEEN(29000,59000)</f>
        <v>31244</v>
      </c>
    </row>
    <row r="4" spans="1:31" x14ac:dyDescent="0.2">
      <c r="A4" s="5" t="s">
        <v>261</v>
      </c>
      <c r="B4" s="75" t="str">
        <f>VLOOKUP($A$4,$A$7:$E$90,MATCH(B3,$A$6:$E$6, 0),FALSE)</f>
        <v>FirstName5</v>
      </c>
      <c r="C4" s="75" t="str">
        <f t="shared" ref="C4:E4" si="1">VLOOKUP($A$4,$A$7:$E$90,MATCH(C3,$A$6:$E$6, 0),FALSE)</f>
        <v>LastName6</v>
      </c>
      <c r="D4" s="130">
        <f t="shared" si="1"/>
        <v>39503</v>
      </c>
      <c r="E4" s="131">
        <f t="shared" si="1"/>
        <v>38656</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VLOOKUP($H$6,$A$7:$E$90,MATCH(I5,$A$6:$E$6, 0),FALSE)</f>
        <v>FirstName9</v>
      </c>
      <c r="J6" s="75" t="str">
        <f t="shared" ref="J6:L6" si="2">VLOOKUP($H$6,$A$7:$E$90,MATCH(J5,$A$6:$E$6, 0),FALSE)</f>
        <v>LastName10</v>
      </c>
      <c r="K6" s="75">
        <f t="shared" si="2"/>
        <v>37689</v>
      </c>
      <c r="L6" s="75">
        <f t="shared" si="2"/>
        <v>58644</v>
      </c>
    </row>
    <row r="7" spans="1:31" x14ac:dyDescent="0.2">
      <c r="A7" t="s">
        <v>251</v>
      </c>
      <c r="B7" t="s">
        <v>247</v>
      </c>
      <c r="C7" t="s">
        <v>248</v>
      </c>
      <c r="D7" s="74">
        <v>38532</v>
      </c>
      <c r="E7" s="69">
        <v>53543</v>
      </c>
    </row>
    <row r="8" spans="1:31" x14ac:dyDescent="0.2">
      <c r="A8" t="s">
        <v>252</v>
      </c>
      <c r="B8" t="s">
        <v>253</v>
      </c>
      <c r="C8" t="s">
        <v>254</v>
      </c>
      <c r="D8" s="74">
        <v>38478</v>
      </c>
      <c r="E8" s="69">
        <v>29713</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t="str">
        <f>VLOOKUP($H$10,$A$7:$E$90,MATCH(I9,$A$6:$E$6, 0),FALSE)</f>
        <v>FirstName9</v>
      </c>
      <c r="J10" s="75" t="str">
        <f t="shared" ref="J10:L10" si="3">VLOOKUP($H$10,$A$7:$E$90,MATCH(J9,$A$6:$E$6, 0),FALSE)</f>
        <v>LastName10</v>
      </c>
      <c r="K10" s="75">
        <f t="shared" si="3"/>
        <v>37689</v>
      </c>
      <c r="L10" s="75">
        <f t="shared" si="3"/>
        <v>58644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c r="J14" s="8"/>
      <c r="K14" s="76"/>
      <c r="L14" s="16"/>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c r="J18" s="8"/>
      <c r="K18" s="76"/>
      <c r="L18" s="16"/>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c r="J22" s="8"/>
      <c r="K22" s="76"/>
      <c r="L22" s="16"/>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130111FD-5F4D-5D42-9A0B-02555F2D7841}">
      <formula1>$A$7:$A$90</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zoomScale="168" zoomScaleNormal="100" workbookViewId="0">
      <selection activeCell="B4" sqref="B4"/>
    </sheetView>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0.832031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LYXX-7932-0002</v>
      </c>
      <c r="AB3" t="s">
        <v>247</v>
      </c>
      <c r="AC3" t="s">
        <v>248</v>
      </c>
      <c r="AD3" s="74">
        <f t="shared" ref="AD3" ca="1" si="0">RANDBETWEEN(37000,40300)</f>
        <v>37587</v>
      </c>
      <c r="AE3" s="69">
        <f ca="1">RANDBETWEEN(29000,59000)</f>
        <v>54052</v>
      </c>
    </row>
    <row r="4" spans="1:31" x14ac:dyDescent="0.2">
      <c r="A4" s="5" t="s">
        <v>251</v>
      </c>
      <c r="B4" s="75" t="str">
        <f>VLOOKUP($A4,$A$7:$E$90,MATCH(B3,$A$6:$E$6,0),0)</f>
        <v>FirstName1</v>
      </c>
      <c r="C4" s="8" t="str">
        <f>VLOOKUP($A4,$A$7:$E$90,MATCH(C3,$A$6:$E$6,0),0)</f>
        <v>LastName2</v>
      </c>
      <c r="D4" s="76">
        <f>VLOOKUP($A4,$A$7:$E$90,MATCH(D3,$A$6:$E$6,0),0)</f>
        <v>38532</v>
      </c>
      <c r="E4" s="16">
        <f>VLOOKUP($A4,$A$7:$E$90,MATCH(E3,$A$6:$E$6,0),0)</f>
        <v>53543</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VLOOKUP($H6,$A$7:$E$90,2,0)</f>
        <v>FirstName9</v>
      </c>
      <c r="J6" s="8" t="str">
        <f>VLOOKUP($H6,$A$7:$E$90,3,0)</f>
        <v>LastName10</v>
      </c>
      <c r="K6" s="76">
        <f>VLOOKUP($H6,$A$7:$E$90,4,0)</f>
        <v>37689</v>
      </c>
      <c r="L6" s="16">
        <f>VLOOKUP($H6,$A$7:$E$90,5,0)</f>
        <v>58644</v>
      </c>
    </row>
    <row r="7" spans="1:31" x14ac:dyDescent="0.2">
      <c r="A7" t="s">
        <v>251</v>
      </c>
      <c r="B7" t="s">
        <v>247</v>
      </c>
      <c r="C7" t="s">
        <v>248</v>
      </c>
      <c r="D7" s="74">
        <v>38532</v>
      </c>
      <c r="E7" s="69">
        <v>53543</v>
      </c>
    </row>
    <row r="8" spans="1:31" x14ac:dyDescent="0.2">
      <c r="A8" t="s">
        <v>252</v>
      </c>
      <c r="B8" t="s">
        <v>253</v>
      </c>
      <c r="C8" t="s">
        <v>254</v>
      </c>
      <c r="D8" s="74">
        <v>38478</v>
      </c>
      <c r="E8" s="69">
        <v>29713</v>
      </c>
      <c r="I8">
        <v>2</v>
      </c>
      <c r="J8">
        <v>3</v>
      </c>
      <c r="K8">
        <v>4</v>
      </c>
      <c r="L8">
        <v>5</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t="str">
        <f>VLOOKUP($H10,$A$7:$E$90,I8,0)</f>
        <v>FirstName9</v>
      </c>
      <c r="J10" s="8" t="str">
        <f t="shared" ref="J10:L10" si="1">VLOOKUP($H10,$A$7:$E$90,J8,0)</f>
        <v>LastName10</v>
      </c>
      <c r="K10" s="76">
        <f t="shared" si="1"/>
        <v>37689</v>
      </c>
      <c r="L10" s="16">
        <f t="shared" si="1"/>
        <v>58644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t="str">
        <f t="shared" ref="I14:L14" si="2">DGET($A$6:$E$90,I13,$H$13:$H$14)</f>
        <v>FirstName9</v>
      </c>
      <c r="J14" s="8" t="str">
        <f t="shared" si="2"/>
        <v>LastName10</v>
      </c>
      <c r="K14" s="76">
        <f t="shared" si="2"/>
        <v>37689</v>
      </c>
      <c r="L14" s="16">
        <f t="shared" si="2"/>
        <v>58644</v>
      </c>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t="str">
        <f>VLOOKUP($H18,$A$7:$E$90,COLUMNS($I18:I18)+1,0)</f>
        <v>FirstName9</v>
      </c>
      <c r="J18" s="8" t="str">
        <f>VLOOKUP($H18,$A$7:$E$90,COLUMNS($I18:J18)+1,0)</f>
        <v>LastName10</v>
      </c>
      <c r="K18" s="76">
        <f>VLOOKUP($H18,$A$7:$E$90,COLUMNS($I18:K18)+1,0)</f>
        <v>37689</v>
      </c>
      <c r="L18" s="16">
        <f>VLOOKUP($H18,$A$7:$E$90,COLUMNS($I18:L18)+1,0)</f>
        <v>58644</v>
      </c>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t="str">
        <f t="shared" ref="I22:L22" si="3">INDEX(B7:B90,MATCH($H22,$A$7:$A$90,0))</f>
        <v>FirstName9</v>
      </c>
      <c r="J22" s="8" t="str">
        <f t="shared" si="3"/>
        <v>LastName10</v>
      </c>
      <c r="K22" s="76">
        <f t="shared" si="3"/>
        <v>37689</v>
      </c>
      <c r="L22" s="16">
        <f t="shared" si="3"/>
        <v>58644</v>
      </c>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00000000-0002-0000-0F00-000000000000}">
      <formula1>$A$7:$A$90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J21"/>
  <sheetViews>
    <sheetView zoomScale="132" zoomScaleNormal="100" workbookViewId="0">
      <selection activeCell="J5" sqref="J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27" max="27" width="15.6640625" bestFit="1" customWidth="1"/>
    <col min="28" max="28" width="11.1640625" bestFit="1" customWidth="1"/>
    <col min="29" max="30" width="10.6640625" bestFit="1" customWidth="1"/>
    <col min="31" max="31" width="10.83203125" bestFit="1" customWidth="1"/>
  </cols>
  <sheetData>
    <row r="1" spans="1:10" ht="32" x14ac:dyDescent="0.2">
      <c r="A1" s="73" t="s">
        <v>500</v>
      </c>
      <c r="B1" s="73"/>
      <c r="C1" s="73"/>
      <c r="D1" s="73"/>
      <c r="E1" s="73"/>
      <c r="F1" s="73"/>
      <c r="G1" s="73"/>
      <c r="H1" s="73"/>
      <c r="I1" s="73"/>
      <c r="J1" s="73"/>
    </row>
    <row r="4" spans="1:10" x14ac:dyDescent="0.2">
      <c r="A4" s="77" t="s">
        <v>501</v>
      </c>
      <c r="B4" s="78" t="s">
        <v>502</v>
      </c>
      <c r="C4" s="78" t="s">
        <v>503</v>
      </c>
      <c r="D4" s="78" t="s">
        <v>504</v>
      </c>
      <c r="E4" s="78" t="s">
        <v>505</v>
      </c>
      <c r="F4" s="78" t="s">
        <v>506</v>
      </c>
      <c r="G4" s="78" t="s">
        <v>507</v>
      </c>
      <c r="H4" s="78" t="s">
        <v>508</v>
      </c>
      <c r="I4" s="77" t="s">
        <v>146</v>
      </c>
      <c r="J4" s="77" t="s">
        <v>509</v>
      </c>
    </row>
    <row r="5" spans="1:10" x14ac:dyDescent="0.2">
      <c r="A5" s="78" t="s">
        <v>510</v>
      </c>
      <c r="B5" s="79">
        <v>57.97</v>
      </c>
      <c r="C5" s="79">
        <v>72.2</v>
      </c>
      <c r="D5" s="79">
        <v>39.01</v>
      </c>
      <c r="E5" s="79">
        <v>60.33</v>
      </c>
      <c r="F5" s="79">
        <v>71.400000000000006</v>
      </c>
      <c r="G5" s="79">
        <v>72.819999999999993</v>
      </c>
      <c r="H5" s="79">
        <v>60.93</v>
      </c>
      <c r="I5" s="80">
        <f>MIN(B5:H5)</f>
        <v>39.01</v>
      </c>
      <c r="J5" s="8" t="str">
        <f>INDEX($B$4:$H$4,MATCH(I5,B5:H5,0))</f>
        <v>Supplier 3</v>
      </c>
    </row>
    <row r="6" spans="1:10" x14ac:dyDescent="0.2">
      <c r="A6" s="78" t="s">
        <v>511</v>
      </c>
      <c r="B6" s="79">
        <v>51.67</v>
      </c>
      <c r="C6" s="79">
        <v>29.87</v>
      </c>
      <c r="D6" s="79">
        <v>52.23</v>
      </c>
      <c r="E6" s="79">
        <v>48.34</v>
      </c>
      <c r="F6" s="79">
        <v>51.37</v>
      </c>
      <c r="G6" s="79">
        <v>52.58</v>
      </c>
      <c r="H6" s="79">
        <v>51.64</v>
      </c>
      <c r="I6" s="80">
        <f t="shared" ref="I6:I21" si="0">MIN(B6:H6)</f>
        <v>29.87</v>
      </c>
      <c r="J6" s="8" t="str">
        <f t="shared" ref="J6:J21" si="1">INDEX($B$4:$H$4,MATCH(I6,B6:H6,0))</f>
        <v>Supplier 2</v>
      </c>
    </row>
    <row r="7" spans="1:10" x14ac:dyDescent="0.2">
      <c r="A7" s="78" t="s">
        <v>512</v>
      </c>
      <c r="B7" s="79">
        <v>64.73</v>
      </c>
      <c r="C7" s="79">
        <v>40.590000000000003</v>
      </c>
      <c r="D7" s="79">
        <v>61.76</v>
      </c>
      <c r="E7" s="79">
        <v>35.56</v>
      </c>
      <c r="F7" s="79">
        <v>28.81</v>
      </c>
      <c r="G7" s="79">
        <v>74.77</v>
      </c>
      <c r="H7" s="79">
        <v>64.55</v>
      </c>
      <c r="I7" s="80">
        <f t="shared" si="0"/>
        <v>28.81</v>
      </c>
      <c r="J7" s="8" t="str">
        <f t="shared" si="1"/>
        <v>Supplier 5</v>
      </c>
    </row>
    <row r="8" spans="1:10" x14ac:dyDescent="0.2">
      <c r="A8" s="78" t="s">
        <v>513</v>
      </c>
      <c r="B8" s="79">
        <v>73.02</v>
      </c>
      <c r="C8" s="79">
        <v>64.98</v>
      </c>
      <c r="D8" s="79">
        <v>53.34</v>
      </c>
      <c r="E8" s="79">
        <v>62.14</v>
      </c>
      <c r="F8" s="79">
        <v>29.69</v>
      </c>
      <c r="G8" s="79">
        <v>50.67</v>
      </c>
      <c r="H8" s="79">
        <v>48.59</v>
      </c>
      <c r="I8" s="80">
        <f t="shared" si="0"/>
        <v>29.69</v>
      </c>
      <c r="J8" s="8" t="str">
        <f t="shared" si="1"/>
        <v>Supplier 5</v>
      </c>
    </row>
    <row r="9" spans="1:10" x14ac:dyDescent="0.2">
      <c r="A9" s="78" t="s">
        <v>514</v>
      </c>
      <c r="B9" s="79">
        <v>72.36</v>
      </c>
      <c r="C9" s="79">
        <v>32.44</v>
      </c>
      <c r="D9" s="79">
        <v>65.069999999999993</v>
      </c>
      <c r="E9" s="79">
        <v>35.71</v>
      </c>
      <c r="F9" s="79">
        <v>52.5</v>
      </c>
      <c r="G9" s="79">
        <v>52.86</v>
      </c>
      <c r="H9" s="79">
        <v>43</v>
      </c>
      <c r="I9" s="80">
        <f t="shared" si="0"/>
        <v>32.44</v>
      </c>
      <c r="J9" s="8" t="str">
        <f t="shared" si="1"/>
        <v>Supplier 2</v>
      </c>
    </row>
    <row r="10" spans="1:10" x14ac:dyDescent="0.2">
      <c r="A10" s="78" t="s">
        <v>515</v>
      </c>
      <c r="B10" s="79">
        <v>47.52</v>
      </c>
      <c r="C10" s="79">
        <v>47.39</v>
      </c>
      <c r="D10" s="79">
        <v>26.32</v>
      </c>
      <c r="E10" s="79">
        <v>47.34</v>
      </c>
      <c r="F10" s="79">
        <v>49.11</v>
      </c>
      <c r="G10" s="79">
        <v>56.24</v>
      </c>
      <c r="H10" s="79">
        <v>73.069999999999993</v>
      </c>
      <c r="I10" s="80">
        <f t="shared" si="0"/>
        <v>26.32</v>
      </c>
      <c r="J10" s="8" t="str">
        <f t="shared" si="1"/>
        <v>Supplier 3</v>
      </c>
    </row>
    <row r="11" spans="1:10" x14ac:dyDescent="0.2">
      <c r="A11" s="78" t="s">
        <v>516</v>
      </c>
      <c r="B11" s="79">
        <v>66.02</v>
      </c>
      <c r="C11" s="79">
        <v>68.8</v>
      </c>
      <c r="D11" s="79">
        <v>33.14</v>
      </c>
      <c r="E11" s="79">
        <v>60.98</v>
      </c>
      <c r="F11" s="79">
        <v>28.11</v>
      </c>
      <c r="G11" s="79">
        <v>54.45</v>
      </c>
      <c r="H11" s="79">
        <v>56.33</v>
      </c>
      <c r="I11" s="80">
        <f t="shared" si="0"/>
        <v>28.11</v>
      </c>
      <c r="J11" s="8" t="str">
        <f t="shared" si="1"/>
        <v>Supplier 5</v>
      </c>
    </row>
    <row r="12" spans="1:10"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row>
    <row r="13" spans="1:10" x14ac:dyDescent="0.2">
      <c r="A13" s="78" t="s">
        <v>518</v>
      </c>
      <c r="B13" s="79">
        <v>71.55</v>
      </c>
      <c r="C13" s="79">
        <v>55.67</v>
      </c>
      <c r="D13" s="79">
        <v>57.99</v>
      </c>
      <c r="E13" s="79">
        <v>69.540000000000006</v>
      </c>
      <c r="F13" s="79">
        <v>47.16</v>
      </c>
      <c r="G13" s="79">
        <v>72.78</v>
      </c>
      <c r="H13" s="79">
        <v>48.83</v>
      </c>
      <c r="I13" s="80">
        <f t="shared" si="0"/>
        <v>47.16</v>
      </c>
      <c r="J13" s="8" t="str">
        <f t="shared" si="1"/>
        <v>Supplier 5</v>
      </c>
    </row>
    <row r="14" spans="1:10" x14ac:dyDescent="0.2">
      <c r="A14" s="78" t="s">
        <v>519</v>
      </c>
      <c r="B14" s="79">
        <v>50.06</v>
      </c>
      <c r="C14" s="79">
        <v>70.11</v>
      </c>
      <c r="D14" s="79">
        <v>41.98</v>
      </c>
      <c r="E14" s="79">
        <v>63.71</v>
      </c>
      <c r="F14" s="79">
        <v>51.05</v>
      </c>
      <c r="G14" s="79">
        <v>26.44</v>
      </c>
      <c r="H14" s="79">
        <v>30.49</v>
      </c>
      <c r="I14" s="80">
        <f t="shared" si="0"/>
        <v>26.44</v>
      </c>
      <c r="J14" s="8" t="str">
        <f t="shared" si="1"/>
        <v>Supplier 6</v>
      </c>
    </row>
    <row r="15" spans="1:10" x14ac:dyDescent="0.2">
      <c r="A15" s="78" t="s">
        <v>520</v>
      </c>
      <c r="B15" s="79">
        <v>39.92</v>
      </c>
      <c r="C15" s="79">
        <v>69.05</v>
      </c>
      <c r="D15" s="79">
        <v>71.14</v>
      </c>
      <c r="E15" s="79">
        <v>62.54</v>
      </c>
      <c r="F15" s="79">
        <v>59.59</v>
      </c>
      <c r="G15" s="79">
        <v>55.17</v>
      </c>
      <c r="H15" s="79">
        <v>65.290000000000006</v>
      </c>
      <c r="I15" s="80">
        <f t="shared" si="0"/>
        <v>39.92</v>
      </c>
      <c r="J15" s="8" t="str">
        <f t="shared" si="1"/>
        <v>Supplier 1</v>
      </c>
    </row>
    <row r="16" spans="1:10" x14ac:dyDescent="0.2">
      <c r="A16" s="78" t="s">
        <v>521</v>
      </c>
      <c r="B16" s="79">
        <v>31.03</v>
      </c>
      <c r="C16" s="79">
        <v>60.19</v>
      </c>
      <c r="D16" s="79">
        <v>31.82</v>
      </c>
      <c r="E16" s="79">
        <v>30.53</v>
      </c>
      <c r="F16" s="79">
        <v>62.71</v>
      </c>
      <c r="G16" s="79">
        <v>46.56</v>
      </c>
      <c r="H16" s="79">
        <v>44.78</v>
      </c>
      <c r="I16" s="80">
        <f t="shared" si="0"/>
        <v>30.53</v>
      </c>
      <c r="J16" s="8" t="str">
        <f t="shared" si="1"/>
        <v>Supplier 4</v>
      </c>
    </row>
    <row r="17" spans="1:10"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row>
    <row r="18" spans="1:10" x14ac:dyDescent="0.2">
      <c r="A18" s="78" t="s">
        <v>523</v>
      </c>
      <c r="B18" s="79">
        <v>40.090000000000003</v>
      </c>
      <c r="C18" s="79">
        <v>27.33</v>
      </c>
      <c r="D18" s="79">
        <v>62.3</v>
      </c>
      <c r="E18" s="79">
        <v>41.04</v>
      </c>
      <c r="F18" s="79">
        <v>44.3</v>
      </c>
      <c r="G18" s="79">
        <v>40.67</v>
      </c>
      <c r="H18" s="79">
        <v>26.93</v>
      </c>
      <c r="I18" s="80">
        <f t="shared" si="0"/>
        <v>26.93</v>
      </c>
      <c r="J18" s="8" t="str">
        <f t="shared" si="1"/>
        <v>Supplier 7</v>
      </c>
    </row>
    <row r="19" spans="1:10" x14ac:dyDescent="0.2">
      <c r="A19" s="78" t="s">
        <v>524</v>
      </c>
      <c r="B19" s="79">
        <v>73.59</v>
      </c>
      <c r="C19" s="79">
        <v>58.8</v>
      </c>
      <c r="D19" s="79">
        <v>56.93</v>
      </c>
      <c r="E19" s="79">
        <v>47.5</v>
      </c>
      <c r="F19" s="79">
        <v>43.76</v>
      </c>
      <c r="G19" s="79">
        <v>27.49</v>
      </c>
      <c r="H19" s="79">
        <v>58.85</v>
      </c>
      <c r="I19" s="80">
        <f t="shared" si="0"/>
        <v>27.49</v>
      </c>
      <c r="J19" s="8" t="str">
        <f t="shared" si="1"/>
        <v>Supplier 6</v>
      </c>
    </row>
    <row r="20" spans="1:10" x14ac:dyDescent="0.2">
      <c r="A20" s="78" t="s">
        <v>525</v>
      </c>
      <c r="B20" s="79">
        <v>57.86</v>
      </c>
      <c r="C20" s="79">
        <v>62.93</v>
      </c>
      <c r="D20" s="79">
        <v>48.05</v>
      </c>
      <c r="E20" s="79">
        <v>37.69</v>
      </c>
      <c r="F20" s="79">
        <v>32.81</v>
      </c>
      <c r="G20" s="79">
        <v>50.7</v>
      </c>
      <c r="H20" s="79">
        <v>46.65</v>
      </c>
      <c r="I20" s="80">
        <f t="shared" si="0"/>
        <v>32.81</v>
      </c>
      <c r="J20" s="8" t="str">
        <f t="shared" si="1"/>
        <v>Supplier 5</v>
      </c>
    </row>
    <row r="21" spans="1:10"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row>
  </sheetData>
  <conditionalFormatting sqref="B5:H21">
    <cfRule type="duplicateValues" dxfId="1"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125" zoomScaleNormal="100" workbookViewId="0">
      <selection activeCell="L5" sqref="L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11" max="11" width="3.5" customWidth="1"/>
    <col min="12" max="12" width="13.5" bestFit="1" customWidth="1"/>
    <col min="27" max="27" width="15.6640625" bestFit="1" customWidth="1"/>
    <col min="28" max="28" width="11.1640625" bestFit="1" customWidth="1"/>
    <col min="29" max="30" width="10.6640625" bestFit="1" customWidth="1"/>
    <col min="31" max="31" width="10.83203125" bestFit="1" customWidth="1"/>
  </cols>
  <sheetData>
    <row r="1" spans="1:12" ht="32" x14ac:dyDescent="0.2">
      <c r="A1" s="73" t="s">
        <v>500</v>
      </c>
      <c r="B1" s="73"/>
      <c r="C1" s="73"/>
      <c r="D1" s="73"/>
      <c r="E1" s="73"/>
      <c r="F1" s="73"/>
      <c r="G1" s="73"/>
      <c r="H1" s="73"/>
      <c r="I1" s="73"/>
      <c r="J1" s="73"/>
    </row>
    <row r="4" spans="1:12" x14ac:dyDescent="0.2">
      <c r="A4" s="77" t="s">
        <v>501</v>
      </c>
      <c r="B4" s="78" t="s">
        <v>502</v>
      </c>
      <c r="C4" s="78" t="s">
        <v>503</v>
      </c>
      <c r="D4" s="78" t="s">
        <v>504</v>
      </c>
      <c r="E4" s="78" t="s">
        <v>505</v>
      </c>
      <c r="F4" s="78" t="s">
        <v>506</v>
      </c>
      <c r="G4" s="78" t="s">
        <v>507</v>
      </c>
      <c r="H4" s="78" t="s">
        <v>508</v>
      </c>
      <c r="I4" s="77" t="s">
        <v>146</v>
      </c>
      <c r="J4" s="77" t="s">
        <v>509</v>
      </c>
      <c r="L4" s="77" t="s">
        <v>509</v>
      </c>
    </row>
    <row r="5" spans="1:12" x14ac:dyDescent="0.2">
      <c r="A5" s="78" t="s">
        <v>510</v>
      </c>
      <c r="B5" s="79">
        <v>57.97</v>
      </c>
      <c r="C5" s="79">
        <v>72.2</v>
      </c>
      <c r="D5" s="79">
        <v>39.01</v>
      </c>
      <c r="E5" s="79">
        <v>60.33</v>
      </c>
      <c r="F5" s="79">
        <v>71.400000000000006</v>
      </c>
      <c r="G5" s="79">
        <v>72.819999999999993</v>
      </c>
      <c r="H5" s="79">
        <v>60.93</v>
      </c>
      <c r="I5" s="80">
        <f t="shared" ref="I5:I21" si="0">MIN(B5:H5)</f>
        <v>39.01</v>
      </c>
      <c r="J5" s="8" t="str">
        <f>INDEX($B$4:$H$4,MATCH(I5,B5:H5,0))</f>
        <v>Supplier 3</v>
      </c>
      <c r="L5" s="8" t="str">
        <f>INDEX($B$4:$H$4,MATCH(MIN(B5:H5),B5:H5,0))</f>
        <v>Supplier 3</v>
      </c>
    </row>
    <row r="6" spans="1:12" x14ac:dyDescent="0.2">
      <c r="A6" s="78" t="s">
        <v>511</v>
      </c>
      <c r="B6" s="79">
        <v>51.67</v>
      </c>
      <c r="C6" s="79">
        <v>29.87</v>
      </c>
      <c r="D6" s="79">
        <v>52.23</v>
      </c>
      <c r="E6" s="79">
        <v>48.34</v>
      </c>
      <c r="F6" s="79">
        <v>51.37</v>
      </c>
      <c r="G6" s="79">
        <v>52.58</v>
      </c>
      <c r="H6" s="79">
        <v>51.64</v>
      </c>
      <c r="I6" s="80">
        <f t="shared" si="0"/>
        <v>29.87</v>
      </c>
      <c r="J6" s="8" t="str">
        <f t="shared" ref="J6:J21" si="1">INDEX($B$4:$H$4,MATCH(I6,B6:H6,0))</f>
        <v>Supplier 2</v>
      </c>
      <c r="K6" t="s">
        <v>527</v>
      </c>
      <c r="L6" s="8" t="str">
        <f t="shared" ref="L6:L21" si="2">INDEX($B$4:$H$4,MATCH(MIN(B6:H6),B6:H6,0))</f>
        <v>Supplier 2</v>
      </c>
    </row>
    <row r="7" spans="1:12" x14ac:dyDescent="0.2">
      <c r="A7" s="78" t="s">
        <v>512</v>
      </c>
      <c r="B7" s="79">
        <v>64.73</v>
      </c>
      <c r="C7" s="79">
        <v>40.590000000000003</v>
      </c>
      <c r="D7" s="79">
        <v>61.76</v>
      </c>
      <c r="E7" s="79">
        <v>35.56</v>
      </c>
      <c r="F7" s="79">
        <v>28.81</v>
      </c>
      <c r="G7" s="79">
        <v>74.77</v>
      </c>
      <c r="H7" s="79">
        <v>64.55</v>
      </c>
      <c r="I7" s="80">
        <f t="shared" si="0"/>
        <v>28.81</v>
      </c>
      <c r="J7" s="8" t="str">
        <f t="shared" si="1"/>
        <v>Supplier 5</v>
      </c>
      <c r="L7" s="8" t="str">
        <f t="shared" si="2"/>
        <v>Supplier 5</v>
      </c>
    </row>
    <row r="8" spans="1:12" x14ac:dyDescent="0.2">
      <c r="A8" s="78" t="s">
        <v>513</v>
      </c>
      <c r="B8" s="79">
        <v>73.02</v>
      </c>
      <c r="C8" s="79">
        <v>64.98</v>
      </c>
      <c r="D8" s="79">
        <v>53.34</v>
      </c>
      <c r="E8" s="79">
        <v>62.14</v>
      </c>
      <c r="F8" s="79">
        <v>29.69</v>
      </c>
      <c r="G8" s="79">
        <v>50.67</v>
      </c>
      <c r="H8" s="79">
        <v>48.59</v>
      </c>
      <c r="I8" s="80">
        <f t="shared" si="0"/>
        <v>29.69</v>
      </c>
      <c r="J8" s="8" t="str">
        <f t="shared" si="1"/>
        <v>Supplier 5</v>
      </c>
      <c r="L8" s="8" t="str">
        <f t="shared" si="2"/>
        <v>Supplier 5</v>
      </c>
    </row>
    <row r="9" spans="1:12" x14ac:dyDescent="0.2">
      <c r="A9" s="78" t="s">
        <v>514</v>
      </c>
      <c r="B9" s="79">
        <v>72.36</v>
      </c>
      <c r="C9" s="79">
        <v>32.44</v>
      </c>
      <c r="D9" s="79">
        <v>65.069999999999993</v>
      </c>
      <c r="E9" s="79">
        <v>35.71</v>
      </c>
      <c r="F9" s="79">
        <v>52.5</v>
      </c>
      <c r="G9" s="79">
        <v>52.86</v>
      </c>
      <c r="H9" s="79">
        <v>43</v>
      </c>
      <c r="I9" s="80">
        <f t="shared" si="0"/>
        <v>32.44</v>
      </c>
      <c r="J9" s="8" t="str">
        <f t="shared" si="1"/>
        <v>Supplier 2</v>
      </c>
      <c r="L9" s="8" t="str">
        <f t="shared" si="2"/>
        <v>Supplier 2</v>
      </c>
    </row>
    <row r="10" spans="1:12" x14ac:dyDescent="0.2">
      <c r="A10" s="78" t="s">
        <v>515</v>
      </c>
      <c r="B10" s="79">
        <v>47.52</v>
      </c>
      <c r="C10" s="79">
        <v>47.39</v>
      </c>
      <c r="D10" s="79">
        <v>26.32</v>
      </c>
      <c r="E10" s="79">
        <v>47.34</v>
      </c>
      <c r="F10" s="79">
        <v>49.11</v>
      </c>
      <c r="G10" s="79">
        <v>56.24</v>
      </c>
      <c r="H10" s="79">
        <v>73.069999999999993</v>
      </c>
      <c r="I10" s="80">
        <f t="shared" si="0"/>
        <v>26.32</v>
      </c>
      <c r="J10" s="8" t="str">
        <f t="shared" si="1"/>
        <v>Supplier 3</v>
      </c>
      <c r="L10" s="8" t="str">
        <f t="shared" si="2"/>
        <v>Supplier 3</v>
      </c>
    </row>
    <row r="11" spans="1:12" x14ac:dyDescent="0.2">
      <c r="A11" s="78" t="s">
        <v>516</v>
      </c>
      <c r="B11" s="79">
        <v>66.02</v>
      </c>
      <c r="C11" s="79">
        <v>68.8</v>
      </c>
      <c r="D11" s="79">
        <v>33.14</v>
      </c>
      <c r="E11" s="79">
        <v>60.98</v>
      </c>
      <c r="F11" s="79">
        <v>28.11</v>
      </c>
      <c r="G11" s="79">
        <v>54.45</v>
      </c>
      <c r="H11" s="79">
        <v>56.33</v>
      </c>
      <c r="I11" s="80">
        <f t="shared" si="0"/>
        <v>28.11</v>
      </c>
      <c r="J11" s="8" t="str">
        <f t="shared" si="1"/>
        <v>Supplier 5</v>
      </c>
      <c r="L11" s="8" t="str">
        <f t="shared" si="2"/>
        <v>Supplier 5</v>
      </c>
    </row>
    <row r="12" spans="1:12"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c r="L12" s="8" t="str">
        <f t="shared" si="2"/>
        <v>Supplier 5</v>
      </c>
    </row>
    <row r="13" spans="1:12" x14ac:dyDescent="0.2">
      <c r="A13" s="78" t="s">
        <v>518</v>
      </c>
      <c r="B13" s="79">
        <v>71.55</v>
      </c>
      <c r="C13" s="79">
        <v>55.67</v>
      </c>
      <c r="D13" s="79">
        <v>57.99</v>
      </c>
      <c r="E13" s="79">
        <v>69.540000000000006</v>
      </c>
      <c r="F13" s="79">
        <v>47.16</v>
      </c>
      <c r="G13" s="79">
        <v>72.78</v>
      </c>
      <c r="H13" s="79">
        <v>48.83</v>
      </c>
      <c r="I13" s="80">
        <f t="shared" si="0"/>
        <v>47.16</v>
      </c>
      <c r="J13" s="8" t="str">
        <f t="shared" si="1"/>
        <v>Supplier 5</v>
      </c>
      <c r="L13" s="8" t="str">
        <f t="shared" si="2"/>
        <v>Supplier 5</v>
      </c>
    </row>
    <row r="14" spans="1:12" x14ac:dyDescent="0.2">
      <c r="A14" s="78" t="s">
        <v>519</v>
      </c>
      <c r="B14" s="79">
        <v>50.06</v>
      </c>
      <c r="C14" s="79">
        <v>70.11</v>
      </c>
      <c r="D14" s="79">
        <v>41.98</v>
      </c>
      <c r="E14" s="79">
        <v>63.71</v>
      </c>
      <c r="F14" s="79">
        <v>51.05</v>
      </c>
      <c r="G14" s="79">
        <v>26.44</v>
      </c>
      <c r="H14" s="79">
        <v>30.49</v>
      </c>
      <c r="I14" s="80">
        <f t="shared" si="0"/>
        <v>26.44</v>
      </c>
      <c r="J14" s="8" t="str">
        <f t="shared" si="1"/>
        <v>Supplier 6</v>
      </c>
      <c r="L14" s="8" t="str">
        <f t="shared" si="2"/>
        <v>Supplier 6</v>
      </c>
    </row>
    <row r="15" spans="1:12" x14ac:dyDescent="0.2">
      <c r="A15" s="78" t="s">
        <v>520</v>
      </c>
      <c r="B15" s="79">
        <v>39.92</v>
      </c>
      <c r="C15" s="79">
        <v>69.05</v>
      </c>
      <c r="D15" s="79">
        <v>71.14</v>
      </c>
      <c r="E15" s="79">
        <v>62.54</v>
      </c>
      <c r="F15" s="79">
        <v>59.59</v>
      </c>
      <c r="G15" s="79">
        <v>55.17</v>
      </c>
      <c r="H15" s="79">
        <v>65.290000000000006</v>
      </c>
      <c r="I15" s="80">
        <f t="shared" si="0"/>
        <v>39.92</v>
      </c>
      <c r="J15" s="8" t="str">
        <f t="shared" si="1"/>
        <v>Supplier 1</v>
      </c>
      <c r="L15" s="8" t="str">
        <f t="shared" si="2"/>
        <v>Supplier 1</v>
      </c>
    </row>
    <row r="16" spans="1:12" x14ac:dyDescent="0.2">
      <c r="A16" s="78" t="s">
        <v>521</v>
      </c>
      <c r="B16" s="79">
        <v>31.03</v>
      </c>
      <c r="C16" s="79">
        <v>60.19</v>
      </c>
      <c r="D16" s="79">
        <v>31.82</v>
      </c>
      <c r="E16" s="79">
        <v>30.53</v>
      </c>
      <c r="F16" s="79">
        <v>62.71</v>
      </c>
      <c r="G16" s="79">
        <v>46.56</v>
      </c>
      <c r="H16" s="79">
        <v>44.78</v>
      </c>
      <c r="I16" s="80">
        <f t="shared" si="0"/>
        <v>30.53</v>
      </c>
      <c r="J16" s="8" t="str">
        <f t="shared" si="1"/>
        <v>Supplier 4</v>
      </c>
      <c r="L16" s="8" t="str">
        <f t="shared" si="2"/>
        <v>Supplier 4</v>
      </c>
    </row>
    <row r="17" spans="1:12"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c r="L17" s="8" t="str">
        <f t="shared" si="2"/>
        <v>Supplier 7</v>
      </c>
    </row>
    <row r="18" spans="1:12" x14ac:dyDescent="0.2">
      <c r="A18" s="78" t="s">
        <v>523</v>
      </c>
      <c r="B18" s="79">
        <v>40.090000000000003</v>
      </c>
      <c r="C18" s="79">
        <v>27.33</v>
      </c>
      <c r="D18" s="79">
        <v>62.3</v>
      </c>
      <c r="E18" s="79">
        <v>41.04</v>
      </c>
      <c r="F18" s="79">
        <v>44.3</v>
      </c>
      <c r="G18" s="79">
        <v>40.67</v>
      </c>
      <c r="H18" s="79">
        <v>26.93</v>
      </c>
      <c r="I18" s="80">
        <f t="shared" si="0"/>
        <v>26.93</v>
      </c>
      <c r="J18" s="8" t="str">
        <f t="shared" si="1"/>
        <v>Supplier 7</v>
      </c>
      <c r="L18" s="8" t="str">
        <f t="shared" si="2"/>
        <v>Supplier 7</v>
      </c>
    </row>
    <row r="19" spans="1:12" x14ac:dyDescent="0.2">
      <c r="A19" s="78" t="s">
        <v>524</v>
      </c>
      <c r="B19" s="79">
        <v>73.59</v>
      </c>
      <c r="C19" s="79">
        <v>58.8</v>
      </c>
      <c r="D19" s="79">
        <v>56.93</v>
      </c>
      <c r="E19" s="79">
        <v>47.5</v>
      </c>
      <c r="F19" s="79">
        <v>43.76</v>
      </c>
      <c r="G19" s="79">
        <v>27.49</v>
      </c>
      <c r="H19" s="79">
        <v>58.85</v>
      </c>
      <c r="I19" s="80">
        <f t="shared" si="0"/>
        <v>27.49</v>
      </c>
      <c r="J19" s="8" t="str">
        <f t="shared" si="1"/>
        <v>Supplier 6</v>
      </c>
      <c r="L19" s="8" t="str">
        <f t="shared" si="2"/>
        <v>Supplier 6</v>
      </c>
    </row>
    <row r="20" spans="1:12" x14ac:dyDescent="0.2">
      <c r="A20" s="78" t="s">
        <v>525</v>
      </c>
      <c r="B20" s="79">
        <v>57.86</v>
      </c>
      <c r="C20" s="79">
        <v>62.93</v>
      </c>
      <c r="D20" s="79">
        <v>48.05</v>
      </c>
      <c r="E20" s="79">
        <v>37.69</v>
      </c>
      <c r="F20" s="79">
        <v>32.81</v>
      </c>
      <c r="G20" s="79">
        <v>50.7</v>
      </c>
      <c r="H20" s="79">
        <v>46.65</v>
      </c>
      <c r="I20" s="80">
        <f t="shared" si="0"/>
        <v>32.81</v>
      </c>
      <c r="J20" s="8" t="str">
        <f t="shared" si="1"/>
        <v>Supplier 5</v>
      </c>
      <c r="L20" s="8" t="str">
        <f t="shared" si="2"/>
        <v>Supplier 5</v>
      </c>
    </row>
    <row r="21" spans="1:12"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c r="L21" s="8" t="str">
        <f t="shared" si="2"/>
        <v>Supplier 7</v>
      </c>
    </row>
  </sheetData>
  <conditionalFormatting sqref="B5:H21">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topLeftCell="A3" zoomScale="161" workbookViewId="0">
      <selection activeCell="D6" sqref="D6"/>
    </sheetView>
  </sheetViews>
  <sheetFormatPr baseColWidth="10" defaultColWidth="8.83203125" defaultRowHeight="15" x14ac:dyDescent="0.2"/>
  <cols>
    <col min="1" max="1" width="13.5" bestFit="1" customWidth="1"/>
    <col min="2" max="2" width="11.83203125" customWidth="1"/>
    <col min="4" max="4" width="15.83203125" bestFit="1" customWidth="1"/>
    <col min="5" max="5" width="13"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E5" s="123" t="s">
        <v>847</v>
      </c>
      <c r="H5" s="36"/>
      <c r="I5" s="36"/>
    </row>
    <row r="6" spans="1:10" x14ac:dyDescent="0.2">
      <c r="A6" s="11">
        <v>40314</v>
      </c>
      <c r="B6" s="5" t="s">
        <v>530</v>
      </c>
      <c r="C6" s="6">
        <v>131.07</v>
      </c>
      <c r="D6" s="8" t="str">
        <f>INDEX($I$7:$I$9, MATCH(B6, $H$7:$H$9,0))</f>
        <v>OUTDOOR-1570</v>
      </c>
      <c r="E6" t="str">
        <f>VLOOKUP(B6, $H$7:$I$9, 2, 0)</f>
        <v>OUTDOOR-1570</v>
      </c>
      <c r="H6" s="36" t="s">
        <v>531</v>
      </c>
      <c r="I6" s="36" t="str">
        <f>D5</f>
        <v>InStore Category</v>
      </c>
    </row>
    <row r="7" spans="1:10" x14ac:dyDescent="0.2">
      <c r="A7" s="11">
        <v>40315</v>
      </c>
      <c r="B7" s="5" t="s">
        <v>530</v>
      </c>
      <c r="C7" s="6">
        <v>159.47999999999999</v>
      </c>
      <c r="D7" s="8" t="str">
        <f t="shared" ref="D7:D24" si="0">INDEX($I$7:$I$9, MATCH(B7, $H$7:$H$9,0))</f>
        <v>OUTDOOR-1570</v>
      </c>
      <c r="E7" t="str">
        <f t="shared" ref="E7:E24" si="1">VLOOKUP(B7, $H$7:$I$9, 2, 0)</f>
        <v>OUTDOOR-1570</v>
      </c>
      <c r="H7" s="5" t="s">
        <v>532</v>
      </c>
      <c r="I7" s="5" t="s">
        <v>533</v>
      </c>
    </row>
    <row r="8" spans="1:10" x14ac:dyDescent="0.2">
      <c r="A8" s="11">
        <v>40316</v>
      </c>
      <c r="B8" s="5" t="s">
        <v>534</v>
      </c>
      <c r="C8" s="6">
        <v>84.98</v>
      </c>
      <c r="D8" s="8" t="str">
        <f t="shared" si="0"/>
        <v>SPORT-1876</v>
      </c>
      <c r="E8" t="str">
        <f t="shared" si="1"/>
        <v>SPORT-1876</v>
      </c>
      <c r="H8" s="5" t="s">
        <v>534</v>
      </c>
      <c r="I8" s="5" t="s">
        <v>535</v>
      </c>
    </row>
    <row r="9" spans="1:10" x14ac:dyDescent="0.2">
      <c r="A9" s="11">
        <v>40317</v>
      </c>
      <c r="B9" s="5" t="s">
        <v>530</v>
      </c>
      <c r="C9" s="6">
        <v>85.33</v>
      </c>
      <c r="D9" s="8" t="str">
        <f t="shared" si="0"/>
        <v>OUTDOOR-1570</v>
      </c>
      <c r="E9" t="str">
        <f t="shared" si="1"/>
        <v>OUTDOOR-1570</v>
      </c>
      <c r="H9" s="5" t="s">
        <v>530</v>
      </c>
      <c r="I9" s="5" t="s">
        <v>536</v>
      </c>
    </row>
    <row r="10" spans="1:10" x14ac:dyDescent="0.2">
      <c r="A10" s="11">
        <v>40318</v>
      </c>
      <c r="B10" s="5" t="s">
        <v>534</v>
      </c>
      <c r="C10" s="6">
        <v>109.55</v>
      </c>
      <c r="D10" s="8" t="str">
        <f t="shared" si="0"/>
        <v>SPORT-1876</v>
      </c>
      <c r="E10" t="str">
        <f t="shared" si="1"/>
        <v>SPORT-1876</v>
      </c>
    </row>
    <row r="11" spans="1:10" x14ac:dyDescent="0.2">
      <c r="A11" s="11">
        <v>40319</v>
      </c>
      <c r="B11" s="5" t="s">
        <v>532</v>
      </c>
      <c r="C11" s="6">
        <v>151.96</v>
      </c>
      <c r="D11" s="8" t="str">
        <f t="shared" si="0"/>
        <v>RAD-1084</v>
      </c>
      <c r="E11" t="str">
        <f t="shared" si="1"/>
        <v>RAD-1084</v>
      </c>
    </row>
    <row r="12" spans="1:10" x14ac:dyDescent="0.2">
      <c r="A12" s="11">
        <v>40320</v>
      </c>
      <c r="B12" s="5" t="s">
        <v>532</v>
      </c>
      <c r="C12" s="6">
        <v>87.65</v>
      </c>
      <c r="D12" s="8" t="str">
        <f t="shared" si="0"/>
        <v>RAD-1084</v>
      </c>
      <c r="E12" t="str">
        <f t="shared" si="1"/>
        <v>RAD-1084</v>
      </c>
    </row>
    <row r="13" spans="1:10" x14ac:dyDescent="0.2">
      <c r="A13" s="11">
        <v>40321</v>
      </c>
      <c r="B13" s="5" t="s">
        <v>534</v>
      </c>
      <c r="C13" s="6">
        <v>135.76</v>
      </c>
      <c r="D13" s="8" t="str">
        <f t="shared" si="0"/>
        <v>SPORT-1876</v>
      </c>
      <c r="E13" t="str">
        <f t="shared" si="1"/>
        <v>SPORT-1876</v>
      </c>
    </row>
    <row r="14" spans="1:10" x14ac:dyDescent="0.2">
      <c r="A14" s="11">
        <v>40322</v>
      </c>
      <c r="B14" s="5" t="s">
        <v>532</v>
      </c>
      <c r="C14" s="6">
        <v>153.51</v>
      </c>
      <c r="D14" s="8" t="str">
        <f t="shared" si="0"/>
        <v>RAD-1084</v>
      </c>
      <c r="E14" t="str">
        <f t="shared" si="1"/>
        <v>RAD-1084</v>
      </c>
    </row>
    <row r="15" spans="1:10" x14ac:dyDescent="0.2">
      <c r="A15" s="11">
        <v>40323</v>
      </c>
      <c r="B15" s="5" t="s">
        <v>532</v>
      </c>
      <c r="C15" s="6">
        <v>113.04</v>
      </c>
      <c r="D15" s="8" t="str">
        <f t="shared" si="0"/>
        <v>RAD-1084</v>
      </c>
      <c r="E15" t="str">
        <f t="shared" si="1"/>
        <v>RAD-1084</v>
      </c>
    </row>
    <row r="16" spans="1:10" x14ac:dyDescent="0.2">
      <c r="A16" s="11">
        <v>40324</v>
      </c>
      <c r="B16" s="5" t="s">
        <v>534</v>
      </c>
      <c r="C16" s="6">
        <v>138.41999999999999</v>
      </c>
      <c r="D16" s="8" t="str">
        <f t="shared" si="0"/>
        <v>SPORT-1876</v>
      </c>
      <c r="E16" t="str">
        <f t="shared" si="1"/>
        <v>SPORT-1876</v>
      </c>
    </row>
    <row r="17" spans="1:5" x14ac:dyDescent="0.2">
      <c r="A17" s="11">
        <v>40325</v>
      </c>
      <c r="B17" s="5" t="s">
        <v>532</v>
      </c>
      <c r="C17" s="6">
        <v>154.69</v>
      </c>
      <c r="D17" s="8" t="str">
        <f t="shared" si="0"/>
        <v>RAD-1084</v>
      </c>
      <c r="E17" t="str">
        <f>VLOOKUP(B17, $H$7:$I$9, 2, 0)</f>
        <v>RAD-1084</v>
      </c>
    </row>
    <row r="18" spans="1:5" x14ac:dyDescent="0.2">
      <c r="A18" s="11">
        <v>40326</v>
      </c>
      <c r="B18" s="5" t="s">
        <v>530</v>
      </c>
      <c r="C18" s="6">
        <v>145.99</v>
      </c>
      <c r="D18" s="8" t="str">
        <f t="shared" si="0"/>
        <v>OUTDOOR-1570</v>
      </c>
      <c r="E18" t="str">
        <f t="shared" si="1"/>
        <v>OUTDOOR-1570</v>
      </c>
    </row>
    <row r="19" spans="1:5" x14ac:dyDescent="0.2">
      <c r="A19" s="11">
        <v>40327</v>
      </c>
      <c r="B19" s="5" t="s">
        <v>530</v>
      </c>
      <c r="C19" s="6">
        <v>97.45</v>
      </c>
      <c r="D19" s="8" t="str">
        <f t="shared" si="0"/>
        <v>OUTDOOR-1570</v>
      </c>
      <c r="E19" t="str">
        <f t="shared" si="1"/>
        <v>OUTDOOR-1570</v>
      </c>
    </row>
    <row r="20" spans="1:5" x14ac:dyDescent="0.2">
      <c r="A20" s="11">
        <v>40328</v>
      </c>
      <c r="B20" s="5" t="s">
        <v>530</v>
      </c>
      <c r="C20" s="6">
        <v>130.43</v>
      </c>
      <c r="D20" s="8" t="str">
        <f t="shared" si="0"/>
        <v>OUTDOOR-1570</v>
      </c>
      <c r="E20" t="str">
        <f t="shared" si="1"/>
        <v>OUTDOOR-1570</v>
      </c>
    </row>
    <row r="21" spans="1:5" x14ac:dyDescent="0.2">
      <c r="A21" s="11">
        <v>40329</v>
      </c>
      <c r="B21" s="5" t="s">
        <v>530</v>
      </c>
      <c r="C21" s="6">
        <v>118.56</v>
      </c>
      <c r="D21" s="8" t="str">
        <f t="shared" si="0"/>
        <v>OUTDOOR-1570</v>
      </c>
      <c r="E21" t="str">
        <f t="shared" si="1"/>
        <v>OUTDOOR-1570</v>
      </c>
    </row>
    <row r="22" spans="1:5" x14ac:dyDescent="0.2">
      <c r="A22" s="11">
        <v>40330</v>
      </c>
      <c r="B22" s="5" t="s">
        <v>530</v>
      </c>
      <c r="C22" s="6">
        <v>127.48</v>
      </c>
      <c r="D22" s="8" t="str">
        <f t="shared" si="0"/>
        <v>OUTDOOR-1570</v>
      </c>
      <c r="E22" t="str">
        <f t="shared" si="1"/>
        <v>OUTDOOR-1570</v>
      </c>
    </row>
    <row r="23" spans="1:5" x14ac:dyDescent="0.2">
      <c r="A23" s="11">
        <v>40331</v>
      </c>
      <c r="B23" s="5" t="s">
        <v>530</v>
      </c>
      <c r="C23" s="6">
        <v>95.27</v>
      </c>
      <c r="D23" s="8" t="str">
        <f>INDEX($I$7:$I$9, MATCH(B23, $H$7:$H$9,0))</f>
        <v>OUTDOOR-1570</v>
      </c>
      <c r="E23" t="str">
        <f t="shared" si="1"/>
        <v>OUTDOOR-1570</v>
      </c>
    </row>
    <row r="24" spans="1:5" x14ac:dyDescent="0.2">
      <c r="A24" s="11">
        <v>40332</v>
      </c>
      <c r="B24" s="5" t="s">
        <v>534</v>
      </c>
      <c r="C24" s="6">
        <v>146.35</v>
      </c>
      <c r="D24" s="8" t="str">
        <f t="shared" si="0"/>
        <v>SPORT-1876</v>
      </c>
      <c r="E24" t="str">
        <f t="shared" si="1"/>
        <v>SPORT-1876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J290"/>
  <sheetViews>
    <sheetView topLeftCell="A283" zoomScale="121" zoomScaleNormal="121" workbookViewId="0">
      <selection activeCell="H97" sqref="H97"/>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IF(ISBLANK(A16),"",VLOOKUP(A16,$A$4:$D$11,4,FALSE))</f>
        <v>28.95</v>
      </c>
      <c r="D16" s="8">
        <f>IF(ISBLANK(A16),"",B16*C16)</f>
        <v>144.75</v>
      </c>
      <c r="F16" s="8">
        <f>_xlfn.IFNA(VLOOKUP(A16,$A$4:$D$11,4,0),"")</f>
        <v>28.95</v>
      </c>
      <c r="G16" s="8">
        <f>IFERROR(VLOOKUP(A16,$A$4:$D$11,4,0),"")</f>
        <v>28.95</v>
      </c>
    </row>
    <row r="17" spans="1:7" x14ac:dyDescent="0.2">
      <c r="A17" s="5" t="s">
        <v>12</v>
      </c>
      <c r="B17" s="5">
        <v>2</v>
      </c>
      <c r="C17" s="8">
        <f t="shared" ref="C17:C21" si="0">IF(ISBLANK(A17),"",VLOOKUP(A17,$A$4:$D$11,4,FALSE))</f>
        <v>18.95</v>
      </c>
      <c r="D17" s="8">
        <f t="shared" ref="D17:D21" si="1">IF(ISBLANK(A17),"",B17*C17)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HLOOKUP(B33,A27:F31,5,0)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VLOOKUP(B63,A54:C59,3)</f>
        <v>100</v>
      </c>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8"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c r="H97" s="8"/>
    </row>
    <row r="98" spans="1:8" x14ac:dyDescent="0.2">
      <c r="A98" s="8" t="str">
        <f>VLOOKUP($A$97,$A$76:$E$82,ROWS(A$97:A98),0)</f>
        <v>Coller</v>
      </c>
    </row>
    <row r="99" spans="1:8" x14ac:dyDescent="0.2">
      <c r="A99" s="8" t="str">
        <f>VLOOKUP($A$97,$A$76:$E$82,ROWS(A$97:A99),0)</f>
        <v>Kathrine</v>
      </c>
    </row>
    <row r="100" spans="1:8" x14ac:dyDescent="0.2">
      <c r="A100" s="8" t="str">
        <f>VLOOKUP($A$97,$A$76:$E$82,ROWS(A$97:A100),0)</f>
        <v>CollerK@PBY.com</v>
      </c>
    </row>
    <row r="101" spans="1:8" x14ac:dyDescent="0.2">
      <c r="A101" s="8" t="str">
        <f>VLOOKUP($A$97,$A$76:$E$82,ROWS(A$97:A101),0)</f>
        <v>206-762-2195</v>
      </c>
    </row>
    <row r="103" spans="1:8" x14ac:dyDescent="0.2">
      <c r="A103" s="1" t="s">
        <v>806</v>
      </c>
      <c r="B103" s="2"/>
      <c r="C103" s="2"/>
      <c r="D103" s="2"/>
      <c r="E103" s="2"/>
      <c r="F103" s="3"/>
    </row>
    <row r="104" spans="1:8" x14ac:dyDescent="0.2">
      <c r="A104" s="7" t="s">
        <v>181</v>
      </c>
    </row>
    <row r="105" spans="1:8" ht="19" x14ac:dyDescent="0.25">
      <c r="B105" s="52" t="s">
        <v>180</v>
      </c>
      <c r="C105" s="51"/>
      <c r="D105" s="51"/>
      <c r="E105" s="51"/>
      <c r="F105" s="50"/>
    </row>
    <row r="106" spans="1:8" ht="16" x14ac:dyDescent="0.2">
      <c r="A106" s="28" t="s">
        <v>179</v>
      </c>
      <c r="B106" s="48" t="s">
        <v>178</v>
      </c>
      <c r="C106" s="49" t="s">
        <v>177</v>
      </c>
      <c r="D106" s="48" t="s">
        <v>176</v>
      </c>
      <c r="E106" s="49" t="s">
        <v>175</v>
      </c>
      <c r="F106" s="48" t="s">
        <v>174</v>
      </c>
    </row>
    <row r="107" spans="1:8" x14ac:dyDescent="0.2">
      <c r="A107" s="47"/>
      <c r="B107" s="43">
        <v>0</v>
      </c>
      <c r="C107" s="43">
        <v>1313</v>
      </c>
      <c r="D107" s="46">
        <v>0</v>
      </c>
      <c r="E107" s="6">
        <v>0</v>
      </c>
      <c r="F107" s="5" t="str">
        <f t="shared" ref="F107:F113" si="7">IF(B107=0,"Zero Tax",IF(E107=0,"",DOLLAR(E107)&amp;" + ")&amp;TEXT(D107:D107,"0%")&amp;" of excess over "&amp;DOLLAR(B107,0))</f>
        <v>Zero Tax</v>
      </c>
    </row>
    <row r="108" spans="1:8" x14ac:dyDescent="0.2">
      <c r="A108" s="44"/>
      <c r="B108" s="43">
        <f t="shared" ref="B108:B113" si="8">C107</f>
        <v>1313</v>
      </c>
      <c r="C108" s="43">
        <v>2038</v>
      </c>
      <c r="D108" s="42">
        <v>0.1</v>
      </c>
      <c r="E108" s="6">
        <f>E107+D107*(C107-B107)</f>
        <v>0</v>
      </c>
      <c r="F108" s="5" t="str">
        <f t="shared" si="7"/>
        <v>10% of excess over $1,313</v>
      </c>
    </row>
    <row r="109" spans="1:8" x14ac:dyDescent="0.2">
      <c r="A109" s="44"/>
      <c r="B109" s="43">
        <f t="shared" si="8"/>
        <v>2038</v>
      </c>
      <c r="C109" s="43">
        <v>6304</v>
      </c>
      <c r="D109" s="42">
        <v>0.15</v>
      </c>
      <c r="E109" s="6">
        <f>ROUND(E108+D108*(C108-B108),2)</f>
        <v>72.5</v>
      </c>
      <c r="F109" s="5" t="str">
        <f t="shared" si="7"/>
        <v>$72.50 + 15% of excess over $2,038</v>
      </c>
    </row>
    <row r="110" spans="1:8" x14ac:dyDescent="0.2">
      <c r="A110" s="44"/>
      <c r="B110" s="45">
        <f t="shared" si="8"/>
        <v>6304</v>
      </c>
      <c r="C110" s="45">
        <v>9844</v>
      </c>
      <c r="D110" s="42">
        <v>0.25</v>
      </c>
      <c r="E110" s="23">
        <f>ROUND(E109+D109*(C109-B109),2)</f>
        <v>712.4</v>
      </c>
      <c r="F110" s="22" t="str">
        <f t="shared" si="7"/>
        <v>$712.40 + 25% of excess over $6,304</v>
      </c>
    </row>
    <row r="111" spans="1:8" x14ac:dyDescent="0.2">
      <c r="A111" s="44"/>
      <c r="B111" s="43">
        <f t="shared" si="8"/>
        <v>9844</v>
      </c>
      <c r="C111" s="43">
        <v>18050</v>
      </c>
      <c r="D111" s="42">
        <v>0.28000000000000003</v>
      </c>
      <c r="E111" s="6">
        <f>ROUND(E110+D110*(C110-B110),2)</f>
        <v>1597.4</v>
      </c>
      <c r="F111" s="5" t="str">
        <f t="shared" si="7"/>
        <v>$1,597.40 + 28% of excess over $9,844</v>
      </c>
    </row>
    <row r="112" spans="1:8" x14ac:dyDescent="0.2">
      <c r="A112" s="44"/>
      <c r="B112" s="43">
        <f t="shared" si="8"/>
        <v>18050</v>
      </c>
      <c r="C112" s="43">
        <v>31725</v>
      </c>
      <c r="D112" s="42">
        <v>0.33</v>
      </c>
      <c r="E112" s="6">
        <f>ROUND(E111+D111*(C111-B111),2)</f>
        <v>3895.08</v>
      </c>
      <c r="F112" s="5" t="str">
        <f t="shared" si="7"/>
        <v>$3,895.08 + 33% of excess over $18,050</v>
      </c>
    </row>
    <row r="113" spans="1:9" x14ac:dyDescent="0.2">
      <c r="A113" s="44"/>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c r="D116" t="str">
        <f ca="1">IF(_xlfn.ISFORMULA(B116),_xlfn.FORMULATEXT(B116),"")</f>
        <v/>
      </c>
    </row>
    <row r="117" spans="1:9" ht="16" x14ac:dyDescent="0.2">
      <c r="A117" s="64" t="s">
        <v>172</v>
      </c>
      <c r="B117" s="31"/>
      <c r="D117" t="str">
        <f ca="1">IF(_xlfn.ISFORMULA(B117),_xlfn.FORMULATEXT(B117),"")</f>
        <v/>
      </c>
    </row>
    <row r="118" spans="1:9" ht="16" x14ac:dyDescent="0.2">
      <c r="A118" s="64" t="s">
        <v>171</v>
      </c>
      <c r="B118" s="16"/>
      <c r="D118" t="str">
        <f ca="1">IF(_xlfn.ISFORMULA(B118),_xlfn.FORMULATEXT(B118),"")</f>
        <v/>
      </c>
    </row>
    <row r="119" spans="1:9" ht="16" x14ac:dyDescent="0.2">
      <c r="A119" s="64" t="s">
        <v>170</v>
      </c>
      <c r="B119" s="16"/>
      <c r="D119" t="str">
        <f ca="1">IF(_xlfn.ISFORMULA(B119),_xlfn.FORMULATEXT(B119),"")</f>
        <v/>
      </c>
    </row>
    <row r="120" spans="1:9" ht="16" x14ac:dyDescent="0.2">
      <c r="A120" s="64" t="s">
        <v>169</v>
      </c>
      <c r="B120" s="16"/>
      <c r="D120" t="str">
        <f ca="1">IF(_xlfn.ISFORMULA(B120),_xlfn.FORMULATEXT(B120),"")</f>
        <v/>
      </c>
    </row>
    <row r="122" spans="1:9" ht="16" x14ac:dyDescent="0.2">
      <c r="A122" s="64" t="s">
        <v>844</v>
      </c>
    </row>
    <row r="123" spans="1:9" x14ac:dyDescent="0.2">
      <c r="A123" s="16"/>
      <c r="D123" t="str">
        <f ca="1">IF(_xlfn.ISFORMULA(A123),_xlfn.FORMULATEXT(A123),"")</f>
        <v/>
      </c>
    </row>
    <row r="124" spans="1:9" x14ac:dyDescent="0.2">
      <c r="A124" s="16"/>
      <c r="D124" t="str">
        <f ca="1">IF(_xlfn.ISFORMULA(A124),_xlfn.FORMULATEXT(A124),"")</f>
        <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c r="C129" s="16"/>
      <c r="E129" s="5" t="s">
        <v>4</v>
      </c>
      <c r="F129" s="6">
        <v>26</v>
      </c>
      <c r="H129" s="5">
        <v>234</v>
      </c>
      <c r="I129" s="6">
        <v>26</v>
      </c>
    </row>
    <row r="130" spans="1:9" x14ac:dyDescent="0.2">
      <c r="A130" s="5" t="s">
        <v>165</v>
      </c>
      <c r="B130" s="16"/>
      <c r="C130" s="16"/>
      <c r="E130" s="5" t="s">
        <v>6</v>
      </c>
      <c r="F130" s="6">
        <v>23</v>
      </c>
      <c r="H130" s="5">
        <v>345</v>
      </c>
      <c r="I130" s="6">
        <v>23</v>
      </c>
    </row>
    <row r="131" spans="1:9" x14ac:dyDescent="0.2">
      <c r="A131" s="5" t="s">
        <v>166</v>
      </c>
      <c r="B131" s="16"/>
      <c r="C131" s="16"/>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c r="G161" s="8"/>
    </row>
    <row r="162" spans="1:7" x14ac:dyDescent="0.2">
      <c r="A162" s="6">
        <v>57.68</v>
      </c>
      <c r="B162" s="6">
        <v>31.8</v>
      </c>
      <c r="C162" s="6">
        <v>52.78</v>
      </c>
      <c r="D162" s="6">
        <v>31.42</v>
      </c>
      <c r="E162" s="6">
        <v>55.19</v>
      </c>
      <c r="F162" s="16"/>
      <c r="G162" s="8"/>
    </row>
    <row r="163" spans="1:7" x14ac:dyDescent="0.2">
      <c r="A163" s="6">
        <v>53.32</v>
      </c>
      <c r="B163" s="6">
        <v>32.64</v>
      </c>
      <c r="C163" s="6">
        <v>37.69</v>
      </c>
      <c r="D163" s="6">
        <v>48.29</v>
      </c>
      <c r="E163" s="6">
        <v>41.59</v>
      </c>
      <c r="F163" s="16"/>
      <c r="G163" s="8"/>
    </row>
    <row r="164" spans="1:7" x14ac:dyDescent="0.2">
      <c r="A164" s="6">
        <v>35.200000000000003</v>
      </c>
      <c r="B164" s="6">
        <v>40.549999999999997</v>
      </c>
      <c r="C164" s="6">
        <v>32.65</v>
      </c>
      <c r="D164" s="6">
        <v>36.81</v>
      </c>
      <c r="E164" s="6">
        <v>41.14</v>
      </c>
      <c r="F164" s="16"/>
      <c r="G164" s="8"/>
    </row>
    <row r="165" spans="1:7" x14ac:dyDescent="0.2">
      <c r="A165" s="6">
        <v>56.72</v>
      </c>
      <c r="B165" s="6">
        <v>47.16</v>
      </c>
      <c r="C165" s="6">
        <v>36.42</v>
      </c>
      <c r="D165" s="6">
        <v>49.56</v>
      </c>
      <c r="E165" s="6">
        <v>39.25</v>
      </c>
      <c r="F165" s="16"/>
      <c r="G165" s="8"/>
    </row>
    <row r="166" spans="1:7" x14ac:dyDescent="0.2">
      <c r="A166" s="6">
        <v>47.91</v>
      </c>
      <c r="B166" s="6">
        <v>35.08</v>
      </c>
      <c r="C166" s="6">
        <v>51.129999999999995</v>
      </c>
      <c r="D166" s="6">
        <v>49.84</v>
      </c>
      <c r="E166" s="6">
        <v>42.12</v>
      </c>
      <c r="F166" s="16"/>
      <c r="G166" s="8"/>
    </row>
    <row r="167" spans="1:7" x14ac:dyDescent="0.2">
      <c r="A167" s="6">
        <v>34.81</v>
      </c>
      <c r="B167" s="6">
        <v>35.11</v>
      </c>
      <c r="C167" s="6">
        <v>48.629999999999995</v>
      </c>
      <c r="D167" s="6">
        <v>33.32</v>
      </c>
      <c r="E167" s="6">
        <v>37.83</v>
      </c>
      <c r="F167" s="16"/>
      <c r="G167" s="8"/>
    </row>
    <row r="168" spans="1:7" x14ac:dyDescent="0.2">
      <c r="A168" s="6">
        <v>42.25</v>
      </c>
      <c r="B168" s="6">
        <v>35.76</v>
      </c>
      <c r="C168" s="6">
        <v>58.6</v>
      </c>
      <c r="D168" s="6">
        <v>46.28</v>
      </c>
      <c r="E168" s="6">
        <v>40.53</v>
      </c>
      <c r="F168" s="16"/>
      <c r="G168" s="8"/>
    </row>
    <row r="169" spans="1:7" x14ac:dyDescent="0.2">
      <c r="A169" s="6">
        <v>40.14</v>
      </c>
      <c r="B169" s="6">
        <v>42.31</v>
      </c>
      <c r="C169" s="6">
        <v>37.619999999999997</v>
      </c>
      <c r="D169" s="6">
        <v>59.97</v>
      </c>
      <c r="E169" s="6">
        <v>42.57</v>
      </c>
      <c r="F169" s="16"/>
      <c r="G169" s="8"/>
    </row>
    <row r="170" spans="1:7" x14ac:dyDescent="0.2">
      <c r="A170" s="6">
        <v>36.480000000000004</v>
      </c>
      <c r="B170" s="6">
        <v>40.79</v>
      </c>
      <c r="C170" s="6">
        <v>53.239999999999995</v>
      </c>
      <c r="D170" s="6">
        <v>51.010000000000005</v>
      </c>
      <c r="E170" s="6">
        <v>51.239999999999995</v>
      </c>
      <c r="F170" s="16"/>
      <c r="G170" s="8"/>
    </row>
    <row r="171" spans="1:7" x14ac:dyDescent="0.2">
      <c r="A171" s="6">
        <v>38.57</v>
      </c>
      <c r="B171" s="6">
        <v>40.06</v>
      </c>
      <c r="C171" s="6">
        <v>54.71</v>
      </c>
      <c r="D171" s="6">
        <v>39.700000000000003</v>
      </c>
      <c r="E171" s="6">
        <v>54.730000000000004</v>
      </c>
      <c r="F171" s="16"/>
      <c r="G171" s="8"/>
    </row>
    <row r="172" spans="1:7" x14ac:dyDescent="0.2">
      <c r="A172" s="6">
        <v>52.66</v>
      </c>
      <c r="B172" s="6">
        <v>43.61</v>
      </c>
      <c r="C172" s="6">
        <v>59.980000000000004</v>
      </c>
      <c r="D172" s="6">
        <v>34.61</v>
      </c>
      <c r="E172" s="6">
        <v>52.65</v>
      </c>
      <c r="F172" s="16"/>
      <c r="G172" s="8"/>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c r="D187" s="29" t="s">
        <v>135</v>
      </c>
      <c r="E187" t="str">
        <f ca="1">IF(_xlfn.ISFORMULA(C187),_xlfn.FORMULATEXT(C187),"")</f>
        <v/>
      </c>
    </row>
    <row r="188" spans="1:10" x14ac:dyDescent="0.2">
      <c r="A188" s="4" t="s">
        <v>136</v>
      </c>
      <c r="B188" s="28">
        <v>18</v>
      </c>
      <c r="C188" s="8"/>
      <c r="D188" s="30" t="s">
        <v>137</v>
      </c>
      <c r="E188" t="str">
        <f ca="1">IF(_xlfn.ISFORMULA(C188),_xlfn.FORMULATEXT(C188),"")</f>
        <v/>
      </c>
      <c r="J188" s="7" t="s">
        <v>138</v>
      </c>
    </row>
    <row r="189" spans="1:10" x14ac:dyDescent="0.2">
      <c r="A189" s="4" t="s">
        <v>139</v>
      </c>
      <c r="B189" s="31"/>
      <c r="D189" t="str">
        <f ca="1">IF(_xlfn.ISFORMULA(B189),_xlfn.FORMULATEXT(B189),"")</f>
        <v/>
      </c>
      <c r="J189">
        <f>VLOOKUP(B187,$A$180:$E$185,MATCH(B188,B179:E179)+1,0)</f>
        <v>0.19</v>
      </c>
    </row>
    <row r="190" spans="1:10" x14ac:dyDescent="0.2">
      <c r="A190" s="4" t="s">
        <v>139</v>
      </c>
      <c r="B190" s="31"/>
      <c r="D190" t="str">
        <f ca="1">IF(_xlfn.ISFORMULA(B190),_xlfn.FORMULATEXT(B190),"")</f>
        <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c r="D229" s="39"/>
      <c r="F229" s="5">
        <v>100</v>
      </c>
      <c r="G229" s="37">
        <v>0.02</v>
      </c>
    </row>
    <row r="230" spans="1:7" x14ac:dyDescent="0.2">
      <c r="A230" s="5" t="s">
        <v>162</v>
      </c>
      <c r="B230" s="5">
        <v>65</v>
      </c>
      <c r="C230" s="38"/>
      <c r="D230" s="39"/>
      <c r="F230" s="5">
        <v>200</v>
      </c>
      <c r="G230" s="37">
        <v>0.04</v>
      </c>
    </row>
    <row r="231" spans="1:7" x14ac:dyDescent="0.2">
      <c r="A231" s="5" t="s">
        <v>163</v>
      </c>
      <c r="B231" s="5">
        <v>563</v>
      </c>
      <c r="C231" s="38"/>
      <c r="D231" s="39"/>
      <c r="F231" s="5">
        <v>500</v>
      </c>
      <c r="G231" s="37">
        <v>0.06</v>
      </c>
    </row>
    <row r="232" spans="1:7" x14ac:dyDescent="0.2">
      <c r="A232" s="5" t="s">
        <v>158</v>
      </c>
      <c r="B232" s="5">
        <v>493</v>
      </c>
      <c r="C232" s="38"/>
      <c r="D232" s="39"/>
    </row>
    <row r="233" spans="1:7" x14ac:dyDescent="0.2">
      <c r="A233" s="5" t="s">
        <v>163</v>
      </c>
      <c r="B233" s="5">
        <v>188</v>
      </c>
      <c r="C233" s="38"/>
      <c r="D233" s="39"/>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c r="F237" s="5">
        <v>300</v>
      </c>
      <c r="G237" s="37">
        <v>0.04</v>
      </c>
    </row>
    <row r="238" spans="1:7" x14ac:dyDescent="0.2">
      <c r="A238" s="5" t="s">
        <v>163</v>
      </c>
      <c r="B238" s="5">
        <v>3</v>
      </c>
      <c r="C238" s="15"/>
      <c r="D238" s="39"/>
      <c r="F238" s="5">
        <v>400</v>
      </c>
      <c r="G238" s="37">
        <v>0.06</v>
      </c>
    </row>
    <row r="239" spans="1:7" x14ac:dyDescent="0.2">
      <c r="D239" s="39"/>
    </row>
    <row r="240" spans="1:7" x14ac:dyDescent="0.2">
      <c r="D240" s="39"/>
      <c r="F240" t="s">
        <v>163</v>
      </c>
    </row>
    <row r="241" spans="1:7" x14ac:dyDescent="0.2">
      <c r="D241" s="39"/>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c r="D271" s="41"/>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row>
    <row r="277" spans="1:6" ht="32" x14ac:dyDescent="0.2">
      <c r="A277" s="64" t="s">
        <v>210</v>
      </c>
      <c r="B277" s="41"/>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sortState xmlns:xlrd2="http://schemas.microsoft.com/office/spreadsheetml/2017/richdata2" ref="A278:B288">
    <sortCondition ref="A278"/>
  </sortState>
  <conditionalFormatting sqref="A179:E185">
    <cfRule type="expression" dxfId="9" priority="2">
      <formula>AND($A179=$B$187,LOOKUP($B$188,$A$179:$E$179)=A$179)</formula>
    </cfRule>
    <cfRule type="expression" dxfId="8" priority="3">
      <formula>COLUMNS($A179:A179)=MATCH($B$188,$A$179:$E$179)</formula>
    </cfRule>
    <cfRule type="expression" dxfId="7" priority="4">
      <formula>$A179=$B$187</formula>
    </cfRule>
  </conditionalFormatting>
  <conditionalFormatting sqref="A161:E172">
    <cfRule type="expression" dxfId="6" priority="1" stopIfTrue="1">
      <formula>COUNTIF($B$14:$F$22,A161)&gt;1</formula>
    </cfRule>
  </conditionalFormatting>
  <dataValidations count="8">
    <dataValidation type="whole" allowBlank="1" showInputMessage="1" showErrorMessage="1" errorTitle="Enter # between 1 and 1000" error="Enter # between 1 and 1000" sqref="B188" xr:uid="{00000000-0002-0000-0100-000000000000}">
      <formula1>1</formula1>
      <formula2>1000</formula2>
    </dataValidation>
    <dataValidation type="list" allowBlank="1" showInputMessage="1" showErrorMessage="1" sqref="B33" xr:uid="{00000000-0002-0000-0100-000001000000}">
      <formula1>$B$27:$F$27</formula1>
    </dataValidation>
    <dataValidation type="list" allowBlank="1" showInputMessage="1" showErrorMessage="1" sqref="B154" xr:uid="{00000000-0002-0000-0100-000002000000}">
      <formula1>$C$142:$C$150</formula1>
    </dataValidation>
    <dataValidation type="list" allowBlank="1" showInputMessage="1" showErrorMessage="1" sqref="B187" xr:uid="{00000000-0002-0000-0100-000003000000}">
      <formula1>$A$180:$A$185</formula1>
    </dataValidation>
    <dataValidation type="list" allowBlank="1" showInputMessage="1" showErrorMessage="1" sqref="A199" xr:uid="{00000000-0002-0000-0100-000004000000}">
      <formula1>$A$200:$D$200</formula1>
    </dataValidation>
    <dataValidation type="list" allowBlank="1" showInputMessage="1" showErrorMessage="1" sqref="A208" xr:uid="{00000000-0002-0000-0100-000005000000}">
      <formula1>$A$209:$A$212</formula1>
    </dataValidation>
    <dataValidation type="list" allowBlank="1" showInputMessage="1" showErrorMessage="1" sqref="C97 A91 A97" xr:uid="{00000000-0002-0000-0100-000006000000}">
      <formula1>$A$76:$A$82</formula1>
    </dataValidation>
    <dataValidation type="list" allowBlank="1" showInputMessage="1" showErrorMessage="1" sqref="A16:A21" xr:uid="{00000000-0002-0000-0100-000007000000}">
      <formula1>$A$4:$A$11</formula1>
    </dataValidation>
  </dataValidations>
  <hyperlinks>
    <hyperlink ref="A244" r:id="rId1" xr:uid="{00000000-0004-0000-0100-000000000000}"/>
    <hyperlink ref="A245" r:id="rId2" xr:uid="{00000000-0004-0000-0100-000001000000}"/>
    <hyperlink ref="E41" r:id="rId3" xr:uid="{00000000-0004-0000-0100-000002000000}"/>
    <hyperlink ref="E42" r:id="rId4" xr:uid="{00000000-0004-0000-0100-000003000000}"/>
  </hyperlinks>
  <pageMargins left="0.7" right="0.7" top="0.75" bottom="0.75" header="0.3" footer="0.3"/>
  <pageSetup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zoomScale="141" workbookViewId="0">
      <selection activeCell="D6" sqref="D6"/>
    </sheetView>
  </sheetViews>
  <sheetFormatPr baseColWidth="10" defaultColWidth="8.83203125" defaultRowHeight="15" x14ac:dyDescent="0.2"/>
  <cols>
    <col min="1" max="1" width="13.5" bestFit="1" customWidth="1"/>
    <col min="2" max="2" width="10" bestFit="1"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VLOOKUP(B6,$H$7:$I$9,2,0)</f>
        <v>OUTDOOR-1570</v>
      </c>
      <c r="H6" s="36" t="s">
        <v>531</v>
      </c>
      <c r="I6" s="36" t="str">
        <f>D5</f>
        <v>InStore Category</v>
      </c>
    </row>
    <row r="7" spans="1:10" x14ac:dyDescent="0.2">
      <c r="A7" s="11">
        <v>40315</v>
      </c>
      <c r="B7" s="5" t="s">
        <v>530</v>
      </c>
      <c r="C7" s="6">
        <v>159.47999999999999</v>
      </c>
      <c r="D7" s="8" t="str">
        <f t="shared" ref="D7:D24" si="0">VLOOKUP(B7,$H$7:$I$9,2,0)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zoomScale="131" workbookViewId="0">
      <selection activeCell="H3" sqref="H3"/>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3.664062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132" t="str">
        <f>INDEX(A3:A8, MATCH($E$3,$C$3:$C$8,0))</f>
        <v>Quad</v>
      </c>
      <c r="H3" s="133">
        <f>INDEX(B3:B8, MATCH($E$3,$C$3:$C$8,0))</f>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G3" sqref="G3"/>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4.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84" t="str">
        <f t="shared" ref="G3:H3" si="0">INDEX(A3:A8,MATCH($E3,$C$3:$C$8,0))</f>
        <v>Quad</v>
      </c>
      <c r="H3" s="16">
        <f t="shared" si="0"/>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zoomScale="125" zoomScaleNormal="85" workbookViewId="0">
      <selection activeCell="J12" sqref="J12"/>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7" max="7" width="20.1640625"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G3" s="134" t="s">
        <v>848</v>
      </c>
      <c r="H3" s="88" t="s">
        <v>547</v>
      </c>
      <c r="I3" s="89"/>
      <c r="K3" s="88" t="s">
        <v>548</v>
      </c>
      <c r="L3" s="89"/>
    </row>
    <row r="4" spans="1:12" x14ac:dyDescent="0.2">
      <c r="A4" s="11">
        <v>40315</v>
      </c>
      <c r="B4" s="6">
        <v>3214.21</v>
      </c>
      <c r="C4" s="5" t="s">
        <v>549</v>
      </c>
      <c r="D4" s="5" t="s">
        <v>550</v>
      </c>
      <c r="E4" s="90" t="s">
        <v>551</v>
      </c>
      <c r="F4" s="8">
        <f>IF(D4="ProductLine1",INDEX($I$4:$I$7,MATCH(C4,$H$4:$H$7,0)),(B4*INDEX($L$4:$L$7,MATCH(C4,$K$4:$K$7,0))))</f>
        <v>125</v>
      </c>
      <c r="G4">
        <f>IF(D4="ProductLine1",VLOOKUP(C4,$H$4:$I$7,2,TRUE),B4*VLOOKUP(C4,$K$4:$L$7,2,0))</f>
        <v>125</v>
      </c>
      <c r="H4" s="5" t="s">
        <v>552</v>
      </c>
      <c r="I4" s="6">
        <v>100</v>
      </c>
      <c r="K4" s="5" t="s">
        <v>553</v>
      </c>
      <c r="L4" s="5">
        <v>0.02</v>
      </c>
    </row>
    <row r="5" spans="1:12" x14ac:dyDescent="0.2">
      <c r="A5" s="11">
        <v>40316</v>
      </c>
      <c r="B5" s="6">
        <v>2839.58</v>
      </c>
      <c r="C5" s="5" t="s">
        <v>549</v>
      </c>
      <c r="D5" s="5" t="s">
        <v>550</v>
      </c>
      <c r="E5" s="5" t="s">
        <v>554</v>
      </c>
      <c r="F5" s="8">
        <f t="shared" ref="F5:F24" si="0">IF(D5="ProductLine1",INDEX($I$4:$I$7,MATCH(C5,$H$4:$H$7,0)),(B5*INDEX($L$4:$L$7,MATCH(C5,$K$4:$K$7,0))))</f>
        <v>125</v>
      </c>
      <c r="G5">
        <f t="shared" ref="G5:G24" si="1">IF(D5="ProductLine1",VLOOKUP(C5,$H$4:$I$7,2,TRUE),B5*VLOOKUP(C5,$K$4:$L$7,2,0))</f>
        <v>125</v>
      </c>
      <c r="H5" s="5" t="s">
        <v>555</v>
      </c>
      <c r="I5" s="6">
        <v>150</v>
      </c>
      <c r="K5" s="5" t="s">
        <v>556</v>
      </c>
      <c r="L5" s="5">
        <v>0.03</v>
      </c>
    </row>
    <row r="6" spans="1:12" x14ac:dyDescent="0.2">
      <c r="A6" s="11">
        <v>40317</v>
      </c>
      <c r="B6" s="6">
        <v>4080.47</v>
      </c>
      <c r="C6" s="5" t="s">
        <v>557</v>
      </c>
      <c r="D6" s="5" t="s">
        <v>550</v>
      </c>
      <c r="E6" s="5" t="s">
        <v>558</v>
      </c>
      <c r="F6" s="8">
        <f t="shared" si="0"/>
        <v>110</v>
      </c>
      <c r="G6">
        <f t="shared" si="1"/>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G7">
        <f t="shared" si="1"/>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c r="G8">
        <f t="shared" si="1"/>
        <v>123.18900000000001</v>
      </c>
    </row>
    <row r="9" spans="1:12" x14ac:dyDescent="0.2">
      <c r="A9" s="11">
        <v>40320</v>
      </c>
      <c r="B9" s="6">
        <v>2654.98</v>
      </c>
      <c r="C9" s="5" t="s">
        <v>553</v>
      </c>
      <c r="D9" s="5" t="s">
        <v>560</v>
      </c>
      <c r="E9" s="5" t="s">
        <v>564</v>
      </c>
      <c r="F9" s="8">
        <f t="shared" si="0"/>
        <v>53.099600000000002</v>
      </c>
      <c r="G9">
        <f t="shared" si="1"/>
        <v>53.099600000000002</v>
      </c>
    </row>
    <row r="10" spans="1:12" x14ac:dyDescent="0.2">
      <c r="A10" s="11">
        <v>40321</v>
      </c>
      <c r="B10" s="6">
        <v>3994.22</v>
      </c>
      <c r="C10" s="5" t="s">
        <v>559</v>
      </c>
      <c r="D10" s="5" t="s">
        <v>560</v>
      </c>
      <c r="E10" s="5" t="s">
        <v>565</v>
      </c>
      <c r="F10" s="8">
        <f t="shared" si="0"/>
        <v>99.855500000000006</v>
      </c>
      <c r="G10">
        <f t="shared" si="1"/>
        <v>99.855500000000006</v>
      </c>
    </row>
    <row r="11" spans="1:12" x14ac:dyDescent="0.2">
      <c r="A11" s="11">
        <v>40322</v>
      </c>
      <c r="B11" s="6">
        <v>4098.8</v>
      </c>
      <c r="C11" s="5" t="s">
        <v>555</v>
      </c>
      <c r="D11" s="5" t="s">
        <v>550</v>
      </c>
      <c r="E11" s="5" t="s">
        <v>566</v>
      </c>
      <c r="F11" s="8">
        <f t="shared" si="0"/>
        <v>150</v>
      </c>
      <c r="G11">
        <f t="shared" si="1"/>
        <v>150</v>
      </c>
    </row>
    <row r="12" spans="1:12" x14ac:dyDescent="0.2">
      <c r="A12" s="11">
        <v>40323</v>
      </c>
      <c r="B12" s="6">
        <v>4734.34</v>
      </c>
      <c r="C12" s="5" t="s">
        <v>556</v>
      </c>
      <c r="D12" s="5" t="s">
        <v>560</v>
      </c>
      <c r="E12" s="5" t="s">
        <v>567</v>
      </c>
      <c r="F12" s="8">
        <f t="shared" si="0"/>
        <v>142.03020000000001</v>
      </c>
      <c r="G12">
        <f t="shared" si="1"/>
        <v>142.03020000000001</v>
      </c>
    </row>
    <row r="13" spans="1:12" x14ac:dyDescent="0.2">
      <c r="A13" s="11">
        <v>40324</v>
      </c>
      <c r="B13" s="6">
        <v>3493.1</v>
      </c>
      <c r="C13" s="5" t="s">
        <v>552</v>
      </c>
      <c r="D13" s="5" t="s">
        <v>550</v>
      </c>
      <c r="E13" s="5" t="s">
        <v>568</v>
      </c>
      <c r="F13" s="8">
        <f t="shared" si="0"/>
        <v>100</v>
      </c>
      <c r="G13">
        <f t="shared" si="1"/>
        <v>100</v>
      </c>
    </row>
    <row r="14" spans="1:12" x14ac:dyDescent="0.2">
      <c r="A14" s="11">
        <v>40325</v>
      </c>
      <c r="B14" s="6">
        <v>3284.31</v>
      </c>
      <c r="C14" s="5" t="s">
        <v>555</v>
      </c>
      <c r="D14" s="5" t="s">
        <v>550</v>
      </c>
      <c r="E14" s="5" t="s">
        <v>569</v>
      </c>
      <c r="F14" s="8">
        <f t="shared" si="0"/>
        <v>150</v>
      </c>
      <c r="G14">
        <f t="shared" si="1"/>
        <v>150</v>
      </c>
    </row>
    <row r="15" spans="1:12" x14ac:dyDescent="0.2">
      <c r="A15" s="11">
        <v>40326</v>
      </c>
      <c r="B15" s="6">
        <v>4766.3999999999996</v>
      </c>
      <c r="C15" s="5" t="s">
        <v>556</v>
      </c>
      <c r="D15" s="5" t="s">
        <v>560</v>
      </c>
      <c r="E15" s="5" t="s">
        <v>570</v>
      </c>
      <c r="F15" s="8">
        <f t="shared" si="0"/>
        <v>142.99199999999999</v>
      </c>
      <c r="G15">
        <f t="shared" si="1"/>
        <v>142.99199999999999</v>
      </c>
    </row>
    <row r="16" spans="1:12" x14ac:dyDescent="0.2">
      <c r="A16" s="11">
        <v>40327</v>
      </c>
      <c r="B16" s="6">
        <v>3601.61</v>
      </c>
      <c r="C16" s="5" t="s">
        <v>549</v>
      </c>
      <c r="D16" s="5" t="s">
        <v>550</v>
      </c>
      <c r="E16" s="5" t="s">
        <v>571</v>
      </c>
      <c r="F16" s="8">
        <f t="shared" si="0"/>
        <v>125</v>
      </c>
      <c r="G16">
        <f t="shared" si="1"/>
        <v>125</v>
      </c>
    </row>
    <row r="17" spans="1:7" x14ac:dyDescent="0.2">
      <c r="A17" s="11">
        <v>40328</v>
      </c>
      <c r="B17" s="6">
        <v>4272.68</v>
      </c>
      <c r="C17" s="5" t="s">
        <v>559</v>
      </c>
      <c r="D17" s="5" t="s">
        <v>560</v>
      </c>
      <c r="E17" s="5" t="s">
        <v>572</v>
      </c>
      <c r="F17" s="8">
        <f t="shared" si="0"/>
        <v>106.81700000000001</v>
      </c>
      <c r="G17">
        <f t="shared" si="1"/>
        <v>106.81700000000001</v>
      </c>
    </row>
    <row r="18" spans="1:7" x14ac:dyDescent="0.2">
      <c r="A18" s="11">
        <v>40329</v>
      </c>
      <c r="B18" s="6">
        <v>2142.69</v>
      </c>
      <c r="C18" s="5" t="s">
        <v>549</v>
      </c>
      <c r="D18" s="5" t="s">
        <v>550</v>
      </c>
      <c r="E18" s="5" t="s">
        <v>573</v>
      </c>
      <c r="F18" s="8">
        <f t="shared" si="0"/>
        <v>125</v>
      </c>
      <c r="G18">
        <f t="shared" si="1"/>
        <v>125</v>
      </c>
    </row>
    <row r="19" spans="1:7" x14ac:dyDescent="0.2">
      <c r="A19" s="11">
        <v>40330</v>
      </c>
      <c r="B19" s="6">
        <v>4389.33</v>
      </c>
      <c r="C19" s="5" t="s">
        <v>556</v>
      </c>
      <c r="D19" s="5" t="s">
        <v>560</v>
      </c>
      <c r="E19" s="5" t="s">
        <v>574</v>
      </c>
      <c r="F19" s="8">
        <f t="shared" si="0"/>
        <v>131.6799</v>
      </c>
      <c r="G19">
        <f t="shared" si="1"/>
        <v>131.6799</v>
      </c>
    </row>
    <row r="20" spans="1:7" x14ac:dyDescent="0.2">
      <c r="A20" s="11">
        <v>40331</v>
      </c>
      <c r="B20" s="6">
        <v>3876.18</v>
      </c>
      <c r="C20" s="5" t="s">
        <v>557</v>
      </c>
      <c r="D20" s="5" t="s">
        <v>550</v>
      </c>
      <c r="E20" s="5" t="s">
        <v>575</v>
      </c>
      <c r="F20" s="8">
        <f t="shared" si="0"/>
        <v>110</v>
      </c>
      <c r="G20">
        <f t="shared" si="1"/>
        <v>110</v>
      </c>
    </row>
    <row r="21" spans="1:7" x14ac:dyDescent="0.2">
      <c r="A21" s="11">
        <v>40332</v>
      </c>
      <c r="B21" s="6">
        <v>3907.71</v>
      </c>
      <c r="C21" s="5" t="s">
        <v>555</v>
      </c>
      <c r="D21" s="5" t="s">
        <v>550</v>
      </c>
      <c r="E21" s="5" t="s">
        <v>576</v>
      </c>
      <c r="F21" s="8">
        <f t="shared" si="0"/>
        <v>150</v>
      </c>
      <c r="G21">
        <f t="shared" si="1"/>
        <v>150</v>
      </c>
    </row>
    <row r="22" spans="1:7" x14ac:dyDescent="0.2">
      <c r="A22" s="11">
        <v>40333</v>
      </c>
      <c r="B22" s="6">
        <v>4150.7</v>
      </c>
      <c r="C22" s="5" t="s">
        <v>557</v>
      </c>
      <c r="D22" s="5" t="s">
        <v>550</v>
      </c>
      <c r="E22" s="5" t="s">
        <v>577</v>
      </c>
      <c r="F22" s="8">
        <f t="shared" si="0"/>
        <v>110</v>
      </c>
      <c r="G22">
        <f t="shared" si="1"/>
        <v>110</v>
      </c>
    </row>
    <row r="23" spans="1:7" x14ac:dyDescent="0.2">
      <c r="A23" s="11">
        <v>40334</v>
      </c>
      <c r="B23" s="6">
        <v>2773.03</v>
      </c>
      <c r="C23" s="5" t="s">
        <v>553</v>
      </c>
      <c r="D23" s="5" t="s">
        <v>560</v>
      </c>
      <c r="E23" s="5" t="s">
        <v>578</v>
      </c>
      <c r="F23" s="8">
        <f t="shared" si="0"/>
        <v>55.460600000000007</v>
      </c>
      <c r="G23">
        <f t="shared" si="1"/>
        <v>55.460600000000007</v>
      </c>
    </row>
    <row r="24" spans="1:7" x14ac:dyDescent="0.2">
      <c r="A24" s="11">
        <v>40335</v>
      </c>
      <c r="B24" s="6">
        <v>2145.5100000000002</v>
      </c>
      <c r="C24" s="5" t="s">
        <v>556</v>
      </c>
      <c r="D24" s="5" t="s">
        <v>560</v>
      </c>
      <c r="E24" s="5" t="s">
        <v>579</v>
      </c>
      <c r="F24" s="8">
        <f t="shared" si="0"/>
        <v>64.365300000000005</v>
      </c>
      <c r="G24">
        <f t="shared" si="1"/>
        <v>64.365300000000005</v>
      </c>
    </row>
    <row r="25" spans="1:7" x14ac:dyDescent="0.2">
      <c r="E25" s="9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zoomScaleNormal="85" workbookViewId="0">
      <selection activeCell="F4" sqref="F4"/>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f t="shared" ref="F4:F24" si="0">IF(D4="ProductLine1",VLOOKUP(C4,$H$4:$I$7,2,0),VLOOKUP(C4,$K$4:$L$7,2,0)*B4)</f>
        <v>125</v>
      </c>
      <c r="H4" s="5" t="s">
        <v>552</v>
      </c>
      <c r="I4" s="6">
        <v>100</v>
      </c>
      <c r="K4" s="5" t="s">
        <v>553</v>
      </c>
      <c r="L4" s="5">
        <v>0.02</v>
      </c>
    </row>
    <row r="5" spans="1:12" x14ac:dyDescent="0.2">
      <c r="A5" s="11">
        <v>40316</v>
      </c>
      <c r="B5" s="6">
        <v>2839.58</v>
      </c>
      <c r="C5" s="5" t="s">
        <v>549</v>
      </c>
      <c r="D5" s="5" t="s">
        <v>550</v>
      </c>
      <c r="E5" s="5" t="s">
        <v>554</v>
      </c>
      <c r="F5" s="8">
        <f t="shared" si="0"/>
        <v>125</v>
      </c>
      <c r="H5" s="5" t="s">
        <v>555</v>
      </c>
      <c r="I5" s="6">
        <v>150</v>
      </c>
      <c r="K5" s="5" t="s">
        <v>556</v>
      </c>
      <c r="L5" s="5">
        <v>0.03</v>
      </c>
    </row>
    <row r="6" spans="1:12" x14ac:dyDescent="0.2">
      <c r="A6" s="11">
        <v>40317</v>
      </c>
      <c r="B6" s="6">
        <v>4080.47</v>
      </c>
      <c r="C6" s="5" t="s">
        <v>557</v>
      </c>
      <c r="D6" s="5" t="s">
        <v>550</v>
      </c>
      <c r="E6" s="5" t="s">
        <v>558</v>
      </c>
      <c r="F6" s="8">
        <f t="shared" si="0"/>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row>
    <row r="9" spans="1:12" x14ac:dyDescent="0.2">
      <c r="A9" s="11">
        <v>40320</v>
      </c>
      <c r="B9" s="6">
        <v>2654.98</v>
      </c>
      <c r="C9" s="5" t="s">
        <v>553</v>
      </c>
      <c r="D9" s="5" t="s">
        <v>560</v>
      </c>
      <c r="E9" s="5" t="s">
        <v>564</v>
      </c>
      <c r="F9" s="8">
        <f t="shared" si="0"/>
        <v>53.099600000000002</v>
      </c>
    </row>
    <row r="10" spans="1:12" x14ac:dyDescent="0.2">
      <c r="A10" s="11">
        <v>40321</v>
      </c>
      <c r="B10" s="6">
        <v>3994.22</v>
      </c>
      <c r="C10" s="5" t="s">
        <v>559</v>
      </c>
      <c r="D10" s="5" t="s">
        <v>560</v>
      </c>
      <c r="E10" s="5" t="s">
        <v>565</v>
      </c>
      <c r="F10" s="8">
        <f t="shared" si="0"/>
        <v>99.855500000000006</v>
      </c>
    </row>
    <row r="11" spans="1:12" x14ac:dyDescent="0.2">
      <c r="A11" s="11">
        <v>40322</v>
      </c>
      <c r="B11" s="6">
        <v>4098.8</v>
      </c>
      <c r="C11" s="5" t="s">
        <v>555</v>
      </c>
      <c r="D11" s="5" t="s">
        <v>550</v>
      </c>
      <c r="E11" s="5" t="s">
        <v>566</v>
      </c>
      <c r="F11" s="8">
        <f t="shared" si="0"/>
        <v>150</v>
      </c>
    </row>
    <row r="12" spans="1:12" x14ac:dyDescent="0.2">
      <c r="A12" s="11">
        <v>40323</v>
      </c>
      <c r="B12" s="6">
        <v>4734.34</v>
      </c>
      <c r="C12" s="5" t="s">
        <v>556</v>
      </c>
      <c r="D12" s="5" t="s">
        <v>560</v>
      </c>
      <c r="E12" s="5" t="s">
        <v>567</v>
      </c>
      <c r="F12" s="8">
        <f t="shared" si="0"/>
        <v>142.03020000000001</v>
      </c>
    </row>
    <row r="13" spans="1:12" x14ac:dyDescent="0.2">
      <c r="A13" s="11">
        <v>40324</v>
      </c>
      <c r="B13" s="6">
        <v>3493.1</v>
      </c>
      <c r="C13" s="5" t="s">
        <v>552</v>
      </c>
      <c r="D13" s="5" t="s">
        <v>550</v>
      </c>
      <c r="E13" s="5" t="s">
        <v>568</v>
      </c>
      <c r="F13" s="8">
        <f t="shared" si="0"/>
        <v>100</v>
      </c>
    </row>
    <row r="14" spans="1:12" x14ac:dyDescent="0.2">
      <c r="A14" s="11">
        <v>40325</v>
      </c>
      <c r="B14" s="6">
        <v>3284.31</v>
      </c>
      <c r="C14" s="5" t="s">
        <v>555</v>
      </c>
      <c r="D14" s="5" t="s">
        <v>550</v>
      </c>
      <c r="E14" s="5" t="s">
        <v>569</v>
      </c>
      <c r="F14" s="8">
        <f t="shared" si="0"/>
        <v>150</v>
      </c>
    </row>
    <row r="15" spans="1:12" x14ac:dyDescent="0.2">
      <c r="A15" s="11">
        <v>40326</v>
      </c>
      <c r="B15" s="6">
        <v>4766.3999999999996</v>
      </c>
      <c r="C15" s="5" t="s">
        <v>556</v>
      </c>
      <c r="D15" s="5" t="s">
        <v>560</v>
      </c>
      <c r="E15" s="5" t="s">
        <v>570</v>
      </c>
      <c r="F15" s="8">
        <f t="shared" si="0"/>
        <v>142.99199999999999</v>
      </c>
    </row>
    <row r="16" spans="1:12" x14ac:dyDescent="0.2">
      <c r="A16" s="11">
        <v>40327</v>
      </c>
      <c r="B16" s="6">
        <v>3601.61</v>
      </c>
      <c r="C16" s="5" t="s">
        <v>549</v>
      </c>
      <c r="D16" s="5" t="s">
        <v>550</v>
      </c>
      <c r="E16" s="5" t="s">
        <v>571</v>
      </c>
      <c r="F16" s="8">
        <f t="shared" si="0"/>
        <v>125</v>
      </c>
    </row>
    <row r="17" spans="1:6" x14ac:dyDescent="0.2">
      <c r="A17" s="11">
        <v>40328</v>
      </c>
      <c r="B17" s="6">
        <v>4272.68</v>
      </c>
      <c r="C17" s="5" t="s">
        <v>559</v>
      </c>
      <c r="D17" s="5" t="s">
        <v>560</v>
      </c>
      <c r="E17" s="5" t="s">
        <v>572</v>
      </c>
      <c r="F17" s="8">
        <f t="shared" si="0"/>
        <v>106.81700000000001</v>
      </c>
    </row>
    <row r="18" spans="1:6" x14ac:dyDescent="0.2">
      <c r="A18" s="11">
        <v>40329</v>
      </c>
      <c r="B18" s="6">
        <v>2142.69</v>
      </c>
      <c r="C18" s="5" t="s">
        <v>549</v>
      </c>
      <c r="D18" s="5" t="s">
        <v>550</v>
      </c>
      <c r="E18" s="5" t="s">
        <v>573</v>
      </c>
      <c r="F18" s="8">
        <f t="shared" si="0"/>
        <v>125</v>
      </c>
    </row>
    <row r="19" spans="1:6" x14ac:dyDescent="0.2">
      <c r="A19" s="11">
        <v>40330</v>
      </c>
      <c r="B19" s="6">
        <v>4389.33</v>
      </c>
      <c r="C19" s="5" t="s">
        <v>556</v>
      </c>
      <c r="D19" s="5" t="s">
        <v>560</v>
      </c>
      <c r="E19" s="5" t="s">
        <v>574</v>
      </c>
      <c r="F19" s="8">
        <f t="shared" si="0"/>
        <v>131.6799</v>
      </c>
    </row>
    <row r="20" spans="1:6" x14ac:dyDescent="0.2">
      <c r="A20" s="11">
        <v>40331</v>
      </c>
      <c r="B20" s="6">
        <v>3876.18</v>
      </c>
      <c r="C20" s="5" t="s">
        <v>557</v>
      </c>
      <c r="D20" s="5" t="s">
        <v>550</v>
      </c>
      <c r="E20" s="5" t="s">
        <v>575</v>
      </c>
      <c r="F20" s="8">
        <f t="shared" si="0"/>
        <v>110</v>
      </c>
    </row>
    <row r="21" spans="1:6" x14ac:dyDescent="0.2">
      <c r="A21" s="11">
        <v>40332</v>
      </c>
      <c r="B21" s="6">
        <v>3907.71</v>
      </c>
      <c r="C21" s="5" t="s">
        <v>555</v>
      </c>
      <c r="D21" s="5" t="s">
        <v>550</v>
      </c>
      <c r="E21" s="5" t="s">
        <v>576</v>
      </c>
      <c r="F21" s="8">
        <f t="shared" si="0"/>
        <v>150</v>
      </c>
    </row>
    <row r="22" spans="1:6" x14ac:dyDescent="0.2">
      <c r="A22" s="11">
        <v>40333</v>
      </c>
      <c r="B22" s="6">
        <v>4150.7</v>
      </c>
      <c r="C22" s="5" t="s">
        <v>557</v>
      </c>
      <c r="D22" s="5" t="s">
        <v>550</v>
      </c>
      <c r="E22" s="5" t="s">
        <v>577</v>
      </c>
      <c r="F22" s="8">
        <f t="shared" si="0"/>
        <v>110</v>
      </c>
    </row>
    <row r="23" spans="1:6" x14ac:dyDescent="0.2">
      <c r="A23" s="11">
        <v>40334</v>
      </c>
      <c r="B23" s="6">
        <v>2773.03</v>
      </c>
      <c r="C23" s="5" t="s">
        <v>553</v>
      </c>
      <c r="D23" s="5" t="s">
        <v>560</v>
      </c>
      <c r="E23" s="5" t="s">
        <v>578</v>
      </c>
      <c r="F23" s="8">
        <f t="shared" si="0"/>
        <v>55.460600000000007</v>
      </c>
    </row>
    <row r="24" spans="1:6" x14ac:dyDescent="0.2">
      <c r="A24" s="11">
        <v>40335</v>
      </c>
      <c r="B24" s="6">
        <v>2145.5100000000002</v>
      </c>
      <c r="C24" s="5" t="s">
        <v>556</v>
      </c>
      <c r="D24" s="5" t="s">
        <v>560</v>
      </c>
      <c r="E24" s="5" t="s">
        <v>579</v>
      </c>
      <c r="F24" s="8">
        <f t="shared" si="0"/>
        <v>64.365300000000005</v>
      </c>
    </row>
    <row r="25" spans="1:6" x14ac:dyDescent="0.2">
      <c r="E25" s="9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zoomScale="125" zoomScaleNormal="93" workbookViewId="0">
      <selection activeCell="G4" sqref="G4:G24"/>
    </sheetView>
  </sheetViews>
  <sheetFormatPr baseColWidth="10" defaultColWidth="8.83203125" defaultRowHeight="15" x14ac:dyDescent="0.2"/>
  <cols>
    <col min="1" max="1" width="10.33203125" bestFit="1" customWidth="1"/>
    <col min="2" max="2" width="10.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G3" s="134" t="s">
        <v>847</v>
      </c>
      <c r="I3" s="88" t="s">
        <v>581</v>
      </c>
      <c r="J3" s="89"/>
      <c r="L3" s="88" t="s">
        <v>548</v>
      </c>
      <c r="M3" s="89"/>
    </row>
    <row r="4" spans="1:13" x14ac:dyDescent="0.2">
      <c r="A4" s="11">
        <v>40315</v>
      </c>
      <c r="B4" s="6">
        <v>3214.21</v>
      </c>
      <c r="C4" s="5" t="s">
        <v>549</v>
      </c>
      <c r="D4" s="5" t="s">
        <v>550</v>
      </c>
      <c r="E4" s="90" t="s">
        <v>551</v>
      </c>
      <c r="F4" s="135">
        <f>IF(D4="ProductLine1", B4* INDEX($J$4:$J$7, MATCH(C4,$I$4:$I$7,0)), B4*INDEX($M$4:$M$7, MATCH(C4,$L$4:$L$7,0)))</f>
        <v>128.5684</v>
      </c>
      <c r="G4">
        <f>IF(D4="ProductLine1",B4*VLOOKUP(C4,$I$4:$J$7,2,FALSE),B4*VLOOKUP(C4,$L$4:$M$7,2,FALSE))</f>
        <v>128.5684</v>
      </c>
      <c r="I4" s="5" t="s">
        <v>552</v>
      </c>
      <c r="J4" s="92">
        <v>0.03</v>
      </c>
      <c r="L4" s="5" t="s">
        <v>553</v>
      </c>
      <c r="M4" s="5">
        <v>0.02</v>
      </c>
    </row>
    <row r="5" spans="1:13" x14ac:dyDescent="0.2">
      <c r="A5" s="11">
        <v>40316</v>
      </c>
      <c r="B5" s="6">
        <v>2839.58</v>
      </c>
      <c r="C5" s="5" t="s">
        <v>549</v>
      </c>
      <c r="D5" s="5" t="s">
        <v>550</v>
      </c>
      <c r="E5" s="5" t="s">
        <v>554</v>
      </c>
      <c r="F5" s="135">
        <f t="shared" ref="F5:F24" si="0">IF(D5="ProductLine1", B5* INDEX($J$4:$J$7, MATCH(C5,$I$4:$I$7,0)), B5*INDEX($M$4:$M$7, MATCH(C5,$L$4:$L$7,0)))</f>
        <v>113.58320000000001</v>
      </c>
      <c r="G5">
        <f t="shared" ref="G5:G24" si="1">IF(D5="ProductLine1",B5*VLOOKUP(C5,$I$4:$J$7,2,FALSE),B5*VLOOKUP(C5,$L$4:$M$7,2,FALSE))</f>
        <v>113.58320000000001</v>
      </c>
      <c r="I5" s="5" t="s">
        <v>555</v>
      </c>
      <c r="J5" s="92">
        <v>3.5000000000000003E-2</v>
      </c>
      <c r="L5" s="5" t="s">
        <v>556</v>
      </c>
      <c r="M5" s="5">
        <v>0.03</v>
      </c>
    </row>
    <row r="6" spans="1:13" x14ac:dyDescent="0.2">
      <c r="A6" s="11">
        <v>40317</v>
      </c>
      <c r="B6" s="6">
        <v>4080.47</v>
      </c>
      <c r="C6" s="5" t="s">
        <v>557</v>
      </c>
      <c r="D6" s="5" t="s">
        <v>550</v>
      </c>
      <c r="E6" s="5" t="s">
        <v>558</v>
      </c>
      <c r="F6" s="135">
        <f t="shared" si="0"/>
        <v>204.02350000000001</v>
      </c>
      <c r="G6">
        <f t="shared" si="1"/>
        <v>204.02350000000001</v>
      </c>
      <c r="I6" s="5" t="s">
        <v>549</v>
      </c>
      <c r="J6" s="92">
        <v>0.04</v>
      </c>
      <c r="L6" s="5" t="s">
        <v>559</v>
      </c>
      <c r="M6" s="5">
        <v>2.5000000000000001E-2</v>
      </c>
    </row>
    <row r="7" spans="1:13" x14ac:dyDescent="0.2">
      <c r="A7" s="11">
        <v>40318</v>
      </c>
      <c r="B7" s="6">
        <v>4393.67</v>
      </c>
      <c r="C7" s="5" t="s">
        <v>553</v>
      </c>
      <c r="D7" s="5" t="s">
        <v>560</v>
      </c>
      <c r="E7" s="5" t="s">
        <v>561</v>
      </c>
      <c r="F7" s="135">
        <f t="shared" si="0"/>
        <v>87.873400000000004</v>
      </c>
      <c r="G7">
        <f t="shared" si="1"/>
        <v>87.873400000000004</v>
      </c>
      <c r="I7" s="5" t="s">
        <v>557</v>
      </c>
      <c r="J7" s="92">
        <v>0.05</v>
      </c>
      <c r="L7" s="5" t="s">
        <v>562</v>
      </c>
      <c r="M7" s="5">
        <v>2.75E-2</v>
      </c>
    </row>
    <row r="8" spans="1:13" x14ac:dyDescent="0.2">
      <c r="A8" s="11">
        <v>40319</v>
      </c>
      <c r="B8" s="6">
        <v>4479.6000000000004</v>
      </c>
      <c r="C8" s="5" t="s">
        <v>562</v>
      </c>
      <c r="D8" s="5" t="s">
        <v>560</v>
      </c>
      <c r="E8" s="5" t="s">
        <v>563</v>
      </c>
      <c r="F8" s="135">
        <f t="shared" si="0"/>
        <v>123.18900000000001</v>
      </c>
      <c r="G8">
        <f t="shared" si="1"/>
        <v>123.18900000000001</v>
      </c>
    </row>
    <row r="9" spans="1:13" x14ac:dyDescent="0.2">
      <c r="A9" s="11">
        <v>40320</v>
      </c>
      <c r="B9" s="6">
        <v>2654.98</v>
      </c>
      <c r="C9" s="5" t="s">
        <v>553</v>
      </c>
      <c r="D9" s="5" t="s">
        <v>560</v>
      </c>
      <c r="E9" s="5" t="s">
        <v>564</v>
      </c>
      <c r="F9" s="135">
        <f t="shared" si="0"/>
        <v>53.099600000000002</v>
      </c>
      <c r="G9">
        <f t="shared" si="1"/>
        <v>53.099600000000002</v>
      </c>
    </row>
    <row r="10" spans="1:13" x14ac:dyDescent="0.2">
      <c r="A10" s="11">
        <v>40321</v>
      </c>
      <c r="B10" s="6">
        <v>3994.22</v>
      </c>
      <c r="C10" s="5" t="s">
        <v>559</v>
      </c>
      <c r="D10" s="5" t="s">
        <v>560</v>
      </c>
      <c r="E10" s="5" t="s">
        <v>565</v>
      </c>
      <c r="F10" s="135">
        <f t="shared" si="0"/>
        <v>99.855500000000006</v>
      </c>
      <c r="G10">
        <f t="shared" si="1"/>
        <v>99.855500000000006</v>
      </c>
    </row>
    <row r="11" spans="1:13" x14ac:dyDescent="0.2">
      <c r="A11" s="11">
        <v>40322</v>
      </c>
      <c r="B11" s="6">
        <v>4098.8</v>
      </c>
      <c r="C11" s="5" t="s">
        <v>555</v>
      </c>
      <c r="D11" s="5" t="s">
        <v>550</v>
      </c>
      <c r="E11" s="5" t="s">
        <v>566</v>
      </c>
      <c r="F11" s="135">
        <f t="shared" si="0"/>
        <v>143.45800000000003</v>
      </c>
      <c r="G11">
        <f t="shared" si="1"/>
        <v>143.45800000000003</v>
      </c>
    </row>
    <row r="12" spans="1:13" x14ac:dyDescent="0.2">
      <c r="A12" s="11">
        <v>40323</v>
      </c>
      <c r="B12" s="6">
        <v>4734.34</v>
      </c>
      <c r="C12" s="5" t="s">
        <v>556</v>
      </c>
      <c r="D12" s="5" t="s">
        <v>560</v>
      </c>
      <c r="E12" s="5" t="s">
        <v>567</v>
      </c>
      <c r="F12" s="135">
        <f t="shared" si="0"/>
        <v>142.03020000000001</v>
      </c>
      <c r="G12">
        <f t="shared" si="1"/>
        <v>142.03020000000001</v>
      </c>
    </row>
    <row r="13" spans="1:13" x14ac:dyDescent="0.2">
      <c r="A13" s="11">
        <v>40324</v>
      </c>
      <c r="B13" s="6">
        <v>3493.1</v>
      </c>
      <c r="C13" s="5" t="s">
        <v>552</v>
      </c>
      <c r="D13" s="5" t="s">
        <v>550</v>
      </c>
      <c r="E13" s="5" t="s">
        <v>568</v>
      </c>
      <c r="F13" s="135">
        <f t="shared" si="0"/>
        <v>104.79299999999999</v>
      </c>
      <c r="G13">
        <f t="shared" si="1"/>
        <v>104.79299999999999</v>
      </c>
    </row>
    <row r="14" spans="1:13" x14ac:dyDescent="0.2">
      <c r="A14" s="11">
        <v>40325</v>
      </c>
      <c r="B14" s="6">
        <v>3284.31</v>
      </c>
      <c r="C14" s="5" t="s">
        <v>555</v>
      </c>
      <c r="D14" s="5" t="s">
        <v>550</v>
      </c>
      <c r="E14" s="5" t="s">
        <v>569</v>
      </c>
      <c r="F14" s="135">
        <f t="shared" si="0"/>
        <v>114.95085</v>
      </c>
      <c r="G14">
        <f t="shared" si="1"/>
        <v>114.95085</v>
      </c>
    </row>
    <row r="15" spans="1:13" x14ac:dyDescent="0.2">
      <c r="A15" s="11">
        <v>40326</v>
      </c>
      <c r="B15" s="6">
        <v>4766.3999999999996</v>
      </c>
      <c r="C15" s="5" t="s">
        <v>556</v>
      </c>
      <c r="D15" s="5" t="s">
        <v>560</v>
      </c>
      <c r="E15" s="5" t="s">
        <v>570</v>
      </c>
      <c r="F15" s="135">
        <f t="shared" si="0"/>
        <v>142.99199999999999</v>
      </c>
      <c r="G15">
        <f t="shared" si="1"/>
        <v>142.99199999999999</v>
      </c>
    </row>
    <row r="16" spans="1:13" x14ac:dyDescent="0.2">
      <c r="A16" s="11">
        <v>40327</v>
      </c>
      <c r="B16" s="6">
        <v>3601.61</v>
      </c>
      <c r="C16" s="5" t="s">
        <v>549</v>
      </c>
      <c r="D16" s="5" t="s">
        <v>550</v>
      </c>
      <c r="E16" s="5" t="s">
        <v>571</v>
      </c>
      <c r="F16" s="135">
        <f t="shared" si="0"/>
        <v>144.06440000000001</v>
      </c>
      <c r="G16">
        <f t="shared" si="1"/>
        <v>144.06440000000001</v>
      </c>
    </row>
    <row r="17" spans="1:7" x14ac:dyDescent="0.2">
      <c r="A17" s="11">
        <v>40328</v>
      </c>
      <c r="B17" s="6">
        <v>4272.68</v>
      </c>
      <c r="C17" s="5" t="s">
        <v>559</v>
      </c>
      <c r="D17" s="5" t="s">
        <v>560</v>
      </c>
      <c r="E17" s="5" t="s">
        <v>572</v>
      </c>
      <c r="F17" s="135">
        <f t="shared" si="0"/>
        <v>106.81700000000001</v>
      </c>
      <c r="G17">
        <f t="shared" si="1"/>
        <v>106.81700000000001</v>
      </c>
    </row>
    <row r="18" spans="1:7" x14ac:dyDescent="0.2">
      <c r="A18" s="11">
        <v>40329</v>
      </c>
      <c r="B18" s="6">
        <v>2142.69</v>
      </c>
      <c r="C18" s="5" t="s">
        <v>549</v>
      </c>
      <c r="D18" s="5" t="s">
        <v>550</v>
      </c>
      <c r="E18" s="5" t="s">
        <v>573</v>
      </c>
      <c r="F18" s="135">
        <f t="shared" si="0"/>
        <v>85.707599999999999</v>
      </c>
      <c r="G18">
        <f t="shared" si="1"/>
        <v>85.707599999999999</v>
      </c>
    </row>
    <row r="19" spans="1:7" x14ac:dyDescent="0.2">
      <c r="A19" s="11">
        <v>40330</v>
      </c>
      <c r="B19" s="6">
        <v>4389.33</v>
      </c>
      <c r="C19" s="5" t="s">
        <v>556</v>
      </c>
      <c r="D19" s="5" t="s">
        <v>560</v>
      </c>
      <c r="E19" s="5" t="s">
        <v>574</v>
      </c>
      <c r="F19" s="135">
        <f t="shared" si="0"/>
        <v>131.6799</v>
      </c>
      <c r="G19">
        <f t="shared" si="1"/>
        <v>131.6799</v>
      </c>
    </row>
    <row r="20" spans="1:7" x14ac:dyDescent="0.2">
      <c r="A20" s="11">
        <v>40331</v>
      </c>
      <c r="B20" s="6">
        <v>3876.18</v>
      </c>
      <c r="C20" s="5" t="s">
        <v>557</v>
      </c>
      <c r="D20" s="5" t="s">
        <v>550</v>
      </c>
      <c r="E20" s="5" t="s">
        <v>575</v>
      </c>
      <c r="F20" s="135">
        <f t="shared" si="0"/>
        <v>193.809</v>
      </c>
      <c r="G20">
        <f t="shared" si="1"/>
        <v>193.809</v>
      </c>
    </row>
    <row r="21" spans="1:7" x14ac:dyDescent="0.2">
      <c r="A21" s="11">
        <v>40332</v>
      </c>
      <c r="B21" s="6">
        <v>3907.71</v>
      </c>
      <c r="C21" s="5" t="s">
        <v>555</v>
      </c>
      <c r="D21" s="5" t="s">
        <v>550</v>
      </c>
      <c r="E21" s="5" t="s">
        <v>576</v>
      </c>
      <c r="F21" s="135">
        <f t="shared" si="0"/>
        <v>136.76985000000002</v>
      </c>
      <c r="G21">
        <f t="shared" si="1"/>
        <v>136.76985000000002</v>
      </c>
    </row>
    <row r="22" spans="1:7" x14ac:dyDescent="0.2">
      <c r="A22" s="11">
        <v>40333</v>
      </c>
      <c r="B22" s="6">
        <v>4150.7</v>
      </c>
      <c r="C22" s="5" t="s">
        <v>557</v>
      </c>
      <c r="D22" s="5" t="s">
        <v>550</v>
      </c>
      <c r="E22" s="5" t="s">
        <v>577</v>
      </c>
      <c r="F22" s="135">
        <f t="shared" si="0"/>
        <v>207.535</v>
      </c>
      <c r="G22">
        <f t="shared" si="1"/>
        <v>207.535</v>
      </c>
    </row>
    <row r="23" spans="1:7" x14ac:dyDescent="0.2">
      <c r="A23" s="11">
        <v>40334</v>
      </c>
      <c r="B23" s="6">
        <v>2773.03</v>
      </c>
      <c r="C23" s="5" t="s">
        <v>553</v>
      </c>
      <c r="D23" s="5" t="s">
        <v>560</v>
      </c>
      <c r="E23" s="5" t="s">
        <v>578</v>
      </c>
      <c r="F23" s="135">
        <f t="shared" si="0"/>
        <v>55.460600000000007</v>
      </c>
      <c r="G23">
        <f t="shared" si="1"/>
        <v>55.460600000000007</v>
      </c>
    </row>
    <row r="24" spans="1:7" x14ac:dyDescent="0.2">
      <c r="A24" s="11">
        <v>40335</v>
      </c>
      <c r="B24" s="6">
        <v>2145.5100000000002</v>
      </c>
      <c r="C24" s="5" t="s">
        <v>556</v>
      </c>
      <c r="D24" s="5" t="s">
        <v>560</v>
      </c>
      <c r="E24" s="5" t="s">
        <v>579</v>
      </c>
      <c r="F24" s="135">
        <f t="shared" si="0"/>
        <v>64.365300000000005</v>
      </c>
      <c r="G24">
        <f t="shared" si="1"/>
        <v>64.365300000000005</v>
      </c>
    </row>
    <row r="25" spans="1:7" x14ac:dyDescent="0.2">
      <c r="E25" s="9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zoomScale="97" zoomScaleNormal="97" workbookViewId="0">
      <selection activeCell="A75" sqref="A75"/>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G3" s="28" t="s">
        <v>216</v>
      </c>
      <c r="I3" s="88" t="s">
        <v>581</v>
      </c>
      <c r="J3" s="89"/>
      <c r="L3" s="88" t="s">
        <v>548</v>
      </c>
      <c r="M3" s="89"/>
    </row>
    <row r="4" spans="1:13" x14ac:dyDescent="0.2">
      <c r="A4" s="11">
        <v>40315</v>
      </c>
      <c r="B4" s="6">
        <v>3214.21</v>
      </c>
      <c r="C4" s="5" t="s">
        <v>549</v>
      </c>
      <c r="D4" s="5" t="s">
        <v>550</v>
      </c>
      <c r="E4" s="90" t="s">
        <v>551</v>
      </c>
      <c r="F4" s="16">
        <f t="shared" ref="F4:F24" si="0">VLOOKUP(C4,CHOOSE(IF(D4="ProductLine1",1,2),$I$4:$J$7,$L$4:$M$7),2,0)*B4</f>
        <v>128.5684</v>
      </c>
      <c r="G4" s="16">
        <f>VLOOKUP(C4,CHOOSE(RIGHT(D4,1),$I$4:$J$7,$L$4:$M$7),2,0)*B4</f>
        <v>128.5684</v>
      </c>
      <c r="I4" s="5" t="s">
        <v>552</v>
      </c>
      <c r="J4" s="92">
        <v>0.03</v>
      </c>
      <c r="L4" s="5" t="s">
        <v>553</v>
      </c>
      <c r="M4" s="5">
        <v>0.02</v>
      </c>
    </row>
    <row r="5" spans="1:13" x14ac:dyDescent="0.2">
      <c r="A5" s="11">
        <v>40316</v>
      </c>
      <c r="B5" s="6">
        <v>2839.58</v>
      </c>
      <c r="C5" s="5" t="s">
        <v>549</v>
      </c>
      <c r="D5" s="5" t="s">
        <v>550</v>
      </c>
      <c r="E5" s="5" t="s">
        <v>554</v>
      </c>
      <c r="F5" s="16">
        <f t="shared" si="0"/>
        <v>113.58320000000001</v>
      </c>
      <c r="G5" s="16">
        <f t="shared" ref="G5:G24" si="1">VLOOKUP(C5,CHOOSE(RIGHT(D5,1),$I$4:$J$7,$L$4:$M$7),2,0)*B5</f>
        <v>113.58320000000001</v>
      </c>
      <c r="I5" s="5" t="s">
        <v>555</v>
      </c>
      <c r="J5" s="92">
        <v>3.5000000000000003E-2</v>
      </c>
      <c r="L5" s="5" t="s">
        <v>556</v>
      </c>
      <c r="M5" s="5">
        <v>0.03</v>
      </c>
    </row>
    <row r="6" spans="1:13" x14ac:dyDescent="0.2">
      <c r="A6" s="11">
        <v>40317</v>
      </c>
      <c r="B6" s="6">
        <v>4080.47</v>
      </c>
      <c r="C6" s="5" t="s">
        <v>557</v>
      </c>
      <c r="D6" s="5" t="s">
        <v>550</v>
      </c>
      <c r="E6" s="5" t="s">
        <v>558</v>
      </c>
      <c r="F6" s="16">
        <f t="shared" si="0"/>
        <v>204.02350000000001</v>
      </c>
      <c r="G6" s="16">
        <f t="shared" si="1"/>
        <v>204.02350000000001</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G7" s="16">
        <f t="shared" si="1"/>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c r="G8" s="16">
        <f t="shared" si="1"/>
        <v>123.18900000000001</v>
      </c>
    </row>
    <row r="9" spans="1:13" x14ac:dyDescent="0.2">
      <c r="A9" s="11">
        <v>40320</v>
      </c>
      <c r="B9" s="6">
        <v>2654.98</v>
      </c>
      <c r="C9" s="5" t="s">
        <v>553</v>
      </c>
      <c r="D9" s="5" t="s">
        <v>560</v>
      </c>
      <c r="E9" s="5" t="s">
        <v>564</v>
      </c>
      <c r="F9" s="16">
        <f t="shared" si="0"/>
        <v>53.099600000000002</v>
      </c>
      <c r="G9" s="16">
        <f t="shared" si="1"/>
        <v>53.099600000000002</v>
      </c>
    </row>
    <row r="10" spans="1:13" x14ac:dyDescent="0.2">
      <c r="A10" s="11">
        <v>40321</v>
      </c>
      <c r="B10" s="6">
        <v>3994.22</v>
      </c>
      <c r="C10" s="5" t="s">
        <v>559</v>
      </c>
      <c r="D10" s="5" t="s">
        <v>560</v>
      </c>
      <c r="E10" s="5" t="s">
        <v>565</v>
      </c>
      <c r="F10" s="16">
        <f t="shared" si="0"/>
        <v>99.855500000000006</v>
      </c>
      <c r="G10" s="16">
        <f t="shared" si="1"/>
        <v>99.855500000000006</v>
      </c>
    </row>
    <row r="11" spans="1:13" x14ac:dyDescent="0.2">
      <c r="A11" s="11">
        <v>40322</v>
      </c>
      <c r="B11" s="6">
        <v>4098.8</v>
      </c>
      <c r="C11" s="5" t="s">
        <v>555</v>
      </c>
      <c r="D11" s="5" t="s">
        <v>550</v>
      </c>
      <c r="E11" s="5" t="s">
        <v>566</v>
      </c>
      <c r="F11" s="16">
        <f t="shared" si="0"/>
        <v>143.45800000000003</v>
      </c>
      <c r="G11" s="16">
        <f t="shared" si="1"/>
        <v>143.45800000000003</v>
      </c>
    </row>
    <row r="12" spans="1:13" x14ac:dyDescent="0.2">
      <c r="A12" s="11">
        <v>40323</v>
      </c>
      <c r="B12" s="6">
        <v>4734.34</v>
      </c>
      <c r="C12" s="5" t="s">
        <v>556</v>
      </c>
      <c r="D12" s="5" t="s">
        <v>560</v>
      </c>
      <c r="E12" s="5" t="s">
        <v>567</v>
      </c>
      <c r="F12" s="16">
        <f t="shared" si="0"/>
        <v>142.03020000000001</v>
      </c>
      <c r="G12" s="16">
        <f t="shared" si="1"/>
        <v>142.03020000000001</v>
      </c>
    </row>
    <row r="13" spans="1:13" x14ac:dyDescent="0.2">
      <c r="A13" s="11">
        <v>40324</v>
      </c>
      <c r="B13" s="6">
        <v>3493.1</v>
      </c>
      <c r="C13" s="5" t="s">
        <v>552</v>
      </c>
      <c r="D13" s="5" t="s">
        <v>550</v>
      </c>
      <c r="E13" s="5" t="s">
        <v>568</v>
      </c>
      <c r="F13" s="16">
        <f t="shared" si="0"/>
        <v>104.79299999999999</v>
      </c>
      <c r="G13" s="16">
        <f t="shared" si="1"/>
        <v>104.79299999999999</v>
      </c>
    </row>
    <row r="14" spans="1:13" x14ac:dyDescent="0.2">
      <c r="A14" s="11">
        <v>40325</v>
      </c>
      <c r="B14" s="6">
        <v>3284.31</v>
      </c>
      <c r="C14" s="5" t="s">
        <v>555</v>
      </c>
      <c r="D14" s="5" t="s">
        <v>550</v>
      </c>
      <c r="E14" s="5" t="s">
        <v>569</v>
      </c>
      <c r="F14" s="16">
        <f t="shared" si="0"/>
        <v>114.95085</v>
      </c>
      <c r="G14" s="16">
        <f t="shared" si="1"/>
        <v>114.95085</v>
      </c>
    </row>
    <row r="15" spans="1:13" x14ac:dyDescent="0.2">
      <c r="A15" s="11">
        <v>40326</v>
      </c>
      <c r="B15" s="6">
        <v>4766.3999999999996</v>
      </c>
      <c r="C15" s="5" t="s">
        <v>556</v>
      </c>
      <c r="D15" s="5" t="s">
        <v>560</v>
      </c>
      <c r="E15" s="5" t="s">
        <v>570</v>
      </c>
      <c r="F15" s="16">
        <f t="shared" si="0"/>
        <v>142.99199999999999</v>
      </c>
      <c r="G15" s="16">
        <f t="shared" si="1"/>
        <v>142.99199999999999</v>
      </c>
    </row>
    <row r="16" spans="1:13" x14ac:dyDescent="0.2">
      <c r="A16" s="11">
        <v>40327</v>
      </c>
      <c r="B16" s="6">
        <v>3601.61</v>
      </c>
      <c r="C16" s="5" t="s">
        <v>549</v>
      </c>
      <c r="D16" s="5" t="s">
        <v>550</v>
      </c>
      <c r="E16" s="5" t="s">
        <v>571</v>
      </c>
      <c r="F16" s="16">
        <f t="shared" si="0"/>
        <v>144.06440000000001</v>
      </c>
      <c r="G16" s="16">
        <f t="shared" si="1"/>
        <v>144.06440000000001</v>
      </c>
    </row>
    <row r="17" spans="1:7" x14ac:dyDescent="0.2">
      <c r="A17" s="11">
        <v>40328</v>
      </c>
      <c r="B17" s="6">
        <v>4272.68</v>
      </c>
      <c r="C17" s="5" t="s">
        <v>559</v>
      </c>
      <c r="D17" s="5" t="s">
        <v>560</v>
      </c>
      <c r="E17" s="5" t="s">
        <v>572</v>
      </c>
      <c r="F17" s="16">
        <f t="shared" si="0"/>
        <v>106.81700000000001</v>
      </c>
      <c r="G17" s="16">
        <f t="shared" si="1"/>
        <v>106.81700000000001</v>
      </c>
    </row>
    <row r="18" spans="1:7" x14ac:dyDescent="0.2">
      <c r="A18" s="11">
        <v>40329</v>
      </c>
      <c r="B18" s="6">
        <v>2142.69</v>
      </c>
      <c r="C18" s="5" t="s">
        <v>549</v>
      </c>
      <c r="D18" s="5" t="s">
        <v>550</v>
      </c>
      <c r="E18" s="5" t="s">
        <v>573</v>
      </c>
      <c r="F18" s="16">
        <f t="shared" si="0"/>
        <v>85.707599999999999</v>
      </c>
      <c r="G18" s="16">
        <f t="shared" si="1"/>
        <v>85.707599999999999</v>
      </c>
    </row>
    <row r="19" spans="1:7" x14ac:dyDescent="0.2">
      <c r="A19" s="11">
        <v>40330</v>
      </c>
      <c r="B19" s="6">
        <v>4389.33</v>
      </c>
      <c r="C19" s="5" t="s">
        <v>556</v>
      </c>
      <c r="D19" s="5" t="s">
        <v>560</v>
      </c>
      <c r="E19" s="5" t="s">
        <v>574</v>
      </c>
      <c r="F19" s="16">
        <f t="shared" si="0"/>
        <v>131.6799</v>
      </c>
      <c r="G19" s="16">
        <f t="shared" si="1"/>
        <v>131.6799</v>
      </c>
    </row>
    <row r="20" spans="1:7" x14ac:dyDescent="0.2">
      <c r="A20" s="11">
        <v>40331</v>
      </c>
      <c r="B20" s="6">
        <v>3876.18</v>
      </c>
      <c r="C20" s="5" t="s">
        <v>557</v>
      </c>
      <c r="D20" s="5" t="s">
        <v>550</v>
      </c>
      <c r="E20" s="5" t="s">
        <v>575</v>
      </c>
      <c r="F20" s="16">
        <f t="shared" si="0"/>
        <v>193.809</v>
      </c>
      <c r="G20" s="16">
        <f t="shared" si="1"/>
        <v>193.809</v>
      </c>
    </row>
    <row r="21" spans="1:7" x14ac:dyDescent="0.2">
      <c r="A21" s="11">
        <v>40332</v>
      </c>
      <c r="B21" s="6">
        <v>3907.71</v>
      </c>
      <c r="C21" s="5" t="s">
        <v>555</v>
      </c>
      <c r="D21" s="5" t="s">
        <v>550</v>
      </c>
      <c r="E21" s="5" t="s">
        <v>576</v>
      </c>
      <c r="F21" s="16">
        <f t="shared" si="0"/>
        <v>136.76985000000002</v>
      </c>
      <c r="G21" s="16">
        <f t="shared" si="1"/>
        <v>136.76985000000002</v>
      </c>
    </row>
    <row r="22" spans="1:7" x14ac:dyDescent="0.2">
      <c r="A22" s="11">
        <v>40333</v>
      </c>
      <c r="B22" s="6">
        <v>4150.7</v>
      </c>
      <c r="C22" s="5" t="s">
        <v>557</v>
      </c>
      <c r="D22" s="5" t="s">
        <v>550</v>
      </c>
      <c r="E22" s="5" t="s">
        <v>577</v>
      </c>
      <c r="F22" s="16">
        <f t="shared" si="0"/>
        <v>207.535</v>
      </c>
      <c r="G22" s="16">
        <f t="shared" si="1"/>
        <v>207.535</v>
      </c>
    </row>
    <row r="23" spans="1:7" x14ac:dyDescent="0.2">
      <c r="A23" s="11">
        <v>40334</v>
      </c>
      <c r="B23" s="6">
        <v>2773.03</v>
      </c>
      <c r="C23" s="5" t="s">
        <v>553</v>
      </c>
      <c r="D23" s="5" t="s">
        <v>560</v>
      </c>
      <c r="E23" s="5" t="s">
        <v>578</v>
      </c>
      <c r="F23" s="16">
        <f t="shared" si="0"/>
        <v>55.460600000000007</v>
      </c>
      <c r="G23" s="16">
        <f t="shared" si="1"/>
        <v>55.460600000000007</v>
      </c>
    </row>
    <row r="24" spans="1:7" x14ac:dyDescent="0.2">
      <c r="A24" s="11">
        <v>40335</v>
      </c>
      <c r="B24" s="6">
        <v>2145.5100000000002</v>
      </c>
      <c r="C24" s="5" t="s">
        <v>556</v>
      </c>
      <c r="D24" s="5" t="s">
        <v>560</v>
      </c>
      <c r="E24" s="5" t="s">
        <v>579</v>
      </c>
      <c r="F24" s="16">
        <f t="shared" si="0"/>
        <v>64.365300000000005</v>
      </c>
      <c r="G24" s="16">
        <f t="shared" si="1"/>
        <v>64.365300000000005</v>
      </c>
    </row>
    <row r="25" spans="1:7" x14ac:dyDescent="0.2">
      <c r="E25" s="9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zoomScale="118" zoomScaleNormal="85" workbookViewId="0">
      <selection activeCell="B4" sqref="B4"/>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f>SUM(INDEX($A$6:$L$93,,MATCH($B$3, $A$6:$L$6, 0)))</f>
        <v>702351</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zoomScale="85" zoomScaleNormal="85" workbookViewId="0">
      <selection activeCell="B4" sqref="B4"/>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f>SUM(INDEX(A7:L93,,MATCH(B3,A6:L6,0)))</f>
        <v>702351</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disablePrompts="1"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7"/>
  <sheetViews>
    <sheetView topLeftCell="A2" zoomScale="130" zoomScaleNormal="130" workbookViewId="0">
      <selection activeCell="D5" sqref="D5"/>
    </sheetView>
  </sheetViews>
  <sheetFormatPr baseColWidth="10" defaultColWidth="8.83203125" defaultRowHeight="15" x14ac:dyDescent="0.2"/>
  <cols>
    <col min="1" max="1" width="15" customWidth="1"/>
    <col min="2" max="2" width="11.33203125" customWidth="1"/>
    <col min="3" max="3" width="20"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C4" t="s">
        <v>849</v>
      </c>
      <c r="H4" s="116" t="s">
        <v>610</v>
      </c>
      <c r="I4" s="117"/>
    </row>
    <row r="5" spans="1:11" x14ac:dyDescent="0.2">
      <c r="A5" s="11">
        <v>42501</v>
      </c>
      <c r="B5" s="5" t="s">
        <v>510</v>
      </c>
      <c r="C5">
        <f>VLOOKUP(B5,$H$6:$I$8,2)</f>
        <v>12.5</v>
      </c>
      <c r="H5" s="4" t="s">
        <v>20</v>
      </c>
      <c r="I5" s="4" t="s">
        <v>611</v>
      </c>
    </row>
    <row r="6" spans="1:11" x14ac:dyDescent="0.2">
      <c r="A6" s="11">
        <v>42502</v>
      </c>
      <c r="B6" s="5" t="s">
        <v>512</v>
      </c>
      <c r="C6">
        <f t="shared" ref="C6:C26" si="0">VLOOKUP(B6,$H$6:$I$8,2)</f>
        <v>5.75</v>
      </c>
      <c r="H6" s="5" t="s">
        <v>510</v>
      </c>
      <c r="I6" s="5">
        <v>12.5</v>
      </c>
    </row>
    <row r="7" spans="1:11" x14ac:dyDescent="0.2">
      <c r="A7" s="11">
        <v>42494</v>
      </c>
      <c r="B7" s="5" t="s">
        <v>512</v>
      </c>
      <c r="C7">
        <f t="shared" si="0"/>
        <v>5.75</v>
      </c>
      <c r="H7" s="5" t="s">
        <v>511</v>
      </c>
      <c r="I7" s="5">
        <v>19</v>
      </c>
    </row>
    <row r="8" spans="1:11" x14ac:dyDescent="0.2">
      <c r="A8" s="11">
        <v>42494</v>
      </c>
      <c r="B8" s="5" t="s">
        <v>512</v>
      </c>
      <c r="C8">
        <f t="shared" si="0"/>
        <v>5.75</v>
      </c>
      <c r="H8" s="5" t="s">
        <v>512</v>
      </c>
      <c r="I8" s="5">
        <v>5.75</v>
      </c>
    </row>
    <row r="9" spans="1:11" x14ac:dyDescent="0.2">
      <c r="A9" s="11">
        <v>42494</v>
      </c>
      <c r="B9" s="5" t="s">
        <v>511</v>
      </c>
      <c r="C9">
        <f t="shared" si="0"/>
        <v>19</v>
      </c>
    </row>
    <row r="10" spans="1:11" x14ac:dyDescent="0.2">
      <c r="A10" s="11">
        <v>42494</v>
      </c>
      <c r="B10" s="5" t="s">
        <v>512</v>
      </c>
      <c r="C10">
        <f t="shared" si="0"/>
        <v>5.75</v>
      </c>
    </row>
    <row r="11" spans="1:11" x14ac:dyDescent="0.2">
      <c r="A11" s="11">
        <v>42492</v>
      </c>
      <c r="B11" s="5" t="s">
        <v>510</v>
      </c>
      <c r="C11">
        <f t="shared" si="0"/>
        <v>12.5</v>
      </c>
    </row>
    <row r="12" spans="1:11" x14ac:dyDescent="0.2">
      <c r="A12" s="11">
        <v>42502</v>
      </c>
      <c r="B12" s="5" t="s">
        <v>511</v>
      </c>
      <c r="C12">
        <f t="shared" si="0"/>
        <v>19</v>
      </c>
    </row>
    <row r="13" spans="1:11" x14ac:dyDescent="0.2">
      <c r="A13" s="11">
        <v>42500</v>
      </c>
      <c r="B13" s="5" t="s">
        <v>512</v>
      </c>
      <c r="C13">
        <f t="shared" si="0"/>
        <v>5.75</v>
      </c>
    </row>
    <row r="14" spans="1:11" x14ac:dyDescent="0.2">
      <c r="A14" s="11">
        <v>42494</v>
      </c>
      <c r="B14" s="5" t="s">
        <v>511</v>
      </c>
      <c r="C14">
        <f t="shared" si="0"/>
        <v>19</v>
      </c>
    </row>
    <row r="15" spans="1:11" x14ac:dyDescent="0.2">
      <c r="A15" s="11">
        <v>42501</v>
      </c>
      <c r="B15" s="5" t="s">
        <v>512</v>
      </c>
      <c r="C15">
        <f t="shared" si="0"/>
        <v>5.75</v>
      </c>
    </row>
    <row r="16" spans="1:11" x14ac:dyDescent="0.2">
      <c r="A16" s="11">
        <v>42493</v>
      </c>
      <c r="B16" s="5" t="s">
        <v>512</v>
      </c>
      <c r="C16">
        <f t="shared" si="0"/>
        <v>5.75</v>
      </c>
    </row>
    <row r="17" spans="1:3" x14ac:dyDescent="0.2">
      <c r="A17" s="11">
        <v>42491</v>
      </c>
      <c r="B17" s="5" t="s">
        <v>512</v>
      </c>
      <c r="C17">
        <f t="shared" si="0"/>
        <v>5.75</v>
      </c>
    </row>
    <row r="18" spans="1:3" x14ac:dyDescent="0.2">
      <c r="A18" s="11">
        <v>42491</v>
      </c>
      <c r="B18" s="5" t="s">
        <v>512</v>
      </c>
      <c r="C18">
        <f t="shared" si="0"/>
        <v>5.75</v>
      </c>
    </row>
    <row r="19" spans="1:3" x14ac:dyDescent="0.2">
      <c r="A19" s="11">
        <v>42497</v>
      </c>
      <c r="B19" s="5" t="s">
        <v>511</v>
      </c>
      <c r="C19">
        <f t="shared" si="0"/>
        <v>19</v>
      </c>
    </row>
    <row r="20" spans="1:3" x14ac:dyDescent="0.2">
      <c r="A20" s="11">
        <v>42495</v>
      </c>
      <c r="B20" s="5" t="s">
        <v>512</v>
      </c>
      <c r="C20">
        <f t="shared" si="0"/>
        <v>5.75</v>
      </c>
    </row>
    <row r="21" spans="1:3" x14ac:dyDescent="0.2">
      <c r="A21" s="11">
        <v>42499</v>
      </c>
      <c r="B21" s="5" t="s">
        <v>511</v>
      </c>
      <c r="C21">
        <f t="shared" si="0"/>
        <v>19</v>
      </c>
    </row>
    <row r="22" spans="1:3" x14ac:dyDescent="0.2">
      <c r="A22" s="11">
        <v>42499</v>
      </c>
      <c r="B22" s="5" t="s">
        <v>510</v>
      </c>
      <c r="C22">
        <f t="shared" si="0"/>
        <v>12.5</v>
      </c>
    </row>
    <row r="23" spans="1:3" x14ac:dyDescent="0.2">
      <c r="A23" s="11">
        <v>42494</v>
      </c>
      <c r="B23" s="5" t="s">
        <v>511</v>
      </c>
      <c r="C23">
        <f t="shared" si="0"/>
        <v>19</v>
      </c>
    </row>
    <row r="24" spans="1:3" x14ac:dyDescent="0.2">
      <c r="A24" s="11">
        <v>42498</v>
      </c>
      <c r="B24" s="5" t="s">
        <v>510</v>
      </c>
      <c r="C24">
        <f t="shared" si="0"/>
        <v>12.5</v>
      </c>
    </row>
    <row r="25" spans="1:3" x14ac:dyDescent="0.2">
      <c r="A25" s="11">
        <v>42502</v>
      </c>
      <c r="B25" s="5" t="s">
        <v>510</v>
      </c>
      <c r="C25">
        <f t="shared" si="0"/>
        <v>12.5</v>
      </c>
    </row>
    <row r="26" spans="1:3" x14ac:dyDescent="0.2">
      <c r="A26" s="11">
        <v>42498</v>
      </c>
      <c r="B26" s="5" t="s">
        <v>512</v>
      </c>
      <c r="C26">
        <f t="shared" si="0"/>
        <v>5.75</v>
      </c>
    </row>
    <row r="27" spans="1:3" x14ac:dyDescent="0.2">
      <c r="C27">
        <f>SUM(C5:C26)</f>
        <v>239.75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290"/>
  <sheetViews>
    <sheetView zoomScaleNormal="100" workbookViewId="0">
      <selection activeCell="C16" sqref="C16"/>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IF(ISBLANK(A16),"",VLOOKUP(A16,$A$4:$D$11,4,0))</f>
        <v>28.95</v>
      </c>
      <c r="D16" s="8">
        <f>IF(ISBLANK(A16),"",C16*B16)</f>
        <v>144.75</v>
      </c>
      <c r="F16" s="8">
        <f>_xlfn.IFNA(VLOOKUP(A16,$A$4:$D$11,4,0),"")</f>
        <v>28.95</v>
      </c>
      <c r="G16" s="8">
        <f>IFERROR(VLOOKUP(A16,$A$4:$D$11,4,0),"")</f>
        <v>28.95</v>
      </c>
    </row>
    <row r="17" spans="1:7" x14ac:dyDescent="0.2">
      <c r="A17" s="5" t="s">
        <v>12</v>
      </c>
      <c r="B17" s="5">
        <v>2</v>
      </c>
      <c r="C17" s="8">
        <f t="shared" ref="C17:C21" si="0">IF(ISBLANK(A17),"",VLOOKUP(A17,$A$4:$D$11,4,0))</f>
        <v>18.95</v>
      </c>
      <c r="D17" s="8">
        <f t="shared" ref="D17:D21" si="1">IF(ISBLANK(A17),"",C17*B17)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HLOOKUP(B33,B27:F31,5,0)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VLOOKUP(B63,A55:C59,3)</f>
        <v>100</v>
      </c>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x14ac:dyDescent="0.2">
      <c r="A98" s="8" t="str">
        <f>VLOOKUP($A$97,$A$76:$E$82,ROWS(A$97:A98),0)</f>
        <v>Coller</v>
      </c>
    </row>
    <row r="99" spans="1:7" x14ac:dyDescent="0.2">
      <c r="A99" s="8" t="str">
        <f>VLOOKUP($A$97,$A$76:$E$82,ROWS(A$97:A99),0)</f>
        <v>Kathrine</v>
      </c>
    </row>
    <row r="100" spans="1:7" x14ac:dyDescent="0.2">
      <c r="A100" s="8" t="str">
        <f>VLOOKUP($A$97,$A$76:$E$82,ROWS(A$97:A100),0)</f>
        <v>CollerK@PBY.com</v>
      </c>
    </row>
    <row r="101" spans="1:7" x14ac:dyDescent="0.2">
      <c r="A101" s="8" t="str">
        <f>VLOOKUP($A$97,$A$76:$E$82,ROWS(A$97:A101),0)</f>
        <v>206-762-2195</v>
      </c>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32" x14ac:dyDescent="0.2">
      <c r="A106" s="28" t="s">
        <v>179</v>
      </c>
      <c r="B106" s="48" t="s">
        <v>178</v>
      </c>
      <c r="C106" s="49" t="s">
        <v>177</v>
      </c>
      <c r="D106" s="48" t="s">
        <v>176</v>
      </c>
      <c r="E106" s="49" t="s">
        <v>175</v>
      </c>
      <c r="F106" s="48" t="s">
        <v>174</v>
      </c>
    </row>
    <row r="107" spans="1:7" x14ac:dyDescent="0.2">
      <c r="A107" s="47">
        <v>0</v>
      </c>
      <c r="B107" s="43">
        <v>0</v>
      </c>
      <c r="C107" s="43">
        <v>1313</v>
      </c>
      <c r="D107" s="46">
        <v>0</v>
      </c>
      <c r="E107" s="6">
        <v>0</v>
      </c>
      <c r="F107" s="5" t="str">
        <f t="shared" ref="F107:F113" si="7">IF(B107=0,"Zero Tax",IF(E107=0,"",DOLLAR(E107)&amp;" + ")&amp;TEXT(D107:D107,"0%")&amp;" of excess over "&amp;DOLLAR(B107,0))</f>
        <v>Zero Tax</v>
      </c>
    </row>
    <row r="108" spans="1:7" x14ac:dyDescent="0.2">
      <c r="A108" s="44">
        <f>B108+0.01</f>
        <v>1313.01</v>
      </c>
      <c r="B108" s="43">
        <f t="shared" ref="B108:B113" si="8">C107</f>
        <v>1313</v>
      </c>
      <c r="C108" s="43">
        <v>2038</v>
      </c>
      <c r="D108" s="42">
        <v>0.1</v>
      </c>
      <c r="E108" s="6">
        <f>E107+D107*(C107-B107)</f>
        <v>0</v>
      </c>
      <c r="F108" s="5" t="str">
        <f t="shared" si="7"/>
        <v>10% of excess over $1,313</v>
      </c>
    </row>
    <row r="109" spans="1:7" x14ac:dyDescent="0.2">
      <c r="A109" s="44">
        <f t="shared" ref="A109:A113" si="9">B109+0.01</f>
        <v>2038.01</v>
      </c>
      <c r="B109" s="43">
        <f t="shared" si="8"/>
        <v>2038</v>
      </c>
      <c r="C109" s="43">
        <v>6304</v>
      </c>
      <c r="D109" s="42">
        <v>0.15</v>
      </c>
      <c r="E109" s="6">
        <f>ROUND(E108+D108*(C108-B108),2)</f>
        <v>72.5</v>
      </c>
      <c r="F109" s="5" t="str">
        <f t="shared" si="7"/>
        <v>$72.50 + 15% of excess over $2,038</v>
      </c>
    </row>
    <row r="110" spans="1:7" x14ac:dyDescent="0.2">
      <c r="A110" s="44">
        <f t="shared" si="9"/>
        <v>6304.01</v>
      </c>
      <c r="B110" s="45">
        <f t="shared" si="8"/>
        <v>6304</v>
      </c>
      <c r="C110" s="45">
        <v>9844</v>
      </c>
      <c r="D110" s="42">
        <v>0.25</v>
      </c>
      <c r="E110" s="23">
        <f>ROUND(E109+D109*(C109-B109),2)</f>
        <v>712.4</v>
      </c>
      <c r="F110" s="22" t="str">
        <f t="shared" si="7"/>
        <v>$712.40 + 25% of excess over $6,304</v>
      </c>
    </row>
    <row r="111" spans="1:7" x14ac:dyDescent="0.2">
      <c r="A111" s="44">
        <f t="shared" si="9"/>
        <v>9844.01</v>
      </c>
      <c r="B111" s="43">
        <f t="shared" si="8"/>
        <v>9844</v>
      </c>
      <c r="C111" s="43">
        <v>18050</v>
      </c>
      <c r="D111" s="42">
        <v>0.28000000000000003</v>
      </c>
      <c r="E111" s="6">
        <f>ROUND(E110+D110*(C110-B110),2)</f>
        <v>1597.4</v>
      </c>
      <c r="F111" s="5" t="str">
        <f t="shared" si="7"/>
        <v>$1,597.40 + 28% of excess over $9,844</v>
      </c>
    </row>
    <row r="112" spans="1:7" x14ac:dyDescent="0.2">
      <c r="A112" s="44">
        <f t="shared" si="9"/>
        <v>18050.009999999998</v>
      </c>
      <c r="B112" s="43">
        <f t="shared" si="8"/>
        <v>18050</v>
      </c>
      <c r="C112" s="43">
        <v>31725</v>
      </c>
      <c r="D112" s="42">
        <v>0.33</v>
      </c>
      <c r="E112" s="6">
        <f>ROUND(E111+D111*(C111-B111),2)</f>
        <v>3895.08</v>
      </c>
      <c r="F112" s="5" t="str">
        <f t="shared" si="7"/>
        <v>$3,895.08 + 33% of excess over $18,050</v>
      </c>
    </row>
    <row r="113" spans="1:9" x14ac:dyDescent="0.2">
      <c r="A113" s="44">
        <f t="shared" si="9"/>
        <v>31725.01</v>
      </c>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f>VLOOKUP(B115,A107:E113,5)</f>
        <v>1597.4</v>
      </c>
      <c r="D116" t="str">
        <f ca="1">IF(_xlfn.ISFORMULA(B116),_xlfn.FORMULATEXT(B116),"")</f>
        <v>=VLOOKUP(B115,A107:E113,5)</v>
      </c>
    </row>
    <row r="117" spans="1:9" ht="16" x14ac:dyDescent="0.2">
      <c r="A117" s="64" t="s">
        <v>172</v>
      </c>
      <c r="B117" s="31">
        <f>VLOOKUP(B115,A107:E113,4)</f>
        <v>0.28000000000000003</v>
      </c>
      <c r="D117" t="str">
        <f ca="1">IF(_xlfn.ISFORMULA(B117),_xlfn.FORMULATEXT(B117),"")</f>
        <v>=VLOOKUP(B115,A107:E113,4)</v>
      </c>
    </row>
    <row r="118" spans="1:9" ht="16" x14ac:dyDescent="0.2">
      <c r="A118" s="64" t="s">
        <v>171</v>
      </c>
      <c r="B118" s="16">
        <f>VLOOKUP(B115,A107:E113,2)</f>
        <v>9844</v>
      </c>
      <c r="D118" t="str">
        <f ca="1">IF(_xlfn.ISFORMULA(B118),_xlfn.FORMULATEXT(B118),"")</f>
        <v>=VLOOKUP(B115,A107:E113,2)</v>
      </c>
    </row>
    <row r="119" spans="1:9" ht="16" x14ac:dyDescent="0.2">
      <c r="A119" s="64" t="s">
        <v>170</v>
      </c>
      <c r="B119" s="16">
        <f>B115-B118</f>
        <v>6052</v>
      </c>
      <c r="D119" t="str">
        <f ca="1">IF(_xlfn.ISFORMULA(B119),_xlfn.FORMULATEXT(B119),"")</f>
        <v>=B115-B118</v>
      </c>
    </row>
    <row r="120" spans="1:9" ht="16" x14ac:dyDescent="0.2">
      <c r="A120" s="64" t="s">
        <v>169</v>
      </c>
      <c r="B120" s="16">
        <f>B116+ROUND(B119*B117,2)</f>
        <v>3291.96</v>
      </c>
      <c r="D120" t="str">
        <f ca="1">IF(_xlfn.ISFORMULA(B120),_xlfn.FORMULATEXT(B120),"")</f>
        <v>=B116+ROUND(B119*B117,2)</v>
      </c>
    </row>
    <row r="122" spans="1:9" ht="16" x14ac:dyDescent="0.2">
      <c r="A122" s="64" t="s">
        <v>844</v>
      </c>
    </row>
    <row r="123" spans="1:9" x14ac:dyDescent="0.2">
      <c r="A123" s="16">
        <f>VLOOKUP(B115,A107:E113,5)+ROUND((B115-VLOOKUP(B115,A107:E113,2))*VLOOKUP(B115,A107:E113,4),2)</f>
        <v>3291.96</v>
      </c>
      <c r="D123" t="str">
        <f ca="1">IF(_xlfn.ISFORMULA(A123),_xlfn.FORMULATEXT(A123),"")</f>
        <v>=VLOOKUP(B115,A107:E113,5)+ROUND((B115-VLOOKUP(B115,A107:E113,2))*VLOOKUP(B115,A107:E113,4),2)</v>
      </c>
    </row>
    <row r="124" spans="1:9" x14ac:dyDescent="0.2">
      <c r="A124" s="16">
        <f>LOOKUP(B115,A107:E113)+ROUND((B115-LOOKUP(B115,A107:B113))*LOOKUP(B115,A107:D113),2)</f>
        <v>3291.96</v>
      </c>
      <c r="D124" t="str">
        <f ca="1">IF(_xlfn.ISFORMULA(A124),_xlfn.FORMULATEXT(A124),"")</f>
        <v>=LOOKUP(B115,A107:E113)+ROUND((B115-LOOKUP(B115,A107:B113))*LOOKUP(B115,A107:D113),2)</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f>VLOOKUP(LEFT(A129,SEARCH("-",A129)-1),$E$129:$F$131,2,0)</f>
        <v>26</v>
      </c>
      <c r="C129" s="16">
        <f>VLOOKUP(MID(A129,SEARCH("-",A129)+1,3)+0,$H$129:$I$131,2,0)</f>
        <v>26</v>
      </c>
      <c r="E129" s="5" t="s">
        <v>4</v>
      </c>
      <c r="F129" s="6">
        <v>26</v>
      </c>
      <c r="H129" s="5">
        <v>234</v>
      </c>
      <c r="I129" s="6">
        <v>26</v>
      </c>
    </row>
    <row r="130" spans="1:9" x14ac:dyDescent="0.2">
      <c r="A130" s="5" t="s">
        <v>165</v>
      </c>
      <c r="B130" s="16">
        <f t="shared" ref="B130:B131" si="10">VLOOKUP(LEFT(A130,SEARCH("-",A130)-1),$E$129:$F$131,2,0)</f>
        <v>23</v>
      </c>
      <c r="C130" s="16">
        <f t="shared" ref="C130:C131" si="11">VLOOKUP(MID(A130,SEARCH("-",A130)+1,3)+0,$H$129:$I$131,2,0)</f>
        <v>23</v>
      </c>
      <c r="E130" s="5" t="s">
        <v>6</v>
      </c>
      <c r="F130" s="6">
        <v>23</v>
      </c>
      <c r="H130" s="5">
        <v>345</v>
      </c>
      <c r="I130" s="6">
        <v>23</v>
      </c>
    </row>
    <row r="131" spans="1:9" x14ac:dyDescent="0.2">
      <c r="A131" s="5" t="s">
        <v>166</v>
      </c>
      <c r="B131" s="16">
        <f t="shared" si="10"/>
        <v>36</v>
      </c>
      <c r="C131" s="16">
        <f t="shared" si="11"/>
        <v>36</v>
      </c>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t="str">
        <f>INDEX(A142:A150,MATCH(B154,C142:C150,0))</f>
        <v>Quad</v>
      </c>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f>MIN(A161:E161)</f>
        <v>38.99</v>
      </c>
      <c r="G161" s="8" t="str">
        <f>INDEX($A$160:$E$160,MATCH(F161,A161:E161,0))</f>
        <v>Crank'ys</v>
      </c>
    </row>
    <row r="162" spans="1:7" x14ac:dyDescent="0.2">
      <c r="A162" s="6">
        <v>57.68</v>
      </c>
      <c r="B162" s="6">
        <v>31.8</v>
      </c>
      <c r="C162" s="6">
        <v>52.78</v>
      </c>
      <c r="D162" s="6">
        <v>31.42</v>
      </c>
      <c r="E162" s="6">
        <v>55.19</v>
      </c>
      <c r="F162" s="16">
        <f t="shared" ref="F162:F172" si="12">MIN(A162:E162)</f>
        <v>31.42</v>
      </c>
      <c r="G162" s="8" t="str">
        <f t="shared" ref="G162:G172" si="13">INDEX($A$160:$E$160,MATCH(F162,A162:E162,0))</f>
        <v>Mech-Aid</v>
      </c>
    </row>
    <row r="163" spans="1:7" x14ac:dyDescent="0.2">
      <c r="A163" s="6">
        <v>53.32</v>
      </c>
      <c r="B163" s="6">
        <v>32.64</v>
      </c>
      <c r="C163" s="6">
        <v>37.69</v>
      </c>
      <c r="D163" s="6">
        <v>48.29</v>
      </c>
      <c r="E163" s="6">
        <v>41.59</v>
      </c>
      <c r="F163" s="16">
        <f t="shared" si="12"/>
        <v>32.64</v>
      </c>
      <c r="G163" s="8" t="str">
        <f t="shared" si="13"/>
        <v>Bay Air</v>
      </c>
    </row>
    <row r="164" spans="1:7" x14ac:dyDescent="0.2">
      <c r="A164" s="6">
        <v>35.200000000000003</v>
      </c>
      <c r="B164" s="6">
        <v>40.549999999999997</v>
      </c>
      <c r="C164" s="6">
        <v>32.65</v>
      </c>
      <c r="D164" s="6">
        <v>36.81</v>
      </c>
      <c r="E164" s="6">
        <v>41.14</v>
      </c>
      <c r="F164" s="16">
        <f t="shared" si="12"/>
        <v>32.65</v>
      </c>
      <c r="G164" s="8" t="str">
        <f t="shared" si="13"/>
        <v>Compressor R Us</v>
      </c>
    </row>
    <row r="165" spans="1:7" x14ac:dyDescent="0.2">
      <c r="A165" s="6">
        <v>56.72</v>
      </c>
      <c r="B165" s="6">
        <v>47.16</v>
      </c>
      <c r="C165" s="6">
        <v>36.42</v>
      </c>
      <c r="D165" s="6">
        <v>49.56</v>
      </c>
      <c r="E165" s="6">
        <v>39.25</v>
      </c>
      <c r="F165" s="16">
        <f t="shared" si="12"/>
        <v>36.42</v>
      </c>
      <c r="G165" s="8" t="str">
        <f t="shared" si="13"/>
        <v>Compressor R Us</v>
      </c>
    </row>
    <row r="166" spans="1:7" x14ac:dyDescent="0.2">
      <c r="A166" s="6">
        <v>47.91</v>
      </c>
      <c r="B166" s="6">
        <v>35.08</v>
      </c>
      <c r="C166" s="6">
        <v>51.129999999999995</v>
      </c>
      <c r="D166" s="6">
        <v>49.84</v>
      </c>
      <c r="E166" s="6">
        <v>42.12</v>
      </c>
      <c r="F166" s="16">
        <f t="shared" si="12"/>
        <v>35.08</v>
      </c>
      <c r="G166" s="8" t="str">
        <f t="shared" si="13"/>
        <v>Bay Air</v>
      </c>
    </row>
    <row r="167" spans="1:7" x14ac:dyDescent="0.2">
      <c r="A167" s="6">
        <v>34.81</v>
      </c>
      <c r="B167" s="6">
        <v>35.11</v>
      </c>
      <c r="C167" s="6">
        <v>48.629999999999995</v>
      </c>
      <c r="D167" s="6">
        <v>33.32</v>
      </c>
      <c r="E167" s="6">
        <v>37.83</v>
      </c>
      <c r="F167" s="16">
        <f t="shared" si="12"/>
        <v>33.32</v>
      </c>
      <c r="G167" s="8" t="str">
        <f t="shared" si="13"/>
        <v>Mech-Aid</v>
      </c>
    </row>
    <row r="168" spans="1:7" x14ac:dyDescent="0.2">
      <c r="A168" s="6">
        <v>42.25</v>
      </c>
      <c r="B168" s="6">
        <v>35.76</v>
      </c>
      <c r="C168" s="6">
        <v>58.6</v>
      </c>
      <c r="D168" s="6">
        <v>46.28</v>
      </c>
      <c r="E168" s="6">
        <v>40.53</v>
      </c>
      <c r="F168" s="16">
        <f t="shared" si="12"/>
        <v>35.76</v>
      </c>
      <c r="G168" s="8" t="str">
        <f t="shared" si="13"/>
        <v>Bay Air</v>
      </c>
    </row>
    <row r="169" spans="1:7" x14ac:dyDescent="0.2">
      <c r="A169" s="6">
        <v>40.14</v>
      </c>
      <c r="B169" s="6">
        <v>42.31</v>
      </c>
      <c r="C169" s="6">
        <v>37.619999999999997</v>
      </c>
      <c r="D169" s="6">
        <v>59.97</v>
      </c>
      <c r="E169" s="6">
        <v>42.57</v>
      </c>
      <c r="F169" s="16">
        <f t="shared" si="12"/>
        <v>37.619999999999997</v>
      </c>
      <c r="G169" s="8" t="str">
        <f t="shared" si="13"/>
        <v>Compressor R Us</v>
      </c>
    </row>
    <row r="170" spans="1:7" x14ac:dyDescent="0.2">
      <c r="A170" s="6">
        <v>36.480000000000004</v>
      </c>
      <c r="B170" s="6">
        <v>40.79</v>
      </c>
      <c r="C170" s="6">
        <v>53.239999999999995</v>
      </c>
      <c r="D170" s="6">
        <v>51.010000000000005</v>
      </c>
      <c r="E170" s="6">
        <v>51.239999999999995</v>
      </c>
      <c r="F170" s="16">
        <f t="shared" si="12"/>
        <v>36.480000000000004</v>
      </c>
      <c r="G170" s="8" t="str">
        <f t="shared" si="13"/>
        <v>Crank'ys</v>
      </c>
    </row>
    <row r="171" spans="1:7" x14ac:dyDescent="0.2">
      <c r="A171" s="6">
        <v>38.57</v>
      </c>
      <c r="B171" s="6">
        <v>40.06</v>
      </c>
      <c r="C171" s="6">
        <v>54.71</v>
      </c>
      <c r="D171" s="6">
        <v>39.700000000000003</v>
      </c>
      <c r="E171" s="6">
        <v>54.730000000000004</v>
      </c>
      <c r="F171" s="16">
        <f t="shared" si="12"/>
        <v>38.57</v>
      </c>
      <c r="G171" s="8" t="str">
        <f t="shared" si="13"/>
        <v>Crank'ys</v>
      </c>
    </row>
    <row r="172" spans="1:7" x14ac:dyDescent="0.2">
      <c r="A172" s="6">
        <v>52.66</v>
      </c>
      <c r="B172" s="6">
        <v>43.61</v>
      </c>
      <c r="C172" s="6">
        <v>59.980000000000004</v>
      </c>
      <c r="D172" s="6">
        <v>34.61</v>
      </c>
      <c r="E172" s="6">
        <v>52.65</v>
      </c>
      <c r="F172" s="16">
        <f t="shared" si="12"/>
        <v>34.61</v>
      </c>
      <c r="G172" s="8" t="str">
        <f t="shared" si="13"/>
        <v>Mech-Aid</v>
      </c>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f>MATCH(B187,A180:A185,0)</f>
        <v>5</v>
      </c>
      <c r="D187" s="29" t="s">
        <v>135</v>
      </c>
      <c r="E187" t="str">
        <f ca="1">IF(_xlfn.ISFORMULA(C187),_xlfn.FORMULATEXT(C187),"")</f>
        <v>=MATCH(B187,A180:A185,0)</v>
      </c>
    </row>
    <row r="188" spans="1:10" x14ac:dyDescent="0.2">
      <c r="A188" s="4" t="s">
        <v>136</v>
      </c>
      <c r="B188" s="28">
        <v>18</v>
      </c>
      <c r="C188" s="8">
        <f>MATCH(B188,B179:E179)</f>
        <v>2</v>
      </c>
      <c r="D188" s="30" t="s">
        <v>137</v>
      </c>
      <c r="E188" t="str">
        <f ca="1">IF(_xlfn.ISFORMULA(C188),_xlfn.FORMULATEXT(C188),"")</f>
        <v>=MATCH(B188,B179:E179)</v>
      </c>
      <c r="J188" s="7" t="s">
        <v>138</v>
      </c>
    </row>
    <row r="189" spans="1:10" x14ac:dyDescent="0.2">
      <c r="A189" s="4" t="s">
        <v>139</v>
      </c>
      <c r="B189" s="31">
        <f>INDEX(B180:E185,C187,C188)</f>
        <v>0.19</v>
      </c>
      <c r="D189" t="str">
        <f ca="1">IF(_xlfn.ISFORMULA(B189),_xlfn.FORMULATEXT(B189),"")</f>
        <v>=INDEX(B180:E185,C187,C188)</v>
      </c>
      <c r="J189">
        <f>VLOOKUP(B187,$A$180:$E$185,MATCH(B188,B179:E179)+1,0)</f>
        <v>0.19</v>
      </c>
    </row>
    <row r="190" spans="1:10" x14ac:dyDescent="0.2">
      <c r="A190" s="4" t="s">
        <v>139</v>
      </c>
      <c r="B190" s="31">
        <f>INDEX(B180:E185,MATCH(B187,A180:A185,0),MATCH(B188,B179:E179))</f>
        <v>0.19</v>
      </c>
      <c r="D190" t="str">
        <f ca="1">IF(_xlfn.ISFORMULA(B190),_xlfn.FORMULATEXT(B190),"")</f>
        <v>=INDEX(B180:E185,MATCH(B187,A180:A185,0),MATCH(B188,B179:E179))</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f>SUM(INDEX(A201:D203,0,MATCH(A199,A200:D200,0)))</f>
        <v>12</v>
      </c>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f>SUM(INDEX(B209:D212,MATCH(A208,A209:A212,0),0))</f>
        <v>18</v>
      </c>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f>VLOOKUP(A229,$A$236:$B$238,2,0)</f>
        <v>1</v>
      </c>
      <c r="D229" s="39">
        <f>VLOOKUP(B229,CHOOSE(C229,$F$228:$G$231,$F$235:$G$238,$F$242:$G$245),2)</f>
        <v>0.04</v>
      </c>
      <c r="F229" s="5">
        <v>100</v>
      </c>
      <c r="G229" s="37">
        <v>0.02</v>
      </c>
    </row>
    <row r="230" spans="1:7" x14ac:dyDescent="0.2">
      <c r="A230" s="5" t="s">
        <v>162</v>
      </c>
      <c r="B230" s="5">
        <v>65</v>
      </c>
      <c r="C230" s="38">
        <f t="shared" ref="C230:C233" si="14">VLOOKUP(A230,$A$236:$B$238,2,0)</f>
        <v>2</v>
      </c>
      <c r="D230" s="39">
        <f t="shared" ref="D230:D233" si="15">VLOOKUP(B230,CHOOSE(C230,$F$228:$G$231,$F$235:$G$238,$F$242:$G$245),2)</f>
        <v>0.01</v>
      </c>
      <c r="F230" s="5">
        <v>200</v>
      </c>
      <c r="G230" s="37">
        <v>0.04</v>
      </c>
    </row>
    <row r="231" spans="1:7" x14ac:dyDescent="0.2">
      <c r="A231" s="5" t="s">
        <v>163</v>
      </c>
      <c r="B231" s="5">
        <v>563</v>
      </c>
      <c r="C231" s="38">
        <f t="shared" si="14"/>
        <v>3</v>
      </c>
      <c r="D231" s="39">
        <f t="shared" si="15"/>
        <v>0.04</v>
      </c>
      <c r="F231" s="5">
        <v>500</v>
      </c>
      <c r="G231" s="37">
        <v>0.06</v>
      </c>
    </row>
    <row r="232" spans="1:7" x14ac:dyDescent="0.2">
      <c r="A232" s="5" t="s">
        <v>158</v>
      </c>
      <c r="B232" s="5">
        <v>493</v>
      </c>
      <c r="C232" s="38">
        <f t="shared" si="14"/>
        <v>1</v>
      </c>
      <c r="D232" s="39">
        <f t="shared" si="15"/>
        <v>0.04</v>
      </c>
    </row>
    <row r="233" spans="1:7" x14ac:dyDescent="0.2">
      <c r="A233" s="5" t="s">
        <v>163</v>
      </c>
      <c r="B233" s="5">
        <v>188</v>
      </c>
      <c r="C233" s="38">
        <f t="shared" si="14"/>
        <v>3</v>
      </c>
      <c r="D233" s="39">
        <f t="shared" si="15"/>
        <v>0.02</v>
      </c>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f>VLOOKUP(B229,CHOOSE(VLOOKUP(A229,$A$236:$B$238,2,0),$F$228:$G$231,$F$235:$G$238,$F$242:$G$245),2)</f>
        <v>0.04</v>
      </c>
      <c r="F237" s="5">
        <v>300</v>
      </c>
      <c r="G237" s="37">
        <v>0.04</v>
      </c>
    </row>
    <row r="238" spans="1:7" x14ac:dyDescent="0.2">
      <c r="A238" s="5" t="s">
        <v>163</v>
      </c>
      <c r="B238" s="5">
        <v>3</v>
      </c>
      <c r="C238" s="15"/>
      <c r="D238" s="39">
        <f t="shared" ref="D238:D241" si="16">VLOOKUP(B230,CHOOSE(VLOOKUP(A230,$A$236:$B$238,2,0),$F$228:$G$231,$F$235:$G$238,$F$242:$G$245),2)</f>
        <v>0.01</v>
      </c>
      <c r="F238" s="5">
        <v>400</v>
      </c>
      <c r="G238" s="37">
        <v>0.06</v>
      </c>
    </row>
    <row r="239" spans="1:7" x14ac:dyDescent="0.2">
      <c r="D239" s="39">
        <f t="shared" si="16"/>
        <v>0.04</v>
      </c>
    </row>
    <row r="240" spans="1:7" x14ac:dyDescent="0.2">
      <c r="D240" s="39">
        <f t="shared" si="16"/>
        <v>0.04</v>
      </c>
      <c r="F240" t="s">
        <v>163</v>
      </c>
    </row>
    <row r="241" spans="1:7" x14ac:dyDescent="0.2">
      <c r="D241" s="39">
        <f t="shared" si="16"/>
        <v>0.02</v>
      </c>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f>LOOKUP(B271,A261:C265)</f>
        <v>20</v>
      </c>
      <c r="D271" s="41" t="str">
        <f>LOOKUP(B271,A261:B265)</f>
        <v>Par</v>
      </c>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t="str">
        <f>LOOKUP(2,1/ISNUMBER(A280:A290),B280:B290)</f>
        <v>3455 240th St., Des Monies</v>
      </c>
    </row>
    <row r="277" spans="1:6" ht="32" x14ac:dyDescent="0.2">
      <c r="A277" s="64" t="s">
        <v>210</v>
      </c>
      <c r="B277" s="41" t="str">
        <f>LOOKUP(2,1/ISTEXT(B280:B290),B280:B290)</f>
        <v>1254 10th St., Seattle</v>
      </c>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conditionalFormatting sqref="A179:E185">
    <cfRule type="expression" dxfId="5" priority="2">
      <formula>AND($A179=$B$187,LOOKUP($B$188,$A$179:$E$179)=A$179)</formula>
    </cfRule>
    <cfRule type="expression" dxfId="4" priority="3">
      <formula>COLUMNS($A179:A179)=MATCH($B$188,$A$179:$E$179)</formula>
    </cfRule>
    <cfRule type="expression" dxfId="3" priority="4">
      <formula>$A179=$B$187</formula>
    </cfRule>
  </conditionalFormatting>
  <conditionalFormatting sqref="A161:E172">
    <cfRule type="expression" dxfId="2" priority="1" stopIfTrue="1">
      <formula>COUNTIF($B$14:$F$22,A161)&gt;1</formula>
    </cfRule>
  </conditionalFormatting>
  <dataValidations count="8">
    <dataValidation type="list" allowBlank="1" showInputMessage="1" showErrorMessage="1" sqref="A16:A21" xr:uid="{00000000-0002-0000-0200-000000000000}">
      <formula1>$A$4:$A$11</formula1>
    </dataValidation>
    <dataValidation type="list" allowBlank="1" showInputMessage="1" showErrorMessage="1" sqref="C97 A91 A97" xr:uid="{00000000-0002-0000-0200-000001000000}">
      <formula1>$A$76:$A$82</formula1>
    </dataValidation>
    <dataValidation type="list" allowBlank="1" showInputMessage="1" showErrorMessage="1" sqref="A208" xr:uid="{00000000-0002-0000-0200-000002000000}">
      <formula1>$A$209:$A$212</formula1>
    </dataValidation>
    <dataValidation type="list" allowBlank="1" showInputMessage="1" showErrorMessage="1" sqref="B187" xr:uid="{00000000-0002-0000-0200-000003000000}">
      <formula1>$A$180:$A$185</formula1>
    </dataValidation>
    <dataValidation type="list" allowBlank="1" showInputMessage="1" showErrorMessage="1" sqref="B154" xr:uid="{00000000-0002-0000-0200-000004000000}">
      <formula1>$C$142:$C$150</formula1>
    </dataValidation>
    <dataValidation type="list" allowBlank="1" showInputMessage="1" showErrorMessage="1" sqref="B33" xr:uid="{00000000-0002-0000-0200-000005000000}">
      <formula1>$B$27:$F$27</formula1>
    </dataValidation>
    <dataValidation type="whole" allowBlank="1" showInputMessage="1" showErrorMessage="1" errorTitle="Enter # between 1 and 1000" error="Enter # between 1 and 1000" sqref="B188" xr:uid="{00000000-0002-0000-0200-000006000000}">
      <formula1>1</formula1>
      <formula2>1000</formula2>
    </dataValidation>
    <dataValidation type="list" allowBlank="1" showInputMessage="1" showErrorMessage="1" sqref="A199" xr:uid="{00000000-0002-0000-0200-000007000000}">
      <formula1>$A$200:$D$200</formula1>
    </dataValidation>
  </dataValidations>
  <hyperlinks>
    <hyperlink ref="A244" r:id="rId1" xr:uid="{00000000-0004-0000-0200-000000000000}"/>
    <hyperlink ref="A245" r:id="rId2" xr:uid="{00000000-0004-0000-0200-000001000000}"/>
    <hyperlink ref="E41" r:id="rId3" xr:uid="{00000000-0004-0000-0200-000002000000}"/>
    <hyperlink ref="E42" r:id="rId4" xr:uid="{00000000-0004-0000-0200-000003000000}"/>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zoomScale="130" zoomScaleNormal="130" workbookViewId="0">
      <selection activeCell="C5" sqref="C5"/>
    </sheetView>
  </sheetViews>
  <sheetFormatPr baseColWidth="10" defaultColWidth="8.83203125" defaultRowHeight="15" x14ac:dyDescent="0.2"/>
  <cols>
    <col min="1" max="1" width="15" customWidth="1"/>
    <col min="2" max="2" width="11.33203125" customWidth="1"/>
    <col min="3" max="3" width="16.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C4" s="4" t="s">
        <v>612</v>
      </c>
      <c r="E4" s="4" t="s">
        <v>609</v>
      </c>
      <c r="F4" s="8">
        <f>SUM(C5:C26)</f>
        <v>239.75</v>
      </c>
      <c r="H4" s="116" t="s">
        <v>610</v>
      </c>
      <c r="I4" s="117"/>
    </row>
    <row r="5" spans="1:11" x14ac:dyDescent="0.2">
      <c r="A5" s="11">
        <v>42501</v>
      </c>
      <c r="B5" s="5" t="s">
        <v>510</v>
      </c>
      <c r="C5" s="8">
        <f t="shared" ref="C5:C26" si="0">VLOOKUP(B5,$H$6:$I$8,2,0)</f>
        <v>12.5</v>
      </c>
      <c r="H5" s="4" t="s">
        <v>20</v>
      </c>
      <c r="I5" s="4" t="s">
        <v>611</v>
      </c>
    </row>
    <row r="6" spans="1:11" x14ac:dyDescent="0.2">
      <c r="A6" s="11">
        <v>42502</v>
      </c>
      <c r="B6" s="5" t="s">
        <v>512</v>
      </c>
      <c r="C6" s="8">
        <f t="shared" si="0"/>
        <v>5.75</v>
      </c>
      <c r="E6" t="s">
        <v>527</v>
      </c>
      <c r="H6" s="5" t="s">
        <v>510</v>
      </c>
      <c r="I6" s="5">
        <v>12.5</v>
      </c>
    </row>
    <row r="7" spans="1:11" x14ac:dyDescent="0.2">
      <c r="A7" s="11">
        <v>42494</v>
      </c>
      <c r="B7" s="5" t="s">
        <v>512</v>
      </c>
      <c r="C7" s="8">
        <f t="shared" si="0"/>
        <v>5.75</v>
      </c>
      <c r="H7" s="5" t="s">
        <v>511</v>
      </c>
      <c r="I7" s="5">
        <v>19</v>
      </c>
    </row>
    <row r="8" spans="1:11" x14ac:dyDescent="0.2">
      <c r="A8" s="11">
        <v>42494</v>
      </c>
      <c r="B8" s="5" t="s">
        <v>512</v>
      </c>
      <c r="C8" s="8">
        <f t="shared" si="0"/>
        <v>5.75</v>
      </c>
      <c r="E8" s="4" t="s">
        <v>609</v>
      </c>
      <c r="F8" s="8">
        <f>SUMPRODUCT(LOOKUP(B5:B26,H6:I8))</f>
        <v>239.75</v>
      </c>
      <c r="H8" s="5" t="s">
        <v>512</v>
      </c>
      <c r="I8" s="5">
        <v>5.75</v>
      </c>
    </row>
    <row r="9" spans="1:11" x14ac:dyDescent="0.2">
      <c r="A9" s="11">
        <v>42494</v>
      </c>
      <c r="B9" s="5" t="s">
        <v>511</v>
      </c>
      <c r="C9" s="8">
        <f t="shared" si="0"/>
        <v>19</v>
      </c>
    </row>
    <row r="10" spans="1:11" x14ac:dyDescent="0.2">
      <c r="A10" s="11">
        <v>42494</v>
      </c>
      <c r="B10" s="5" t="s">
        <v>512</v>
      </c>
      <c r="C10" s="8">
        <f t="shared" si="0"/>
        <v>5.75</v>
      </c>
      <c r="E10" t="s">
        <v>527</v>
      </c>
    </row>
    <row r="11" spans="1:11" x14ac:dyDescent="0.2">
      <c r="A11" s="11">
        <v>42492</v>
      </c>
      <c r="B11" s="5" t="s">
        <v>510</v>
      </c>
      <c r="C11" s="8">
        <f t="shared" si="0"/>
        <v>12.5</v>
      </c>
    </row>
    <row r="12" spans="1:11" x14ac:dyDescent="0.2">
      <c r="A12" s="11">
        <v>42502</v>
      </c>
      <c r="B12" s="5" t="s">
        <v>511</v>
      </c>
      <c r="C12" s="8">
        <f t="shared" si="0"/>
        <v>19</v>
      </c>
      <c r="E12" s="4" t="s">
        <v>609</v>
      </c>
      <c r="F12" s="8">
        <f>SUMPRODUCT(SUMIFS(I6:I8,H6:H8,B5:B26))</f>
        <v>239.75</v>
      </c>
    </row>
    <row r="13" spans="1:11" x14ac:dyDescent="0.2">
      <c r="A13" s="11">
        <v>42500</v>
      </c>
      <c r="B13" s="5" t="s">
        <v>512</v>
      </c>
      <c r="C13" s="8">
        <f t="shared" si="0"/>
        <v>5.75</v>
      </c>
    </row>
    <row r="14" spans="1:11" x14ac:dyDescent="0.2">
      <c r="A14" s="11">
        <v>42494</v>
      </c>
      <c r="B14" s="5" t="s">
        <v>511</v>
      </c>
      <c r="C14" s="8">
        <f t="shared" si="0"/>
        <v>19</v>
      </c>
    </row>
    <row r="15" spans="1:11" x14ac:dyDescent="0.2">
      <c r="A15" s="11">
        <v>42501</v>
      </c>
      <c r="B15" s="5" t="s">
        <v>512</v>
      </c>
      <c r="C15" s="8">
        <f t="shared" si="0"/>
        <v>5.75</v>
      </c>
    </row>
    <row r="16" spans="1:11" x14ac:dyDescent="0.2">
      <c r="A16" s="11">
        <v>42493</v>
      </c>
      <c r="B16" s="5" t="s">
        <v>512</v>
      </c>
      <c r="C16" s="8">
        <f t="shared" si="0"/>
        <v>5.75</v>
      </c>
    </row>
    <row r="17" spans="1:3" x14ac:dyDescent="0.2">
      <c r="A17" s="11">
        <v>42491</v>
      </c>
      <c r="B17" s="5" t="s">
        <v>512</v>
      </c>
      <c r="C17" s="8">
        <f t="shared" si="0"/>
        <v>5.75</v>
      </c>
    </row>
    <row r="18" spans="1:3" x14ac:dyDescent="0.2">
      <c r="A18" s="11">
        <v>42491</v>
      </c>
      <c r="B18" s="5" t="s">
        <v>512</v>
      </c>
      <c r="C18" s="8">
        <f t="shared" si="0"/>
        <v>5.75</v>
      </c>
    </row>
    <row r="19" spans="1:3" x14ac:dyDescent="0.2">
      <c r="A19" s="11">
        <v>42497</v>
      </c>
      <c r="B19" s="5" t="s">
        <v>511</v>
      </c>
      <c r="C19" s="8">
        <f t="shared" si="0"/>
        <v>19</v>
      </c>
    </row>
    <row r="20" spans="1:3" x14ac:dyDescent="0.2">
      <c r="A20" s="11">
        <v>42495</v>
      </c>
      <c r="B20" s="5" t="s">
        <v>512</v>
      </c>
      <c r="C20" s="8">
        <f t="shared" si="0"/>
        <v>5.75</v>
      </c>
    </row>
    <row r="21" spans="1:3" x14ac:dyDescent="0.2">
      <c r="A21" s="11">
        <v>42499</v>
      </c>
      <c r="B21" s="5" t="s">
        <v>511</v>
      </c>
      <c r="C21" s="8">
        <f t="shared" si="0"/>
        <v>19</v>
      </c>
    </row>
    <row r="22" spans="1:3" x14ac:dyDescent="0.2">
      <c r="A22" s="11">
        <v>42499</v>
      </c>
      <c r="B22" s="5" t="s">
        <v>510</v>
      </c>
      <c r="C22" s="8">
        <f t="shared" si="0"/>
        <v>12.5</v>
      </c>
    </row>
    <row r="23" spans="1:3" x14ac:dyDescent="0.2">
      <c r="A23" s="11">
        <v>42494</v>
      </c>
      <c r="B23" s="5" t="s">
        <v>511</v>
      </c>
      <c r="C23" s="8">
        <f t="shared" si="0"/>
        <v>19</v>
      </c>
    </row>
    <row r="24" spans="1:3" x14ac:dyDescent="0.2">
      <c r="A24" s="11">
        <v>42498</v>
      </c>
      <c r="B24" s="5" t="s">
        <v>510</v>
      </c>
      <c r="C24" s="8">
        <f t="shared" si="0"/>
        <v>12.5</v>
      </c>
    </row>
    <row r="25" spans="1:3" x14ac:dyDescent="0.2">
      <c r="A25" s="11">
        <v>42502</v>
      </c>
      <c r="B25" s="5" t="s">
        <v>510</v>
      </c>
      <c r="C25" s="8">
        <f t="shared" si="0"/>
        <v>12.5</v>
      </c>
    </row>
    <row r="26" spans="1:3" x14ac:dyDescent="0.2">
      <c r="A26" s="11">
        <v>42498</v>
      </c>
      <c r="B26" s="5" t="s">
        <v>512</v>
      </c>
      <c r="C26" s="8">
        <f t="shared" si="0"/>
        <v>5.75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tabSelected="1" workbookViewId="0">
      <selection activeCell="A75" sqref="A75"/>
    </sheetView>
  </sheetViews>
  <sheetFormatPr baseColWidth="10" defaultColWidth="8.83203125" defaultRowHeight="15" x14ac:dyDescent="0.2"/>
  <cols>
    <col min="1" max="1" width="24.33203125" customWidth="1"/>
    <col min="3" max="3" width="23.5" customWidth="1"/>
    <col min="4" max="4" width="24.33203125" customWidth="1"/>
    <col min="7" max="7" width="26.83203125" bestFit="1" customWidth="1"/>
  </cols>
  <sheetData>
    <row r="1" spans="1:7" x14ac:dyDescent="0.2">
      <c r="A1" s="17" t="s">
        <v>633</v>
      </c>
      <c r="B1" s="115"/>
      <c r="C1" s="115"/>
      <c r="D1" s="124"/>
    </row>
    <row r="3" spans="1:7" x14ac:dyDescent="0.2">
      <c r="C3" s="7" t="s">
        <v>636</v>
      </c>
    </row>
    <row r="4" spans="1:7" ht="16" x14ac:dyDescent="0.2">
      <c r="A4" s="121" t="s">
        <v>638</v>
      </c>
      <c r="C4" s="121" t="s">
        <v>639</v>
      </c>
    </row>
    <row r="5" spans="1:7" x14ac:dyDescent="0.2">
      <c r="A5" s="4" t="s">
        <v>641</v>
      </c>
      <c r="C5" s="4" t="s">
        <v>642</v>
      </c>
      <c r="D5" s="4" t="s">
        <v>643</v>
      </c>
      <c r="G5" s="4" t="s">
        <v>794</v>
      </c>
    </row>
    <row r="6" spans="1:7" x14ac:dyDescent="0.2">
      <c r="A6" s="5" t="s">
        <v>782</v>
      </c>
      <c r="C6" s="5" t="s">
        <v>783</v>
      </c>
      <c r="D6" s="8"/>
      <c r="G6" s="8"/>
    </row>
    <row r="7" spans="1:7" x14ac:dyDescent="0.2">
      <c r="A7" s="5" t="s">
        <v>783</v>
      </c>
      <c r="C7" s="5" t="s">
        <v>784</v>
      </c>
      <c r="D7" s="8"/>
      <c r="G7" s="8"/>
    </row>
    <row r="8" spans="1:7" x14ac:dyDescent="0.2">
      <c r="A8" s="5" t="s">
        <v>784</v>
      </c>
      <c r="C8" s="5" t="s">
        <v>785</v>
      </c>
      <c r="D8" s="8"/>
      <c r="G8" s="8"/>
    </row>
    <row r="9" spans="1:7" x14ac:dyDescent="0.2">
      <c r="A9" s="5" t="s">
        <v>785</v>
      </c>
      <c r="C9" s="5" t="s">
        <v>792</v>
      </c>
      <c r="D9" s="8"/>
      <c r="G9" s="8"/>
    </row>
    <row r="10" spans="1:7" x14ac:dyDescent="0.2">
      <c r="A10" s="5" t="s">
        <v>786</v>
      </c>
      <c r="C10" s="5" t="s">
        <v>787</v>
      </c>
      <c r="D10" s="8"/>
      <c r="G10" s="8"/>
    </row>
    <row r="11" spans="1:7" x14ac:dyDescent="0.2">
      <c r="A11" s="5" t="s">
        <v>787</v>
      </c>
      <c r="C11" s="5" t="s">
        <v>788</v>
      </c>
      <c r="D11" s="8"/>
      <c r="G11" s="8"/>
    </row>
    <row r="12" spans="1:7" x14ac:dyDescent="0.2">
      <c r="A12" s="5" t="s">
        <v>788</v>
      </c>
      <c r="C12" s="5" t="s">
        <v>790</v>
      </c>
      <c r="D12" s="8"/>
      <c r="G12" s="8"/>
    </row>
    <row r="13" spans="1:7" x14ac:dyDescent="0.2">
      <c r="A13" s="5" t="s">
        <v>789</v>
      </c>
      <c r="C13" s="5" t="s">
        <v>793</v>
      </c>
      <c r="D13" s="8"/>
      <c r="G13" s="8"/>
    </row>
    <row r="14" spans="1:7" x14ac:dyDescent="0.2">
      <c r="A14" s="5" t="s">
        <v>790</v>
      </c>
    </row>
    <row r="15" spans="1:7" x14ac:dyDescent="0.2">
      <c r="A15" s="5" t="s">
        <v>791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zoomScale="145" zoomScaleNormal="145" workbookViewId="0">
      <selection activeCell="D6" sqref="D6"/>
    </sheetView>
  </sheetViews>
  <sheetFormatPr baseColWidth="10" defaultColWidth="8.83203125" defaultRowHeight="15" x14ac:dyDescent="0.2"/>
  <cols>
    <col min="1" max="1" width="19.33203125" customWidth="1"/>
    <col min="2" max="2" width="3" customWidth="1"/>
    <col min="3" max="3" width="21.1640625" customWidth="1"/>
    <col min="4" max="4" width="27" customWidth="1"/>
    <col min="5" max="5" width="1.5" customWidth="1"/>
    <col min="6" max="6" width="36.83203125" bestFit="1" customWidth="1"/>
    <col min="7" max="7" width="1.5" customWidth="1"/>
    <col min="8" max="8" width="26.83203125" bestFit="1" customWidth="1"/>
    <col min="9" max="9" width="1.5" customWidth="1"/>
    <col min="10" max="10" width="31.6640625" bestFit="1" customWidth="1"/>
  </cols>
  <sheetData>
    <row r="1" spans="1:10" x14ac:dyDescent="0.2">
      <c r="A1" s="17" t="s">
        <v>633</v>
      </c>
      <c r="B1" s="115"/>
      <c r="C1" s="115"/>
      <c r="D1" s="124"/>
    </row>
    <row r="3" spans="1:10" x14ac:dyDescent="0.2">
      <c r="C3" s="7" t="s">
        <v>636</v>
      </c>
    </row>
    <row r="4" spans="1:10" ht="16" x14ac:dyDescent="0.2">
      <c r="A4" s="121" t="s">
        <v>638</v>
      </c>
      <c r="C4" s="121" t="s">
        <v>639</v>
      </c>
    </row>
    <row r="5" spans="1:10" x14ac:dyDescent="0.2">
      <c r="A5" s="4" t="s">
        <v>641</v>
      </c>
      <c r="C5" s="4" t="s">
        <v>642</v>
      </c>
      <c r="D5" s="4" t="s">
        <v>643</v>
      </c>
      <c r="H5" s="4" t="s">
        <v>794</v>
      </c>
    </row>
    <row r="6" spans="1:10" x14ac:dyDescent="0.2">
      <c r="A6" s="5" t="s">
        <v>782</v>
      </c>
      <c r="C6" s="5" t="s">
        <v>783</v>
      </c>
      <c r="D6" s="8" t="b">
        <f t="shared" ref="D6:D13" si="0">ISNUMBER(MATCH(C6,$A$6:$A$15,0))</f>
        <v>1</v>
      </c>
      <c r="F6" t="str">
        <f t="shared" ref="F6:F13" ca="1" si="1">IF(_xlfn.ISFORMULA(D6),_xlfn.FORMULATEXT(D6),"")</f>
        <v>=ISNUMBER(MATCH(C6,$A$6:$A$15,0))</v>
      </c>
      <c r="H6" s="8" t="b">
        <f>ISNA(MATCH(C6,$A$6:$A$15,0))</f>
        <v>0</v>
      </c>
      <c r="J6" t="str">
        <f t="shared" ref="J6:J13" ca="1" si="2">IF(_xlfn.ISFORMULA(H6),_xlfn.FORMULATEXT(H6),"")</f>
        <v>=ISNA(MATCH(C6,$A$6:$A$15,0))</v>
      </c>
    </row>
    <row r="7" spans="1:10" x14ac:dyDescent="0.2">
      <c r="A7" s="5" t="s">
        <v>783</v>
      </c>
      <c r="C7" s="5" t="s">
        <v>784</v>
      </c>
      <c r="D7" s="8" t="b">
        <f t="shared" si="0"/>
        <v>1</v>
      </c>
      <c r="F7" t="str">
        <f t="shared" ca="1" si="1"/>
        <v>=ISNUMBER(MATCH(C7,$A$6:$A$15,0))</v>
      </c>
      <c r="H7" s="8" t="b">
        <f t="shared" ref="H7:H13" si="3">ISNA(MATCH(C7,$A$6:$A$15,0))</f>
        <v>0</v>
      </c>
      <c r="J7" t="str">
        <f t="shared" ca="1" si="2"/>
        <v>=ISNA(MATCH(C7,$A$6:$A$15,0))</v>
      </c>
    </row>
    <row r="8" spans="1:10" x14ac:dyDescent="0.2">
      <c r="A8" s="5" t="s">
        <v>784</v>
      </c>
      <c r="C8" s="5" t="s">
        <v>785</v>
      </c>
      <c r="D8" s="8" t="b">
        <f t="shared" si="0"/>
        <v>1</v>
      </c>
      <c r="F8" t="str">
        <f t="shared" ca="1" si="1"/>
        <v>=ISNUMBER(MATCH(C8,$A$6:$A$15,0))</v>
      </c>
      <c r="H8" s="8" t="b">
        <f t="shared" si="3"/>
        <v>0</v>
      </c>
      <c r="J8" t="str">
        <f t="shared" ca="1" si="2"/>
        <v>=ISNA(MATCH(C8,$A$6:$A$15,0))</v>
      </c>
    </row>
    <row r="9" spans="1:10" x14ac:dyDescent="0.2">
      <c r="A9" s="5" t="s">
        <v>785</v>
      </c>
      <c r="C9" s="5" t="s">
        <v>792</v>
      </c>
      <c r="D9" s="8" t="b">
        <f t="shared" si="0"/>
        <v>0</v>
      </c>
      <c r="F9" t="str">
        <f t="shared" ca="1" si="1"/>
        <v>=ISNUMBER(MATCH(C9,$A$6:$A$15,0))</v>
      </c>
      <c r="H9" s="8" t="b">
        <f t="shared" si="3"/>
        <v>1</v>
      </c>
      <c r="J9" t="str">
        <f t="shared" ca="1" si="2"/>
        <v>=ISNA(MATCH(C9,$A$6:$A$15,0))</v>
      </c>
    </row>
    <row r="10" spans="1:10" x14ac:dyDescent="0.2">
      <c r="A10" s="5" t="s">
        <v>786</v>
      </c>
      <c r="C10" s="5" t="s">
        <v>787</v>
      </c>
      <c r="D10" s="8" t="b">
        <f t="shared" si="0"/>
        <v>1</v>
      </c>
      <c r="F10" t="str">
        <f t="shared" ca="1" si="1"/>
        <v>=ISNUMBER(MATCH(C10,$A$6:$A$15,0))</v>
      </c>
      <c r="H10" s="8" t="b">
        <f t="shared" si="3"/>
        <v>0</v>
      </c>
      <c r="J10" t="str">
        <f t="shared" ca="1" si="2"/>
        <v>=ISNA(MATCH(C10,$A$6:$A$15,0))</v>
      </c>
    </row>
    <row r="11" spans="1:10" x14ac:dyDescent="0.2">
      <c r="A11" s="5" t="s">
        <v>787</v>
      </c>
      <c r="C11" s="5" t="s">
        <v>788</v>
      </c>
      <c r="D11" s="8" t="b">
        <f t="shared" si="0"/>
        <v>1</v>
      </c>
      <c r="F11" t="str">
        <f t="shared" ca="1" si="1"/>
        <v>=ISNUMBER(MATCH(C11,$A$6:$A$15,0))</v>
      </c>
      <c r="H11" s="8" t="b">
        <f t="shared" si="3"/>
        <v>0</v>
      </c>
      <c r="J11" t="str">
        <f t="shared" ca="1" si="2"/>
        <v>=ISNA(MATCH(C11,$A$6:$A$15,0))</v>
      </c>
    </row>
    <row r="12" spans="1:10" x14ac:dyDescent="0.2">
      <c r="A12" s="5" t="s">
        <v>788</v>
      </c>
      <c r="C12" s="5" t="s">
        <v>790</v>
      </c>
      <c r="D12" s="8" t="b">
        <f t="shared" si="0"/>
        <v>1</v>
      </c>
      <c r="F12" t="str">
        <f t="shared" ca="1" si="1"/>
        <v>=ISNUMBER(MATCH(C12,$A$6:$A$15,0))</v>
      </c>
      <c r="H12" s="8" t="b">
        <f t="shared" si="3"/>
        <v>0</v>
      </c>
      <c r="J12" t="str">
        <f t="shared" ca="1" si="2"/>
        <v>=ISNA(MATCH(C12,$A$6:$A$15,0))</v>
      </c>
    </row>
    <row r="13" spans="1:10" x14ac:dyDescent="0.2">
      <c r="A13" s="5" t="s">
        <v>789</v>
      </c>
      <c r="C13" s="5" t="s">
        <v>793</v>
      </c>
      <c r="D13" s="8" t="b">
        <f t="shared" si="0"/>
        <v>0</v>
      </c>
      <c r="F13" t="str">
        <f t="shared" ca="1" si="1"/>
        <v>=ISNUMBER(MATCH(C13,$A$6:$A$15,0))</v>
      </c>
      <c r="H13" s="8" t="b">
        <f t="shared" si="3"/>
        <v>1</v>
      </c>
      <c r="J13" t="str">
        <f t="shared" ca="1" si="2"/>
        <v>=ISNA(MATCH(C13,$A$6:$A$15,0))</v>
      </c>
    </row>
    <row r="14" spans="1:10" x14ac:dyDescent="0.2">
      <c r="A14" s="5" t="s">
        <v>790</v>
      </c>
    </row>
    <row r="15" spans="1:10" x14ac:dyDescent="0.2">
      <c r="A15" s="5" t="s">
        <v>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pageSetUpPr fitToPage="1"/>
  </sheetPr>
  <dimension ref="A1:M183"/>
  <sheetViews>
    <sheetView zoomScaleNormal="100" workbookViewId="0">
      <selection activeCell="C12" sqref="C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c r="D12" s="44"/>
      <c r="F12" s="44"/>
      <c r="G12" s="44"/>
      <c r="I12" s="112">
        <v>0</v>
      </c>
      <c r="J12" s="112">
        <v>143</v>
      </c>
      <c r="K12" s="113">
        <v>198</v>
      </c>
      <c r="M12">
        <f t="shared" si="0"/>
        <v>168</v>
      </c>
    </row>
    <row r="13" spans="1:13" x14ac:dyDescent="0.2">
      <c r="A13" s="110">
        <v>42262</v>
      </c>
      <c r="B13" s="111">
        <v>360</v>
      </c>
      <c r="C13" s="44"/>
      <c r="D13" s="44"/>
      <c r="I13" s="112">
        <v>144</v>
      </c>
      <c r="J13" s="112">
        <v>288</v>
      </c>
      <c r="K13" s="113">
        <v>187</v>
      </c>
      <c r="M13">
        <f t="shared" si="0"/>
        <v>198</v>
      </c>
    </row>
    <row r="14" spans="1:13" x14ac:dyDescent="0.2">
      <c r="A14" s="110">
        <v>42263</v>
      </c>
      <c r="B14" s="111">
        <v>12</v>
      </c>
      <c r="C14" s="44"/>
      <c r="D14" s="44"/>
      <c r="I14" s="112">
        <v>289</v>
      </c>
      <c r="J14" s="112">
        <v>577</v>
      </c>
      <c r="K14" s="113">
        <v>168</v>
      </c>
      <c r="M14">
        <f t="shared" si="0"/>
        <v>168</v>
      </c>
    </row>
    <row r="15" spans="1:13" x14ac:dyDescent="0.2">
      <c r="A15" s="110">
        <v>42262</v>
      </c>
      <c r="B15" s="111">
        <v>468</v>
      </c>
      <c r="C15" s="44"/>
      <c r="D15" s="44"/>
      <c r="I15" s="112">
        <v>578</v>
      </c>
      <c r="J15" s="112" t="s">
        <v>605</v>
      </c>
      <c r="K15" s="113">
        <v>152</v>
      </c>
      <c r="M15">
        <f t="shared" si="0"/>
        <v>198</v>
      </c>
    </row>
    <row r="16" spans="1:13" x14ac:dyDescent="0.2">
      <c r="A16" s="110">
        <v>42264</v>
      </c>
      <c r="B16" s="111">
        <v>48</v>
      </c>
      <c r="C16" s="44"/>
      <c r="D16" s="44"/>
      <c r="I16" s="98"/>
      <c r="J16" s="98"/>
      <c r="K16" s="98"/>
      <c r="M16">
        <f t="shared" si="0"/>
        <v>198</v>
      </c>
    </row>
    <row r="17" spans="1:13" x14ac:dyDescent="0.2">
      <c r="A17" s="110">
        <v>42265</v>
      </c>
      <c r="B17" s="111">
        <v>84</v>
      </c>
      <c r="C17" s="44"/>
      <c r="D17" s="44"/>
      <c r="I17" s="98"/>
      <c r="J17" s="98"/>
      <c r="K17" s="98"/>
      <c r="M17">
        <f t="shared" si="0"/>
        <v>168</v>
      </c>
    </row>
    <row r="18" spans="1:13" x14ac:dyDescent="0.2">
      <c r="A18" s="110">
        <v>42264</v>
      </c>
      <c r="B18" s="111">
        <v>540</v>
      </c>
      <c r="C18" s="44"/>
      <c r="D18" s="44"/>
      <c r="I18" s="114"/>
      <c r="J18" s="114"/>
      <c r="K18" s="114"/>
      <c r="M18">
        <f t="shared" si="0"/>
        <v>168</v>
      </c>
    </row>
    <row r="19" spans="1:13" x14ac:dyDescent="0.2">
      <c r="A19" s="110">
        <v>42265</v>
      </c>
      <c r="B19" s="111">
        <v>492</v>
      </c>
      <c r="C19" s="44"/>
      <c r="D19" s="44"/>
      <c r="M19">
        <f t="shared" si="0"/>
        <v>187</v>
      </c>
    </row>
    <row r="20" spans="1:13" x14ac:dyDescent="0.2">
      <c r="A20" s="110">
        <v>42265</v>
      </c>
      <c r="B20" s="111">
        <v>204</v>
      </c>
      <c r="C20" s="44"/>
      <c r="D20" s="44"/>
      <c r="M20">
        <f t="shared" si="0"/>
        <v>168</v>
      </c>
    </row>
    <row r="21" spans="1:13" x14ac:dyDescent="0.2">
      <c r="A21" s="110">
        <v>42262</v>
      </c>
      <c r="B21" s="111">
        <v>408</v>
      </c>
      <c r="C21" s="44"/>
      <c r="D21" s="44"/>
      <c r="M21">
        <f t="shared" si="0"/>
        <v>152</v>
      </c>
    </row>
    <row r="22" spans="1:13" x14ac:dyDescent="0.2">
      <c r="A22" s="110">
        <v>42264</v>
      </c>
      <c r="B22" s="111">
        <v>780</v>
      </c>
      <c r="C22" s="44"/>
      <c r="D22" s="44"/>
      <c r="M22">
        <f t="shared" si="0"/>
        <v>168</v>
      </c>
    </row>
    <row r="23" spans="1:13" x14ac:dyDescent="0.2">
      <c r="A23" s="110">
        <v>42263</v>
      </c>
      <c r="B23" s="111">
        <v>444</v>
      </c>
      <c r="C23" s="44"/>
      <c r="D23" s="44"/>
      <c r="M23">
        <f t="shared" si="0"/>
        <v>168</v>
      </c>
    </row>
    <row r="24" spans="1:13" x14ac:dyDescent="0.2">
      <c r="A24" s="110">
        <v>42262</v>
      </c>
      <c r="B24" s="111">
        <v>432</v>
      </c>
      <c r="C24" s="44"/>
      <c r="D24" s="44"/>
      <c r="M24">
        <f t="shared" si="0"/>
        <v>168</v>
      </c>
    </row>
    <row r="25" spans="1:13" x14ac:dyDescent="0.2">
      <c r="A25" s="110">
        <v>42263</v>
      </c>
      <c r="B25" s="111">
        <v>456</v>
      </c>
      <c r="C25" s="44"/>
      <c r="D25" s="44"/>
      <c r="M25">
        <f t="shared" si="0"/>
        <v>152</v>
      </c>
    </row>
    <row r="26" spans="1:13" x14ac:dyDescent="0.2">
      <c r="A26" s="110">
        <v>42263</v>
      </c>
      <c r="B26" s="111">
        <v>768</v>
      </c>
      <c r="C26" s="44"/>
      <c r="D26" s="44"/>
      <c r="M26">
        <f t="shared" si="0"/>
        <v>168</v>
      </c>
    </row>
    <row r="27" spans="1:13" s="97" customFormat="1" x14ac:dyDescent="0.2">
      <c r="A27" s="110">
        <v>42264</v>
      </c>
      <c r="B27" s="111">
        <v>528</v>
      </c>
      <c r="C27" s="44"/>
      <c r="D27" s="44"/>
      <c r="F27"/>
      <c r="G27"/>
      <c r="M27">
        <f t="shared" si="0"/>
        <v>152</v>
      </c>
    </row>
    <row r="28" spans="1:13" s="97" customFormat="1" x14ac:dyDescent="0.2">
      <c r="A28" s="110">
        <v>42262</v>
      </c>
      <c r="B28" s="111">
        <v>624</v>
      </c>
      <c r="C28" s="44"/>
      <c r="D28" s="44"/>
      <c r="F28"/>
      <c r="G28"/>
      <c r="M28">
        <f t="shared" si="0"/>
        <v>168</v>
      </c>
    </row>
    <row r="29" spans="1:13" s="97" customFormat="1" x14ac:dyDescent="0.2">
      <c r="A29" s="110">
        <v>42264</v>
      </c>
      <c r="B29" s="111">
        <v>372</v>
      </c>
      <c r="C29" s="44"/>
      <c r="D29" s="44"/>
      <c r="F29"/>
      <c r="G29"/>
      <c r="M29">
        <f t="shared" si="0"/>
        <v>152</v>
      </c>
    </row>
    <row r="30" spans="1:13" s="97" customFormat="1" x14ac:dyDescent="0.2">
      <c r="A30" s="110">
        <v>42265</v>
      </c>
      <c r="B30" s="111">
        <v>588</v>
      </c>
      <c r="C30" s="44"/>
      <c r="D30" s="44"/>
      <c r="F30"/>
      <c r="G30"/>
      <c r="M30">
        <f t="shared" si="0"/>
        <v>168</v>
      </c>
    </row>
    <row r="31" spans="1:13" s="97" customFormat="1" x14ac:dyDescent="0.2">
      <c r="A31" s="110">
        <v>42262</v>
      </c>
      <c r="B31" s="111">
        <v>504</v>
      </c>
      <c r="C31" s="44"/>
      <c r="D31" s="44"/>
      <c r="F31"/>
      <c r="G31"/>
      <c r="M31">
        <f t="shared" si="0"/>
        <v>168</v>
      </c>
    </row>
    <row r="32" spans="1:13" s="97" customFormat="1" x14ac:dyDescent="0.2">
      <c r="A32" s="110">
        <v>42263</v>
      </c>
      <c r="B32" s="111">
        <v>504</v>
      </c>
      <c r="C32" s="44"/>
      <c r="D32" s="44"/>
      <c r="F32"/>
      <c r="G32"/>
      <c r="M32">
        <f t="shared" si="0"/>
        <v>152</v>
      </c>
    </row>
    <row r="33" spans="1:13" s="97" customFormat="1" x14ac:dyDescent="0.2">
      <c r="A33" s="110">
        <v>42265</v>
      </c>
      <c r="B33" s="111">
        <v>660</v>
      </c>
      <c r="C33" s="44"/>
      <c r="D33" s="44"/>
      <c r="F33"/>
      <c r="G33"/>
      <c r="M33">
        <f t="shared" si="0"/>
        <v>168</v>
      </c>
    </row>
    <row r="34" spans="1:13" s="97" customFormat="1" x14ac:dyDescent="0.2">
      <c r="A34" s="110">
        <v>42263</v>
      </c>
      <c r="B34" s="111">
        <v>468</v>
      </c>
      <c r="C34" s="44"/>
      <c r="D34" s="44"/>
      <c r="F34"/>
      <c r="G34"/>
      <c r="M34">
        <f t="shared" si="0"/>
        <v>168</v>
      </c>
    </row>
    <row r="35" spans="1:13" s="97" customFormat="1" x14ac:dyDescent="0.2">
      <c r="A35" s="110">
        <v>42265</v>
      </c>
      <c r="B35" s="111">
        <v>492</v>
      </c>
      <c r="C35" s="44"/>
      <c r="D35" s="44"/>
      <c r="F35"/>
      <c r="G35"/>
      <c r="M35">
        <f t="shared" si="0"/>
        <v>187</v>
      </c>
    </row>
    <row r="36" spans="1:13" s="97" customFormat="1" x14ac:dyDescent="0.2">
      <c r="A36" s="110">
        <v>42265</v>
      </c>
      <c r="B36" s="111">
        <v>204</v>
      </c>
      <c r="C36" s="44"/>
      <c r="D36" s="44"/>
      <c r="F36"/>
      <c r="G36"/>
      <c r="M36">
        <f t="shared" si="0"/>
        <v>187</v>
      </c>
    </row>
    <row r="37" spans="1:13" s="97" customFormat="1" x14ac:dyDescent="0.2">
      <c r="A37" s="110">
        <v>42262</v>
      </c>
      <c r="B37" s="111">
        <v>168</v>
      </c>
      <c r="C37" s="44"/>
      <c r="D37" s="44"/>
      <c r="F37"/>
      <c r="G37"/>
      <c r="M37">
        <f t="shared" si="0"/>
        <v>198</v>
      </c>
    </row>
    <row r="38" spans="1:13" s="97" customFormat="1" x14ac:dyDescent="0.2">
      <c r="A38" s="110">
        <v>42264</v>
      </c>
      <c r="B38" s="111">
        <v>84</v>
      </c>
      <c r="C38" s="44"/>
      <c r="D38" s="44"/>
      <c r="F38"/>
      <c r="G38"/>
      <c r="M38">
        <f t="shared" si="0"/>
        <v>152</v>
      </c>
    </row>
    <row r="39" spans="1:13" s="97" customFormat="1" x14ac:dyDescent="0.2">
      <c r="A39" s="110">
        <v>42264</v>
      </c>
      <c r="B39" s="111">
        <v>588</v>
      </c>
      <c r="C39" s="44"/>
      <c r="D39" s="44"/>
      <c r="F39"/>
      <c r="G39"/>
      <c r="M39">
        <f t="shared" si="0"/>
        <v>187</v>
      </c>
    </row>
    <row r="40" spans="1:13" s="97" customFormat="1" x14ac:dyDescent="0.2">
      <c r="A40" s="110">
        <v>42262</v>
      </c>
      <c r="B40" s="111">
        <v>240</v>
      </c>
      <c r="C40" s="44"/>
      <c r="D40" s="44"/>
      <c r="F40"/>
      <c r="G40"/>
      <c r="M40">
        <f t="shared" si="0"/>
        <v>152</v>
      </c>
    </row>
    <row r="41" spans="1:13" s="97" customFormat="1" x14ac:dyDescent="0.2">
      <c r="A41" s="110">
        <v>42265</v>
      </c>
      <c r="B41" s="111">
        <v>696</v>
      </c>
      <c r="C41" s="44"/>
      <c r="D41" s="44"/>
      <c r="F41"/>
      <c r="G41"/>
      <c r="M41">
        <f t="shared" si="0"/>
        <v>168</v>
      </c>
    </row>
    <row r="42" spans="1:13" s="97" customFormat="1" x14ac:dyDescent="0.2">
      <c r="A42" s="110">
        <v>42262</v>
      </c>
      <c r="B42" s="111">
        <v>360</v>
      </c>
      <c r="C42" s="44"/>
      <c r="D42" s="44"/>
      <c r="F42"/>
      <c r="G42"/>
      <c r="M42">
        <f t="shared" si="0"/>
        <v>187</v>
      </c>
    </row>
    <row r="43" spans="1:13" s="97" customFormat="1" x14ac:dyDescent="0.2">
      <c r="A43" s="110">
        <v>42262</v>
      </c>
      <c r="B43" s="111">
        <v>264</v>
      </c>
      <c r="C43" s="44"/>
      <c r="D43" s="44"/>
      <c r="F43"/>
      <c r="G43"/>
      <c r="M43">
        <f t="shared" si="0"/>
        <v>152</v>
      </c>
    </row>
    <row r="44" spans="1:13" s="97" customFormat="1" x14ac:dyDescent="0.2">
      <c r="A44" s="110">
        <v>42262</v>
      </c>
      <c r="B44" s="111">
        <v>612</v>
      </c>
      <c r="C44" s="44"/>
      <c r="D44" s="44"/>
      <c r="F44"/>
      <c r="G44"/>
      <c r="M44">
        <f t="shared" si="0"/>
        <v>152</v>
      </c>
    </row>
    <row r="45" spans="1:13" s="97" customFormat="1" x14ac:dyDescent="0.2">
      <c r="A45" s="110">
        <v>42263</v>
      </c>
      <c r="B45" s="111">
        <v>792</v>
      </c>
      <c r="C45" s="44"/>
      <c r="D45" s="44"/>
      <c r="F45"/>
      <c r="G45"/>
      <c r="M45">
        <f t="shared" si="0"/>
        <v>198</v>
      </c>
    </row>
    <row r="46" spans="1:13" s="97" customFormat="1" x14ac:dyDescent="0.2">
      <c r="A46" s="110">
        <v>42265</v>
      </c>
      <c r="B46" s="111">
        <v>12</v>
      </c>
      <c r="C46" s="44"/>
      <c r="D46" s="44"/>
      <c r="F46"/>
      <c r="G46"/>
      <c r="M46">
        <f t="shared" si="0"/>
        <v>168</v>
      </c>
    </row>
    <row r="47" spans="1:13" s="97" customFormat="1" x14ac:dyDescent="0.2">
      <c r="A47" s="110">
        <v>42265</v>
      </c>
      <c r="B47" s="111">
        <v>324</v>
      </c>
      <c r="C47" s="44"/>
      <c r="D47" s="44"/>
      <c r="F47"/>
      <c r="G47"/>
      <c r="M47">
        <f t="shared" si="0"/>
        <v>168</v>
      </c>
    </row>
    <row r="48" spans="1:13" s="97" customFormat="1" x14ac:dyDescent="0.2">
      <c r="A48" s="110">
        <v>42262</v>
      </c>
      <c r="B48" s="111">
        <v>324</v>
      </c>
      <c r="C48" s="44"/>
      <c r="D48" s="44"/>
      <c r="F48"/>
      <c r="G48"/>
      <c r="M48">
        <f t="shared" si="0"/>
        <v>152</v>
      </c>
    </row>
    <row r="49" spans="1:13" s="97" customFormat="1" x14ac:dyDescent="0.2">
      <c r="A49" s="110">
        <v>42262</v>
      </c>
      <c r="B49" s="111">
        <v>588</v>
      </c>
      <c r="C49" s="44"/>
      <c r="D49" s="44"/>
      <c r="F49"/>
      <c r="G49"/>
      <c r="M49">
        <f t="shared" si="0"/>
        <v>168</v>
      </c>
    </row>
    <row r="50" spans="1:13" s="97" customFormat="1" x14ac:dyDescent="0.2">
      <c r="A50" s="110">
        <v>42264</v>
      </c>
      <c r="B50" s="111">
        <v>492</v>
      </c>
      <c r="C50" s="44"/>
      <c r="D50" s="44"/>
      <c r="F50"/>
      <c r="G50"/>
      <c r="M50">
        <f t="shared" si="0"/>
        <v>152</v>
      </c>
    </row>
    <row r="51" spans="1:13" s="97" customFormat="1" x14ac:dyDescent="0.2">
      <c r="A51" s="110">
        <v>42262</v>
      </c>
      <c r="B51" s="111">
        <v>804</v>
      </c>
      <c r="C51" s="44"/>
      <c r="D51" s="44"/>
      <c r="F51"/>
      <c r="G51"/>
      <c r="M51">
        <f t="shared" si="0"/>
        <v>168</v>
      </c>
    </row>
    <row r="52" spans="1:13" s="97" customFormat="1" x14ac:dyDescent="0.2">
      <c r="A52" s="110">
        <v>42262</v>
      </c>
      <c r="B52" s="111">
        <v>540</v>
      </c>
      <c r="C52" s="44"/>
      <c r="D52" s="44"/>
      <c r="F52"/>
      <c r="G52"/>
      <c r="M52">
        <f t="shared" si="0"/>
        <v>168</v>
      </c>
    </row>
    <row r="53" spans="1:13" s="97" customFormat="1" x14ac:dyDescent="0.2">
      <c r="A53" s="110">
        <v>42264</v>
      </c>
      <c r="B53" s="111">
        <v>468</v>
      </c>
      <c r="C53" s="44"/>
      <c r="D53" s="44"/>
      <c r="F53"/>
      <c r="G53"/>
      <c r="M53">
        <f t="shared" si="0"/>
        <v>152</v>
      </c>
    </row>
    <row r="54" spans="1:13" s="97" customFormat="1" x14ac:dyDescent="0.2">
      <c r="A54" s="110">
        <v>42262</v>
      </c>
      <c r="B54" s="111">
        <v>624</v>
      </c>
      <c r="C54" s="44"/>
      <c r="D54" s="44"/>
      <c r="F54"/>
      <c r="G54"/>
      <c r="M54">
        <f t="shared" si="0"/>
        <v>168</v>
      </c>
    </row>
    <row r="55" spans="1:13" s="97" customFormat="1" x14ac:dyDescent="0.2">
      <c r="A55" s="110">
        <v>42263</v>
      </c>
      <c r="B55" s="111">
        <v>396</v>
      </c>
      <c r="C55" s="44"/>
      <c r="D55" s="44"/>
      <c r="F55"/>
      <c r="G55"/>
      <c r="M55">
        <f t="shared" si="0"/>
        <v>198</v>
      </c>
    </row>
    <row r="56" spans="1:13" s="97" customFormat="1" x14ac:dyDescent="0.2">
      <c r="A56" s="110">
        <v>42262</v>
      </c>
      <c r="B56" s="111">
        <v>36</v>
      </c>
      <c r="C56" s="44"/>
      <c r="D56" s="44"/>
      <c r="F56"/>
      <c r="G56"/>
      <c r="M56">
        <f t="shared" si="0"/>
        <v>168</v>
      </c>
    </row>
    <row r="57" spans="1:13" s="97" customFormat="1" x14ac:dyDescent="0.2">
      <c r="A57" s="110">
        <v>42265</v>
      </c>
      <c r="B57" s="111">
        <v>384</v>
      </c>
      <c r="C57" s="44"/>
      <c r="D57" s="44"/>
      <c r="F57"/>
      <c r="G57"/>
      <c r="M57">
        <f t="shared" si="0"/>
        <v>198</v>
      </c>
    </row>
    <row r="58" spans="1:13" s="97" customFormat="1" x14ac:dyDescent="0.2">
      <c r="A58" s="110">
        <v>42262</v>
      </c>
      <c r="B58" s="111">
        <v>132</v>
      </c>
      <c r="C58" s="44"/>
      <c r="D58" s="44"/>
      <c r="F58"/>
      <c r="G58"/>
      <c r="M58">
        <f t="shared" si="0"/>
        <v>168</v>
      </c>
    </row>
    <row r="59" spans="1:13" s="97" customFormat="1" x14ac:dyDescent="0.2">
      <c r="A59" s="110">
        <v>42265</v>
      </c>
      <c r="B59" s="111">
        <v>312</v>
      </c>
      <c r="C59" s="44"/>
      <c r="D59" s="44"/>
      <c r="F59"/>
      <c r="G59"/>
      <c r="M59">
        <f t="shared" si="0"/>
        <v>168</v>
      </c>
    </row>
    <row r="60" spans="1:13" s="97" customFormat="1" x14ac:dyDescent="0.2">
      <c r="A60" s="110">
        <v>42263</v>
      </c>
      <c r="B60" s="111">
        <v>492</v>
      </c>
      <c r="C60" s="44"/>
      <c r="D60" s="44"/>
      <c r="F60"/>
      <c r="G60"/>
      <c r="M60">
        <f t="shared" si="0"/>
        <v>168</v>
      </c>
    </row>
    <row r="61" spans="1:13" s="97" customFormat="1" x14ac:dyDescent="0.2">
      <c r="A61" s="110">
        <v>42264</v>
      </c>
      <c r="B61" s="111">
        <v>516</v>
      </c>
      <c r="C61" s="44"/>
      <c r="D61" s="44"/>
      <c r="F61"/>
      <c r="G61"/>
      <c r="M61">
        <f t="shared" si="0"/>
        <v>152</v>
      </c>
    </row>
    <row r="62" spans="1:13" s="97" customFormat="1" x14ac:dyDescent="0.2">
      <c r="A62" s="110">
        <v>42263</v>
      </c>
      <c r="B62" s="111">
        <v>744</v>
      </c>
      <c r="C62" s="44"/>
      <c r="D62" s="44"/>
      <c r="F62"/>
      <c r="G62"/>
      <c r="M62">
        <f t="shared" si="0"/>
        <v>187</v>
      </c>
    </row>
    <row r="63" spans="1:13" s="97" customFormat="1" x14ac:dyDescent="0.2">
      <c r="A63" s="110">
        <v>42262</v>
      </c>
      <c r="B63" s="111">
        <v>240</v>
      </c>
      <c r="C63" s="44"/>
      <c r="D63" s="44"/>
      <c r="F63"/>
      <c r="G63"/>
      <c r="M63">
        <f t="shared" si="0"/>
        <v>187</v>
      </c>
    </row>
    <row r="64" spans="1:13" s="97" customFormat="1" x14ac:dyDescent="0.2">
      <c r="A64" s="110">
        <v>42264</v>
      </c>
      <c r="B64" s="111">
        <v>252</v>
      </c>
      <c r="C64" s="44"/>
      <c r="D64" s="44"/>
      <c r="F64"/>
      <c r="G64"/>
      <c r="M64">
        <f t="shared" si="0"/>
        <v>152</v>
      </c>
    </row>
    <row r="65" spans="1:13" s="97" customFormat="1" x14ac:dyDescent="0.2">
      <c r="A65" s="110">
        <v>42262</v>
      </c>
      <c r="B65" s="111">
        <v>768</v>
      </c>
      <c r="C65" s="44"/>
      <c r="D65" s="44"/>
      <c r="F65"/>
      <c r="G65"/>
      <c r="M65">
        <f t="shared" si="0"/>
        <v>168</v>
      </c>
    </row>
    <row r="66" spans="1:13" s="97" customFormat="1" x14ac:dyDescent="0.2">
      <c r="A66" s="110">
        <v>42262</v>
      </c>
      <c r="B66" s="111">
        <v>468</v>
      </c>
      <c r="C66" s="44"/>
      <c r="D66" s="44"/>
      <c r="F66"/>
      <c r="G66"/>
      <c r="M66">
        <f t="shared" si="0"/>
        <v>152</v>
      </c>
    </row>
    <row r="67" spans="1:13" s="97" customFormat="1" x14ac:dyDescent="0.2">
      <c r="A67" s="110">
        <v>42262</v>
      </c>
      <c r="B67" s="111">
        <v>720</v>
      </c>
      <c r="C67" s="44"/>
      <c r="D67" s="44"/>
      <c r="F67"/>
      <c r="G67"/>
      <c r="M67">
        <f t="shared" si="0"/>
        <v>152</v>
      </c>
    </row>
    <row r="68" spans="1:13" s="97" customFormat="1" x14ac:dyDescent="0.2">
      <c r="A68" s="110">
        <v>42264</v>
      </c>
      <c r="B68" s="111">
        <v>804</v>
      </c>
      <c r="C68" s="44"/>
      <c r="D68" s="44"/>
      <c r="F68"/>
      <c r="G68"/>
      <c r="M68">
        <f t="shared" si="0"/>
        <v>187</v>
      </c>
    </row>
    <row r="69" spans="1:13" s="97" customFormat="1" x14ac:dyDescent="0.2">
      <c r="A69" s="110">
        <v>42264</v>
      </c>
      <c r="B69" s="111">
        <v>192</v>
      </c>
      <c r="C69" s="44"/>
      <c r="D69" s="44"/>
      <c r="F69"/>
      <c r="G69"/>
      <c r="M69">
        <f t="shared" si="0"/>
        <v>152</v>
      </c>
    </row>
    <row r="70" spans="1:13" s="97" customFormat="1" x14ac:dyDescent="0.2">
      <c r="A70" s="110">
        <v>42262</v>
      </c>
      <c r="B70" s="111">
        <v>732</v>
      </c>
      <c r="C70" s="44"/>
      <c r="D70" s="44"/>
      <c r="F70"/>
      <c r="G70"/>
      <c r="M70">
        <f t="shared" si="0"/>
        <v>187</v>
      </c>
    </row>
    <row r="71" spans="1:13" s="97" customFormat="1" x14ac:dyDescent="0.2">
      <c r="A71" s="110">
        <v>42264</v>
      </c>
      <c r="B71" s="111">
        <v>216</v>
      </c>
      <c r="C71" s="44"/>
      <c r="D71" s="44"/>
      <c r="F71"/>
      <c r="G71"/>
      <c r="M71">
        <f t="shared" si="0"/>
        <v>152</v>
      </c>
    </row>
    <row r="72" spans="1:13" s="97" customFormat="1" x14ac:dyDescent="0.2">
      <c r="A72" s="110">
        <v>42262</v>
      </c>
      <c r="B72" s="111">
        <v>648</v>
      </c>
      <c r="C72" s="44"/>
      <c r="D72" s="44"/>
      <c r="F72"/>
      <c r="G72"/>
      <c r="M72">
        <f t="shared" si="0"/>
        <v>168</v>
      </c>
    </row>
    <row r="73" spans="1:13" s="97" customFormat="1" x14ac:dyDescent="0.2">
      <c r="A73" s="110">
        <v>42263</v>
      </c>
      <c r="B73" s="111">
        <v>432</v>
      </c>
      <c r="C73" s="44"/>
      <c r="D73" s="44"/>
      <c r="F73"/>
      <c r="G73"/>
      <c r="M73">
        <f t="shared" si="0"/>
        <v>168</v>
      </c>
    </row>
    <row r="74" spans="1:13" s="97" customFormat="1" x14ac:dyDescent="0.2">
      <c r="A74" s="110">
        <v>42262</v>
      </c>
      <c r="B74" s="111">
        <v>384</v>
      </c>
      <c r="C74" s="44"/>
      <c r="D74" s="44"/>
      <c r="F74"/>
      <c r="G74"/>
      <c r="M74">
        <f t="shared" si="0"/>
        <v>187</v>
      </c>
    </row>
    <row r="75" spans="1:13" s="97" customFormat="1" x14ac:dyDescent="0.2">
      <c r="A75" s="110">
        <v>42262</v>
      </c>
      <c r="B75" s="111">
        <v>144</v>
      </c>
      <c r="C75" s="44"/>
      <c r="D75" s="44"/>
      <c r="F75"/>
      <c r="G75"/>
      <c r="M75">
        <f t="shared" ref="M75:M138" si="1">LOOKUP(B76,$I$12:$K$15)</f>
        <v>152</v>
      </c>
    </row>
    <row r="76" spans="1:13" s="97" customFormat="1" x14ac:dyDescent="0.2">
      <c r="A76" s="110">
        <v>42265</v>
      </c>
      <c r="B76" s="111">
        <v>684</v>
      </c>
      <c r="C76" s="44"/>
      <c r="D76" s="44"/>
      <c r="F76"/>
      <c r="G76"/>
      <c r="M76">
        <f t="shared" si="1"/>
        <v>187</v>
      </c>
    </row>
    <row r="77" spans="1:13" s="97" customFormat="1" x14ac:dyDescent="0.2">
      <c r="A77" s="110">
        <v>42262</v>
      </c>
      <c r="B77" s="111">
        <v>216</v>
      </c>
      <c r="C77" s="44"/>
      <c r="D77" s="44"/>
      <c r="F77"/>
      <c r="G77"/>
      <c r="M77">
        <f t="shared" si="1"/>
        <v>168</v>
      </c>
    </row>
    <row r="78" spans="1:13" s="97" customFormat="1" x14ac:dyDescent="0.2">
      <c r="A78" s="110">
        <v>42262</v>
      </c>
      <c r="B78" s="111">
        <v>480</v>
      </c>
      <c r="C78" s="44"/>
      <c r="D78" s="44"/>
      <c r="F78"/>
      <c r="G78"/>
      <c r="M78">
        <f t="shared" si="1"/>
        <v>168</v>
      </c>
    </row>
    <row r="79" spans="1:13" s="97" customFormat="1" x14ac:dyDescent="0.2">
      <c r="A79" s="110">
        <v>42262</v>
      </c>
      <c r="B79" s="111">
        <v>384</v>
      </c>
      <c r="C79" s="44"/>
      <c r="D79" s="44"/>
      <c r="F79"/>
      <c r="G79"/>
      <c r="M79">
        <f t="shared" si="1"/>
        <v>198</v>
      </c>
    </row>
    <row r="80" spans="1:13" s="97" customFormat="1" x14ac:dyDescent="0.2">
      <c r="A80" s="110">
        <v>42262</v>
      </c>
      <c r="B80" s="111">
        <v>84</v>
      </c>
      <c r="C80" s="44"/>
      <c r="D80" s="44"/>
      <c r="F80"/>
      <c r="G80"/>
      <c r="M80">
        <f t="shared" si="1"/>
        <v>152</v>
      </c>
    </row>
    <row r="81" spans="1:13" s="97" customFormat="1" x14ac:dyDescent="0.2">
      <c r="A81" s="110">
        <v>42262</v>
      </c>
      <c r="B81" s="111">
        <v>756</v>
      </c>
      <c r="C81" s="44"/>
      <c r="D81" s="44"/>
      <c r="F81"/>
      <c r="G81"/>
      <c r="M81">
        <f t="shared" si="1"/>
        <v>152</v>
      </c>
    </row>
    <row r="82" spans="1:13" s="97" customFormat="1" x14ac:dyDescent="0.2">
      <c r="A82" s="110">
        <v>42265</v>
      </c>
      <c r="B82" s="111">
        <v>744</v>
      </c>
      <c r="C82" s="44"/>
      <c r="D82" s="44"/>
      <c r="F82"/>
      <c r="G82"/>
      <c r="M82">
        <f t="shared" si="1"/>
        <v>168</v>
      </c>
    </row>
    <row r="83" spans="1:13" s="97" customFormat="1" x14ac:dyDescent="0.2">
      <c r="A83" s="110">
        <v>42265</v>
      </c>
      <c r="B83" s="111">
        <v>300</v>
      </c>
      <c r="C83" s="44"/>
      <c r="D83" s="44"/>
      <c r="F83"/>
      <c r="G83"/>
      <c r="M83">
        <f t="shared" si="1"/>
        <v>168</v>
      </c>
    </row>
    <row r="84" spans="1:13" s="97" customFormat="1" x14ac:dyDescent="0.2">
      <c r="A84" s="110">
        <v>42262</v>
      </c>
      <c r="B84" s="111">
        <v>576</v>
      </c>
      <c r="C84" s="44"/>
      <c r="D84" s="44"/>
      <c r="F84"/>
      <c r="G84"/>
      <c r="M84">
        <f t="shared" si="1"/>
        <v>168</v>
      </c>
    </row>
    <row r="85" spans="1:13" s="97" customFormat="1" x14ac:dyDescent="0.2">
      <c r="A85" s="110">
        <v>42265</v>
      </c>
      <c r="B85" s="111">
        <v>408</v>
      </c>
      <c r="C85" s="44"/>
      <c r="D85" s="44"/>
      <c r="F85"/>
      <c r="G85"/>
      <c r="M85">
        <f t="shared" si="1"/>
        <v>168</v>
      </c>
    </row>
    <row r="86" spans="1:13" s="97" customFormat="1" x14ac:dyDescent="0.2">
      <c r="A86" s="110">
        <v>42264</v>
      </c>
      <c r="B86" s="111">
        <v>420</v>
      </c>
      <c r="C86" s="44"/>
      <c r="D86" s="44"/>
      <c r="F86"/>
      <c r="G86"/>
      <c r="M86">
        <f t="shared" si="1"/>
        <v>187</v>
      </c>
    </row>
    <row r="87" spans="1:13" s="97" customFormat="1" x14ac:dyDescent="0.2">
      <c r="A87" s="110">
        <v>42263</v>
      </c>
      <c r="B87" s="111">
        <v>240</v>
      </c>
      <c r="C87" s="44"/>
      <c r="D87" s="44"/>
      <c r="F87"/>
      <c r="G87"/>
      <c r="M87">
        <f t="shared" si="1"/>
        <v>198</v>
      </c>
    </row>
    <row r="88" spans="1:13" s="97" customFormat="1" x14ac:dyDescent="0.2">
      <c r="A88" s="110">
        <v>42264</v>
      </c>
      <c r="B88" s="111">
        <v>96</v>
      </c>
      <c r="C88" s="44"/>
      <c r="D88" s="44"/>
      <c r="F88"/>
      <c r="G88"/>
      <c r="M88">
        <f t="shared" si="1"/>
        <v>168</v>
      </c>
    </row>
    <row r="89" spans="1:13" s="97" customFormat="1" x14ac:dyDescent="0.2">
      <c r="A89" s="110">
        <v>42263</v>
      </c>
      <c r="B89" s="111">
        <v>348</v>
      </c>
      <c r="C89" s="44"/>
      <c r="D89" s="44"/>
      <c r="F89"/>
      <c r="G89"/>
      <c r="M89">
        <f t="shared" si="1"/>
        <v>168</v>
      </c>
    </row>
    <row r="90" spans="1:13" s="97" customFormat="1" x14ac:dyDescent="0.2">
      <c r="A90" s="110">
        <v>42265</v>
      </c>
      <c r="B90" s="111">
        <v>420</v>
      </c>
      <c r="C90" s="44"/>
      <c r="D90" s="44"/>
      <c r="F90"/>
      <c r="G90"/>
      <c r="M90">
        <f t="shared" si="1"/>
        <v>198</v>
      </c>
    </row>
    <row r="91" spans="1:13" s="97" customFormat="1" x14ac:dyDescent="0.2">
      <c r="A91" s="110">
        <v>42265</v>
      </c>
      <c r="B91" s="111">
        <v>132</v>
      </c>
      <c r="C91" s="44"/>
      <c r="D91" s="44"/>
      <c r="F91"/>
      <c r="G91"/>
      <c r="M91">
        <f t="shared" si="1"/>
        <v>168</v>
      </c>
    </row>
    <row r="92" spans="1:13" s="97" customFormat="1" x14ac:dyDescent="0.2">
      <c r="A92" s="110">
        <v>42262</v>
      </c>
      <c r="B92" s="111">
        <v>516</v>
      </c>
      <c r="C92" s="44"/>
      <c r="D92" s="44"/>
      <c r="F92"/>
      <c r="G92"/>
      <c r="M92">
        <f t="shared" si="1"/>
        <v>168</v>
      </c>
    </row>
    <row r="93" spans="1:13" s="97" customFormat="1" x14ac:dyDescent="0.2">
      <c r="A93" s="110">
        <v>42264</v>
      </c>
      <c r="B93" s="111">
        <v>576</v>
      </c>
      <c r="C93" s="44"/>
      <c r="D93" s="44"/>
      <c r="F93"/>
      <c r="G93"/>
      <c r="M93">
        <f t="shared" si="1"/>
        <v>187</v>
      </c>
    </row>
    <row r="94" spans="1:13" s="97" customFormat="1" x14ac:dyDescent="0.2">
      <c r="A94" s="110">
        <v>42265</v>
      </c>
      <c r="B94" s="111">
        <v>288</v>
      </c>
      <c r="C94" s="44"/>
      <c r="D94" s="44"/>
      <c r="F94"/>
      <c r="G94"/>
      <c r="M94">
        <f t="shared" si="1"/>
        <v>168</v>
      </c>
    </row>
    <row r="95" spans="1:13" s="97" customFormat="1" x14ac:dyDescent="0.2">
      <c r="A95" s="110">
        <v>42262</v>
      </c>
      <c r="B95" s="111">
        <v>492</v>
      </c>
      <c r="C95" s="44"/>
      <c r="D95" s="44"/>
      <c r="F95"/>
      <c r="G95"/>
      <c r="M95">
        <f t="shared" si="1"/>
        <v>152</v>
      </c>
    </row>
    <row r="96" spans="1:13" s="97" customFormat="1" x14ac:dyDescent="0.2">
      <c r="A96" s="110">
        <v>42262</v>
      </c>
      <c r="B96" s="111">
        <v>636</v>
      </c>
      <c r="C96" s="44"/>
      <c r="D96" s="44"/>
      <c r="F96"/>
      <c r="G96"/>
      <c r="M96">
        <f t="shared" si="1"/>
        <v>168</v>
      </c>
    </row>
    <row r="97" spans="1:13" s="97" customFormat="1" x14ac:dyDescent="0.2">
      <c r="A97" s="110">
        <v>42263</v>
      </c>
      <c r="B97" s="111">
        <v>348</v>
      </c>
      <c r="C97" s="44"/>
      <c r="D97" s="44"/>
      <c r="F97"/>
      <c r="G97"/>
      <c r="M97">
        <f t="shared" si="1"/>
        <v>187</v>
      </c>
    </row>
    <row r="98" spans="1:13" s="97" customFormat="1" x14ac:dyDescent="0.2">
      <c r="A98" s="110">
        <v>42262</v>
      </c>
      <c r="B98" s="111">
        <v>168</v>
      </c>
      <c r="C98" s="44"/>
      <c r="D98" s="44"/>
      <c r="F98"/>
      <c r="G98"/>
      <c r="M98">
        <f t="shared" si="1"/>
        <v>187</v>
      </c>
    </row>
    <row r="99" spans="1:13" s="97" customFormat="1" x14ac:dyDescent="0.2">
      <c r="A99" s="110">
        <v>42262</v>
      </c>
      <c r="B99" s="111">
        <v>264</v>
      </c>
      <c r="C99" s="44"/>
      <c r="D99" s="44"/>
      <c r="F99"/>
      <c r="G99"/>
      <c r="M99">
        <f t="shared" si="1"/>
        <v>152</v>
      </c>
    </row>
    <row r="100" spans="1:13" s="97" customFormat="1" x14ac:dyDescent="0.2">
      <c r="A100" s="110">
        <v>42265</v>
      </c>
      <c r="B100" s="111">
        <v>600</v>
      </c>
      <c r="C100" s="44"/>
      <c r="D100" s="44"/>
      <c r="F100"/>
      <c r="G100"/>
      <c r="M100">
        <f t="shared" si="1"/>
        <v>187</v>
      </c>
    </row>
    <row r="101" spans="1:13" s="97" customFormat="1" x14ac:dyDescent="0.2">
      <c r="A101" s="110">
        <v>42262</v>
      </c>
      <c r="B101" s="111">
        <v>216</v>
      </c>
      <c r="C101" s="44"/>
      <c r="D101" s="44"/>
      <c r="F101"/>
      <c r="G101"/>
      <c r="M101">
        <f t="shared" si="1"/>
        <v>152</v>
      </c>
    </row>
    <row r="102" spans="1:13" s="97" customFormat="1" x14ac:dyDescent="0.2">
      <c r="A102" s="110">
        <v>42265</v>
      </c>
      <c r="B102" s="111">
        <v>648</v>
      </c>
      <c r="C102" s="44"/>
      <c r="D102" s="44"/>
      <c r="F102"/>
      <c r="G102"/>
      <c r="M102">
        <f t="shared" si="1"/>
        <v>187</v>
      </c>
    </row>
    <row r="103" spans="1:13" s="97" customFormat="1" x14ac:dyDescent="0.2">
      <c r="A103" s="110">
        <v>42264</v>
      </c>
      <c r="B103" s="111">
        <v>288</v>
      </c>
      <c r="C103" s="44"/>
      <c r="D103" s="44"/>
      <c r="F103"/>
      <c r="G103"/>
      <c r="M103">
        <f t="shared" si="1"/>
        <v>152</v>
      </c>
    </row>
    <row r="104" spans="1:13" s="97" customFormat="1" x14ac:dyDescent="0.2">
      <c r="A104" s="110">
        <v>42263</v>
      </c>
      <c r="B104" s="111">
        <v>684</v>
      </c>
      <c r="C104" s="44"/>
      <c r="D104" s="44"/>
      <c r="F104"/>
      <c r="G104"/>
      <c r="M104">
        <f t="shared" si="1"/>
        <v>187</v>
      </c>
    </row>
    <row r="105" spans="1:13" s="97" customFormat="1" x14ac:dyDescent="0.2">
      <c r="A105" s="110">
        <v>42262</v>
      </c>
      <c r="B105" s="111">
        <v>168</v>
      </c>
      <c r="C105" s="44"/>
      <c r="D105" s="44"/>
      <c r="F105"/>
      <c r="G105"/>
      <c r="M105">
        <f t="shared" si="1"/>
        <v>152</v>
      </c>
    </row>
    <row r="106" spans="1:13" s="97" customFormat="1" x14ac:dyDescent="0.2">
      <c r="A106" s="110">
        <v>42263</v>
      </c>
      <c r="B106" s="111">
        <v>756</v>
      </c>
      <c r="C106" s="44"/>
      <c r="D106" s="44"/>
      <c r="F106"/>
      <c r="G106"/>
      <c r="M106">
        <f t="shared" si="1"/>
        <v>152</v>
      </c>
    </row>
    <row r="107" spans="1:13" s="97" customFormat="1" x14ac:dyDescent="0.2">
      <c r="A107" s="110">
        <v>42264</v>
      </c>
      <c r="B107" s="111">
        <v>648</v>
      </c>
      <c r="C107" s="44"/>
      <c r="D107" s="44"/>
      <c r="F107"/>
      <c r="G107"/>
      <c r="M107">
        <f t="shared" si="1"/>
        <v>152</v>
      </c>
    </row>
    <row r="108" spans="1:13" s="97" customFormat="1" x14ac:dyDescent="0.2">
      <c r="A108" s="110">
        <v>42262</v>
      </c>
      <c r="B108" s="111">
        <v>696</v>
      </c>
      <c r="C108" s="44"/>
      <c r="D108" s="44"/>
      <c r="F108"/>
      <c r="G108"/>
      <c r="M108">
        <f t="shared" si="1"/>
        <v>168</v>
      </c>
    </row>
    <row r="109" spans="1:13" s="97" customFormat="1" x14ac:dyDescent="0.2">
      <c r="A109" s="110">
        <v>42264</v>
      </c>
      <c r="B109" s="111">
        <v>456</v>
      </c>
      <c r="C109" s="44"/>
      <c r="D109" s="44"/>
      <c r="F109"/>
      <c r="G109"/>
      <c r="M109">
        <f t="shared" si="1"/>
        <v>152</v>
      </c>
    </row>
    <row r="110" spans="1:13" s="97" customFormat="1" x14ac:dyDescent="0.2">
      <c r="A110" s="110">
        <v>42263</v>
      </c>
      <c r="B110" s="111">
        <v>696</v>
      </c>
      <c r="C110" s="44"/>
      <c r="D110" s="44"/>
      <c r="F110"/>
      <c r="G110"/>
      <c r="M110">
        <f t="shared" si="1"/>
        <v>187</v>
      </c>
    </row>
    <row r="111" spans="1:13" s="97" customFormat="1" x14ac:dyDescent="0.2">
      <c r="A111" s="110">
        <v>42264</v>
      </c>
      <c r="B111" s="111">
        <v>252</v>
      </c>
      <c r="C111" s="44"/>
      <c r="D111" s="44"/>
      <c r="F111"/>
      <c r="G111"/>
      <c r="M111">
        <f t="shared" si="1"/>
        <v>152</v>
      </c>
    </row>
    <row r="112" spans="1:13" s="97" customFormat="1" x14ac:dyDescent="0.2">
      <c r="A112" s="110">
        <v>42263</v>
      </c>
      <c r="B112" s="111">
        <v>732</v>
      </c>
      <c r="C112" s="44"/>
      <c r="D112" s="44"/>
      <c r="F112"/>
      <c r="G112"/>
      <c r="M112">
        <f t="shared" si="1"/>
        <v>198</v>
      </c>
    </row>
    <row r="113" spans="1:13" s="97" customFormat="1" x14ac:dyDescent="0.2">
      <c r="A113" s="110">
        <v>42265</v>
      </c>
      <c r="B113" s="111">
        <v>132</v>
      </c>
      <c r="C113" s="44"/>
      <c r="D113" s="44"/>
      <c r="F113"/>
      <c r="G113"/>
      <c r="M113">
        <f t="shared" si="1"/>
        <v>152</v>
      </c>
    </row>
    <row r="114" spans="1:13" s="97" customFormat="1" x14ac:dyDescent="0.2">
      <c r="A114" s="110">
        <v>42264</v>
      </c>
      <c r="B114" s="111">
        <v>744</v>
      </c>
      <c r="C114" s="44"/>
      <c r="D114" s="44"/>
      <c r="F114"/>
      <c r="G114"/>
      <c r="M114">
        <f t="shared" si="1"/>
        <v>152</v>
      </c>
    </row>
    <row r="115" spans="1:13" s="97" customFormat="1" x14ac:dyDescent="0.2">
      <c r="A115" s="110">
        <v>42265</v>
      </c>
      <c r="B115" s="111">
        <v>732</v>
      </c>
      <c r="C115" s="44"/>
      <c r="D115" s="44"/>
      <c r="F115"/>
      <c r="G115"/>
      <c r="M115">
        <f t="shared" si="1"/>
        <v>168</v>
      </c>
    </row>
    <row r="116" spans="1:13" s="97" customFormat="1" x14ac:dyDescent="0.2">
      <c r="A116" s="110">
        <v>42264</v>
      </c>
      <c r="B116" s="111">
        <v>312</v>
      </c>
      <c r="C116" s="44"/>
      <c r="D116" s="44"/>
      <c r="F116"/>
      <c r="G116"/>
      <c r="M116">
        <f t="shared" si="1"/>
        <v>187</v>
      </c>
    </row>
    <row r="117" spans="1:13" s="97" customFormat="1" x14ac:dyDescent="0.2">
      <c r="A117" s="110">
        <v>42265</v>
      </c>
      <c r="B117" s="111">
        <v>288</v>
      </c>
      <c r="C117" s="44"/>
      <c r="D117" s="44"/>
      <c r="F117"/>
      <c r="G117"/>
      <c r="M117">
        <f t="shared" si="1"/>
        <v>198</v>
      </c>
    </row>
    <row r="118" spans="1:13" s="97" customFormat="1" x14ac:dyDescent="0.2">
      <c r="A118" s="110">
        <v>42264</v>
      </c>
      <c r="B118" s="111">
        <v>108</v>
      </c>
      <c r="C118" s="44"/>
      <c r="D118" s="44"/>
      <c r="F118"/>
      <c r="G118"/>
      <c r="M118">
        <f t="shared" si="1"/>
        <v>168</v>
      </c>
    </row>
    <row r="119" spans="1:13" s="97" customFormat="1" x14ac:dyDescent="0.2">
      <c r="A119" s="110">
        <v>42265</v>
      </c>
      <c r="B119" s="111">
        <v>540</v>
      </c>
      <c r="C119" s="44"/>
      <c r="D119" s="44"/>
      <c r="F119"/>
      <c r="G119"/>
      <c r="M119">
        <f t="shared" si="1"/>
        <v>152</v>
      </c>
    </row>
    <row r="120" spans="1:13" s="97" customFormat="1" x14ac:dyDescent="0.2">
      <c r="A120" s="110">
        <v>42262</v>
      </c>
      <c r="B120" s="111">
        <v>648</v>
      </c>
      <c r="C120" s="44"/>
      <c r="D120" s="44"/>
      <c r="F120"/>
      <c r="G120"/>
      <c r="M120">
        <f t="shared" si="1"/>
        <v>187</v>
      </c>
    </row>
    <row r="121" spans="1:13" s="97" customFormat="1" x14ac:dyDescent="0.2">
      <c r="A121" s="110">
        <v>42263</v>
      </c>
      <c r="B121" s="111">
        <v>156</v>
      </c>
      <c r="C121" s="44"/>
      <c r="D121" s="44"/>
      <c r="F121"/>
      <c r="G121"/>
      <c r="M121">
        <f t="shared" si="1"/>
        <v>198</v>
      </c>
    </row>
    <row r="122" spans="1:13" s="97" customFormat="1" x14ac:dyDescent="0.2">
      <c r="A122" s="110">
        <v>42265</v>
      </c>
      <c r="B122" s="111">
        <v>12</v>
      </c>
      <c r="C122" s="44"/>
      <c r="D122" s="44"/>
      <c r="F122"/>
      <c r="G122"/>
      <c r="M122">
        <f t="shared" si="1"/>
        <v>187</v>
      </c>
    </row>
    <row r="123" spans="1:13" s="97" customFormat="1" x14ac:dyDescent="0.2">
      <c r="A123" s="110">
        <v>42263</v>
      </c>
      <c r="B123" s="111">
        <v>216</v>
      </c>
      <c r="C123" s="44"/>
      <c r="D123" s="44"/>
      <c r="F123"/>
      <c r="G123"/>
      <c r="M123">
        <f t="shared" si="1"/>
        <v>152</v>
      </c>
    </row>
    <row r="124" spans="1:13" s="97" customFormat="1" x14ac:dyDescent="0.2">
      <c r="A124" s="110">
        <v>42262</v>
      </c>
      <c r="B124" s="111">
        <v>660</v>
      </c>
      <c r="C124" s="44"/>
      <c r="D124" s="44"/>
      <c r="F124"/>
      <c r="G124"/>
      <c r="M124">
        <f t="shared" si="1"/>
        <v>187</v>
      </c>
    </row>
    <row r="125" spans="1:13" s="97" customFormat="1" x14ac:dyDescent="0.2">
      <c r="A125" s="110">
        <v>42265</v>
      </c>
      <c r="B125" s="111">
        <v>168</v>
      </c>
      <c r="C125" s="44"/>
      <c r="D125" s="44"/>
      <c r="F125"/>
      <c r="G125"/>
      <c r="M125">
        <f t="shared" si="1"/>
        <v>152</v>
      </c>
    </row>
    <row r="126" spans="1:13" s="97" customFormat="1" x14ac:dyDescent="0.2">
      <c r="A126" s="110">
        <v>42264</v>
      </c>
      <c r="B126" s="111">
        <v>624</v>
      </c>
      <c r="C126" s="44"/>
      <c r="D126" s="44"/>
      <c r="F126"/>
      <c r="G126"/>
      <c r="M126">
        <f t="shared" si="1"/>
        <v>198</v>
      </c>
    </row>
    <row r="127" spans="1:13" s="97" customFormat="1" x14ac:dyDescent="0.2">
      <c r="A127" s="110">
        <v>42262</v>
      </c>
      <c r="B127" s="111">
        <v>72</v>
      </c>
      <c r="C127" s="44"/>
      <c r="D127" s="44"/>
      <c r="F127"/>
      <c r="G127"/>
      <c r="M127">
        <f t="shared" si="1"/>
        <v>168</v>
      </c>
    </row>
    <row r="128" spans="1:13" s="97" customFormat="1" x14ac:dyDescent="0.2">
      <c r="A128" s="110">
        <v>42263</v>
      </c>
      <c r="B128" s="111">
        <v>444</v>
      </c>
      <c r="C128" s="44"/>
      <c r="D128" s="44"/>
      <c r="F128"/>
      <c r="G128"/>
      <c r="M128">
        <f t="shared" si="1"/>
        <v>187</v>
      </c>
    </row>
    <row r="129" spans="1:13" s="97" customFormat="1" x14ac:dyDescent="0.2">
      <c r="A129" s="110">
        <v>42264</v>
      </c>
      <c r="B129" s="111">
        <v>204</v>
      </c>
      <c r="C129" s="44"/>
      <c r="D129" s="44"/>
      <c r="F129"/>
      <c r="G129"/>
      <c r="M129">
        <f t="shared" si="1"/>
        <v>168</v>
      </c>
    </row>
    <row r="130" spans="1:13" s="97" customFormat="1" x14ac:dyDescent="0.2">
      <c r="A130" s="110">
        <v>42264</v>
      </c>
      <c r="B130" s="111">
        <v>576</v>
      </c>
      <c r="C130" s="44"/>
      <c r="D130" s="44"/>
      <c r="F130"/>
      <c r="G130"/>
      <c r="M130">
        <f t="shared" si="1"/>
        <v>198</v>
      </c>
    </row>
    <row r="131" spans="1:13" s="97" customFormat="1" x14ac:dyDescent="0.2">
      <c r="A131" s="110">
        <v>42265</v>
      </c>
      <c r="B131" s="111">
        <v>84</v>
      </c>
      <c r="C131" s="44"/>
      <c r="D131" s="44"/>
      <c r="F131"/>
      <c r="G131"/>
      <c r="M131">
        <f t="shared" si="1"/>
        <v>198</v>
      </c>
    </row>
    <row r="132" spans="1:13" s="97" customFormat="1" x14ac:dyDescent="0.2">
      <c r="A132" s="110">
        <v>42265</v>
      </c>
      <c r="B132" s="111">
        <v>108</v>
      </c>
      <c r="C132" s="44"/>
      <c r="D132" s="44"/>
      <c r="F132"/>
      <c r="G132"/>
      <c r="M132">
        <f t="shared" si="1"/>
        <v>187</v>
      </c>
    </row>
    <row r="133" spans="1:13" s="97" customFormat="1" x14ac:dyDescent="0.2">
      <c r="A133" s="110">
        <v>42263</v>
      </c>
      <c r="B133" s="111">
        <v>228</v>
      </c>
      <c r="C133" s="44"/>
      <c r="D133" s="44"/>
      <c r="F133"/>
      <c r="G133"/>
      <c r="M133">
        <f t="shared" si="1"/>
        <v>168</v>
      </c>
    </row>
    <row r="134" spans="1:13" s="97" customFormat="1" x14ac:dyDescent="0.2">
      <c r="A134" s="110">
        <v>42262</v>
      </c>
      <c r="B134" s="111">
        <v>408</v>
      </c>
      <c r="C134" s="44"/>
      <c r="D134" s="44"/>
      <c r="F134"/>
      <c r="G134"/>
      <c r="M134">
        <f t="shared" si="1"/>
        <v>168</v>
      </c>
    </row>
    <row r="135" spans="1:13" s="97" customFormat="1" x14ac:dyDescent="0.2">
      <c r="A135" s="110">
        <v>42263</v>
      </c>
      <c r="B135" s="111">
        <v>516</v>
      </c>
      <c r="C135" s="44"/>
      <c r="D135" s="44"/>
      <c r="F135"/>
      <c r="G135"/>
      <c r="M135">
        <f t="shared" si="1"/>
        <v>152</v>
      </c>
    </row>
    <row r="136" spans="1:13" s="97" customFormat="1" x14ac:dyDescent="0.2">
      <c r="A136" s="110">
        <v>42263</v>
      </c>
      <c r="B136" s="111">
        <v>804</v>
      </c>
      <c r="C136" s="44"/>
      <c r="D136" s="44"/>
      <c r="F136"/>
      <c r="G136"/>
      <c r="M136">
        <f t="shared" si="1"/>
        <v>152</v>
      </c>
    </row>
    <row r="137" spans="1:13" s="97" customFormat="1" x14ac:dyDescent="0.2">
      <c r="A137" s="110">
        <v>42265</v>
      </c>
      <c r="B137" s="111">
        <v>696</v>
      </c>
      <c r="C137" s="44"/>
      <c r="D137" s="44"/>
      <c r="F137"/>
      <c r="G137"/>
      <c r="M137">
        <f t="shared" si="1"/>
        <v>187</v>
      </c>
    </row>
    <row r="138" spans="1:13" s="97" customFormat="1" x14ac:dyDescent="0.2">
      <c r="A138" s="110">
        <v>42263</v>
      </c>
      <c r="B138" s="111">
        <v>264</v>
      </c>
      <c r="C138" s="44"/>
      <c r="D138" s="44"/>
      <c r="F138"/>
      <c r="G138"/>
      <c r="M138">
        <f t="shared" si="1"/>
        <v>168</v>
      </c>
    </row>
    <row r="139" spans="1:13" s="97" customFormat="1" x14ac:dyDescent="0.2">
      <c r="A139" s="110">
        <v>42262</v>
      </c>
      <c r="B139" s="111">
        <v>396</v>
      </c>
      <c r="C139" s="44"/>
      <c r="D139" s="44"/>
      <c r="F139"/>
      <c r="G139"/>
      <c r="M139">
        <f t="shared" ref="M139:M182" si="2">LOOKUP(B140,$I$12:$K$15)</f>
        <v>152</v>
      </c>
    </row>
    <row r="140" spans="1:13" s="97" customFormat="1" x14ac:dyDescent="0.2">
      <c r="A140" s="110">
        <v>42262</v>
      </c>
      <c r="B140" s="111">
        <v>780</v>
      </c>
      <c r="C140" s="44"/>
      <c r="D140" s="44"/>
      <c r="F140"/>
      <c r="G140"/>
      <c r="M140">
        <f t="shared" si="2"/>
        <v>198</v>
      </c>
    </row>
    <row r="141" spans="1:13" s="97" customFormat="1" x14ac:dyDescent="0.2">
      <c r="A141" s="110">
        <v>42264</v>
      </c>
      <c r="B141" s="111">
        <v>12</v>
      </c>
      <c r="C141" s="44"/>
      <c r="D141" s="44"/>
      <c r="F141"/>
      <c r="G141"/>
      <c r="M141">
        <f t="shared" si="2"/>
        <v>168</v>
      </c>
    </row>
    <row r="142" spans="1:13" s="97" customFormat="1" x14ac:dyDescent="0.2">
      <c r="A142" s="110">
        <v>42263</v>
      </c>
      <c r="B142" s="111">
        <v>432</v>
      </c>
      <c r="C142" s="44"/>
      <c r="D142" s="44"/>
      <c r="F142"/>
      <c r="G142"/>
      <c r="M142">
        <f t="shared" si="2"/>
        <v>187</v>
      </c>
    </row>
    <row r="143" spans="1:13" s="97" customFormat="1" x14ac:dyDescent="0.2">
      <c r="A143" s="110">
        <v>42262</v>
      </c>
      <c r="B143" s="111">
        <v>216</v>
      </c>
      <c r="C143" s="44"/>
      <c r="D143" s="44"/>
      <c r="F143"/>
      <c r="G143"/>
      <c r="M143">
        <f t="shared" si="2"/>
        <v>152</v>
      </c>
    </row>
    <row r="144" spans="1:13" s="97" customFormat="1" x14ac:dyDescent="0.2">
      <c r="A144" s="110">
        <v>42265</v>
      </c>
      <c r="B144" s="111">
        <v>768</v>
      </c>
      <c r="C144" s="44"/>
      <c r="D144" s="44"/>
      <c r="F144"/>
      <c r="G144"/>
      <c r="M144">
        <f t="shared" si="2"/>
        <v>187</v>
      </c>
    </row>
    <row r="145" spans="1:13" s="97" customFormat="1" x14ac:dyDescent="0.2">
      <c r="A145" s="110">
        <v>42262</v>
      </c>
      <c r="B145" s="111">
        <v>204</v>
      </c>
      <c r="C145" s="44"/>
      <c r="D145" s="44"/>
      <c r="F145"/>
      <c r="G145"/>
      <c r="M145">
        <f t="shared" si="2"/>
        <v>168</v>
      </c>
    </row>
    <row r="146" spans="1:13" s="97" customFormat="1" x14ac:dyDescent="0.2">
      <c r="A146" s="110">
        <v>42263</v>
      </c>
      <c r="B146" s="111">
        <v>540</v>
      </c>
      <c r="C146" s="44"/>
      <c r="D146" s="44"/>
      <c r="F146"/>
      <c r="G146"/>
      <c r="M146">
        <f t="shared" si="2"/>
        <v>168</v>
      </c>
    </row>
    <row r="147" spans="1:13" s="97" customFormat="1" x14ac:dyDescent="0.2">
      <c r="A147" s="110">
        <v>42264</v>
      </c>
      <c r="B147" s="111">
        <v>300</v>
      </c>
      <c r="C147" s="44"/>
      <c r="D147" s="44"/>
      <c r="F147"/>
      <c r="G147"/>
      <c r="M147">
        <f t="shared" si="2"/>
        <v>152</v>
      </c>
    </row>
    <row r="148" spans="1:13" s="97" customFormat="1" x14ac:dyDescent="0.2">
      <c r="A148" s="110">
        <v>42262</v>
      </c>
      <c r="B148" s="111">
        <v>804</v>
      </c>
      <c r="C148" s="44"/>
      <c r="D148" s="44"/>
      <c r="F148"/>
      <c r="G148"/>
      <c r="M148">
        <f t="shared" si="2"/>
        <v>198</v>
      </c>
    </row>
    <row r="149" spans="1:13" s="97" customFormat="1" x14ac:dyDescent="0.2">
      <c r="A149" s="110">
        <v>42263</v>
      </c>
      <c r="B149" s="111">
        <v>132</v>
      </c>
      <c r="C149" s="44"/>
      <c r="D149" s="44"/>
      <c r="F149"/>
      <c r="G149"/>
      <c r="M149">
        <f t="shared" si="2"/>
        <v>152</v>
      </c>
    </row>
    <row r="150" spans="1:13" s="97" customFormat="1" x14ac:dyDescent="0.2">
      <c r="A150" s="110">
        <v>42264</v>
      </c>
      <c r="B150" s="111">
        <v>804</v>
      </c>
      <c r="C150" s="44"/>
      <c r="D150" s="44"/>
      <c r="F150"/>
      <c r="G150"/>
      <c r="M150">
        <f t="shared" si="2"/>
        <v>187</v>
      </c>
    </row>
    <row r="151" spans="1:13" s="97" customFormat="1" x14ac:dyDescent="0.2">
      <c r="A151" s="110">
        <v>42264</v>
      </c>
      <c r="B151" s="111">
        <v>168</v>
      </c>
      <c r="C151" s="44"/>
      <c r="D151" s="44"/>
      <c r="F151"/>
      <c r="G151"/>
      <c r="M151">
        <f t="shared" si="2"/>
        <v>198</v>
      </c>
    </row>
    <row r="152" spans="1:13" s="97" customFormat="1" x14ac:dyDescent="0.2">
      <c r="A152" s="110">
        <v>42262</v>
      </c>
      <c r="B152" s="111">
        <v>96</v>
      </c>
      <c r="C152" s="44"/>
      <c r="D152" s="44"/>
      <c r="F152"/>
      <c r="G152"/>
      <c r="M152">
        <f t="shared" si="2"/>
        <v>152</v>
      </c>
    </row>
    <row r="153" spans="1:13" s="97" customFormat="1" x14ac:dyDescent="0.2">
      <c r="A153" s="110">
        <v>42264</v>
      </c>
      <c r="B153" s="111">
        <v>588</v>
      </c>
      <c r="C153" s="44"/>
      <c r="D153" s="44"/>
      <c r="F153"/>
      <c r="G153"/>
      <c r="M153">
        <f t="shared" si="2"/>
        <v>168</v>
      </c>
    </row>
    <row r="154" spans="1:13" s="97" customFormat="1" x14ac:dyDescent="0.2">
      <c r="A154" s="110">
        <v>42262</v>
      </c>
      <c r="B154" s="111">
        <v>384</v>
      </c>
      <c r="C154" s="44"/>
      <c r="D154" s="44"/>
      <c r="F154"/>
      <c r="G154"/>
      <c r="M154">
        <f t="shared" si="2"/>
        <v>168</v>
      </c>
    </row>
    <row r="155" spans="1:13" s="97" customFormat="1" x14ac:dyDescent="0.2">
      <c r="A155" s="110">
        <v>42264</v>
      </c>
      <c r="B155" s="111">
        <v>456</v>
      </c>
      <c r="C155" s="44"/>
      <c r="D155" s="44"/>
      <c r="F155"/>
      <c r="G155"/>
      <c r="M155">
        <f t="shared" si="2"/>
        <v>198</v>
      </c>
    </row>
    <row r="156" spans="1:13" s="97" customFormat="1" x14ac:dyDescent="0.2">
      <c r="A156" s="110">
        <v>42264</v>
      </c>
      <c r="B156" s="111">
        <v>24</v>
      </c>
      <c r="C156" s="44"/>
      <c r="D156" s="44"/>
      <c r="F156"/>
      <c r="G156"/>
      <c r="M156">
        <f t="shared" si="2"/>
        <v>152</v>
      </c>
    </row>
    <row r="157" spans="1:13" s="97" customFormat="1" x14ac:dyDescent="0.2">
      <c r="A157" s="110">
        <v>42265</v>
      </c>
      <c r="B157" s="111">
        <v>684</v>
      </c>
      <c r="C157" s="44"/>
      <c r="D157" s="44"/>
      <c r="F157"/>
      <c r="G157"/>
      <c r="M157">
        <f t="shared" si="2"/>
        <v>168</v>
      </c>
    </row>
    <row r="158" spans="1:13" s="97" customFormat="1" x14ac:dyDescent="0.2">
      <c r="A158" s="110">
        <v>42264</v>
      </c>
      <c r="B158" s="111">
        <v>384</v>
      </c>
      <c r="C158" s="44"/>
      <c r="D158" s="44"/>
      <c r="F158"/>
      <c r="G158"/>
      <c r="M158">
        <f t="shared" si="2"/>
        <v>187</v>
      </c>
    </row>
    <row r="159" spans="1:13" s="97" customFormat="1" x14ac:dyDescent="0.2">
      <c r="A159" s="110">
        <v>42262</v>
      </c>
      <c r="B159" s="111">
        <v>192</v>
      </c>
      <c r="C159" s="44"/>
      <c r="D159" s="44"/>
      <c r="F159"/>
      <c r="G159"/>
      <c r="M159">
        <f t="shared" si="2"/>
        <v>168</v>
      </c>
    </row>
    <row r="160" spans="1:13" s="97" customFormat="1" x14ac:dyDescent="0.2">
      <c r="A160" s="110">
        <v>42263</v>
      </c>
      <c r="B160" s="111">
        <v>300</v>
      </c>
      <c r="C160" s="44"/>
      <c r="D160" s="44"/>
      <c r="F160"/>
      <c r="G160"/>
      <c r="M160">
        <f t="shared" si="2"/>
        <v>152</v>
      </c>
    </row>
    <row r="161" spans="1:13" s="97" customFormat="1" x14ac:dyDescent="0.2">
      <c r="A161" s="110">
        <v>42265</v>
      </c>
      <c r="B161" s="111">
        <v>684</v>
      </c>
      <c r="C161" s="44"/>
      <c r="D161" s="44"/>
      <c r="F161"/>
      <c r="G161"/>
      <c r="M161">
        <f t="shared" si="2"/>
        <v>187</v>
      </c>
    </row>
    <row r="162" spans="1:13" s="97" customFormat="1" x14ac:dyDescent="0.2">
      <c r="A162" s="110">
        <v>42263</v>
      </c>
      <c r="B162" s="111">
        <v>288</v>
      </c>
      <c r="C162" s="44"/>
      <c r="D162" s="44"/>
      <c r="F162"/>
      <c r="G162"/>
      <c r="M162">
        <f t="shared" si="2"/>
        <v>168</v>
      </c>
    </row>
    <row r="163" spans="1:13" s="97" customFormat="1" x14ac:dyDescent="0.2">
      <c r="A163" s="110">
        <v>42265</v>
      </c>
      <c r="B163" s="111">
        <v>432</v>
      </c>
      <c r="C163" s="44"/>
      <c r="D163" s="44"/>
      <c r="F163"/>
      <c r="G163"/>
      <c r="M163">
        <f t="shared" si="2"/>
        <v>152</v>
      </c>
    </row>
    <row r="164" spans="1:13" s="97" customFormat="1" x14ac:dyDescent="0.2">
      <c r="A164" s="110">
        <v>42263</v>
      </c>
      <c r="B164" s="111">
        <v>648</v>
      </c>
      <c r="C164" s="44"/>
      <c r="D164" s="44"/>
      <c r="F164"/>
      <c r="G164"/>
      <c r="M164">
        <f t="shared" si="2"/>
        <v>168</v>
      </c>
    </row>
    <row r="165" spans="1:13" s="97" customFormat="1" x14ac:dyDescent="0.2">
      <c r="A165" s="110">
        <v>42263</v>
      </c>
      <c r="B165" s="111">
        <v>324</v>
      </c>
      <c r="C165" s="44"/>
      <c r="D165" s="44"/>
      <c r="F165"/>
      <c r="G165"/>
      <c r="M165">
        <f t="shared" si="2"/>
        <v>198</v>
      </c>
    </row>
    <row r="166" spans="1:13" s="97" customFormat="1" x14ac:dyDescent="0.2">
      <c r="A166" s="110">
        <v>42263</v>
      </c>
      <c r="B166" s="111">
        <v>24</v>
      </c>
      <c r="C166" s="44"/>
      <c r="D166" s="44"/>
      <c r="F166"/>
      <c r="G166"/>
      <c r="M166">
        <f t="shared" si="2"/>
        <v>168</v>
      </c>
    </row>
    <row r="167" spans="1:13" s="97" customFormat="1" x14ac:dyDescent="0.2">
      <c r="A167" s="110">
        <v>42262</v>
      </c>
      <c r="B167" s="111">
        <v>552</v>
      </c>
      <c r="C167" s="44"/>
      <c r="D167" s="44"/>
      <c r="F167"/>
      <c r="G167"/>
      <c r="M167">
        <f t="shared" si="2"/>
        <v>187</v>
      </c>
    </row>
    <row r="168" spans="1:13" s="97" customFormat="1" x14ac:dyDescent="0.2">
      <c r="A168" s="110">
        <v>42264</v>
      </c>
      <c r="B168" s="111">
        <v>168</v>
      </c>
      <c r="C168" s="44"/>
      <c r="D168" s="44"/>
      <c r="F168"/>
      <c r="G168"/>
      <c r="M168">
        <f t="shared" si="2"/>
        <v>152</v>
      </c>
    </row>
    <row r="169" spans="1:13" s="97" customFormat="1" x14ac:dyDescent="0.2">
      <c r="A169" s="110">
        <v>42264</v>
      </c>
      <c r="B169" s="111">
        <v>744</v>
      </c>
      <c r="C169" s="44"/>
      <c r="D169" s="44"/>
      <c r="F169"/>
      <c r="G169"/>
      <c r="M169">
        <f t="shared" si="2"/>
        <v>187</v>
      </c>
    </row>
    <row r="170" spans="1:13" s="97" customFormat="1" x14ac:dyDescent="0.2">
      <c r="A170" s="110">
        <v>42264</v>
      </c>
      <c r="B170" s="111">
        <v>228</v>
      </c>
      <c r="C170" s="44"/>
      <c r="D170" s="44"/>
      <c r="F170"/>
      <c r="G170"/>
      <c r="M170">
        <f t="shared" si="2"/>
        <v>152</v>
      </c>
    </row>
    <row r="171" spans="1:13" s="97" customFormat="1" x14ac:dyDescent="0.2">
      <c r="A171" s="110">
        <v>42263</v>
      </c>
      <c r="B171" s="111">
        <v>636</v>
      </c>
      <c r="C171" s="44"/>
      <c r="D171" s="44"/>
      <c r="F171"/>
      <c r="G171"/>
      <c r="M171">
        <f t="shared" si="2"/>
        <v>168</v>
      </c>
    </row>
    <row r="172" spans="1:13" s="97" customFormat="1" x14ac:dyDescent="0.2">
      <c r="A172" s="110">
        <v>42263</v>
      </c>
      <c r="B172" s="111">
        <v>312</v>
      </c>
      <c r="C172" s="44"/>
      <c r="D172" s="44"/>
      <c r="F172"/>
      <c r="G172"/>
      <c r="M172">
        <f t="shared" si="2"/>
        <v>198</v>
      </c>
    </row>
    <row r="173" spans="1:13" s="97" customFormat="1" x14ac:dyDescent="0.2">
      <c r="A173" s="110">
        <v>42263</v>
      </c>
      <c r="B173" s="111">
        <v>36</v>
      </c>
      <c r="C173" s="44"/>
      <c r="D173" s="44"/>
      <c r="F173"/>
      <c r="G173"/>
      <c r="M173">
        <f t="shared" si="2"/>
        <v>168</v>
      </c>
    </row>
    <row r="174" spans="1:13" s="97" customFormat="1" x14ac:dyDescent="0.2">
      <c r="A174" s="110">
        <v>42264</v>
      </c>
      <c r="B174" s="111">
        <v>492</v>
      </c>
      <c r="C174" s="44"/>
      <c r="D174" s="44"/>
      <c r="F174"/>
      <c r="G174"/>
      <c r="M174">
        <f t="shared" si="2"/>
        <v>152</v>
      </c>
    </row>
    <row r="175" spans="1:13" s="97" customFormat="1" x14ac:dyDescent="0.2">
      <c r="A175" s="110">
        <v>42264</v>
      </c>
      <c r="B175" s="111">
        <v>660</v>
      </c>
      <c r="C175" s="44"/>
      <c r="D175" s="44"/>
      <c r="F175"/>
      <c r="G175"/>
      <c r="M175">
        <f t="shared" si="2"/>
        <v>152</v>
      </c>
    </row>
    <row r="176" spans="1:13" s="97" customFormat="1" x14ac:dyDescent="0.2">
      <c r="A176" s="110">
        <v>42262</v>
      </c>
      <c r="B176" s="111">
        <v>756</v>
      </c>
      <c r="C176" s="44"/>
      <c r="D176" s="44"/>
      <c r="F176"/>
      <c r="G176"/>
      <c r="M176">
        <f t="shared" si="2"/>
        <v>187</v>
      </c>
    </row>
    <row r="177" spans="1:13" s="97" customFormat="1" x14ac:dyDescent="0.2">
      <c r="A177" s="110">
        <v>42265</v>
      </c>
      <c r="B177" s="111">
        <v>288</v>
      </c>
      <c r="C177" s="44"/>
      <c r="D177" s="44"/>
      <c r="F177"/>
      <c r="G177"/>
      <c r="M177">
        <f t="shared" si="2"/>
        <v>168</v>
      </c>
    </row>
    <row r="178" spans="1:13" s="97" customFormat="1" x14ac:dyDescent="0.2">
      <c r="A178" s="110">
        <v>42265</v>
      </c>
      <c r="B178" s="111">
        <v>408</v>
      </c>
      <c r="C178" s="44"/>
      <c r="D178" s="44"/>
      <c r="F178"/>
      <c r="G178"/>
      <c r="M178">
        <f t="shared" si="2"/>
        <v>168</v>
      </c>
    </row>
    <row r="179" spans="1:13" s="97" customFormat="1" x14ac:dyDescent="0.2">
      <c r="A179" s="110">
        <v>42263</v>
      </c>
      <c r="B179" s="111">
        <v>384</v>
      </c>
      <c r="C179" s="44"/>
      <c r="D179" s="44"/>
      <c r="F179"/>
      <c r="G179"/>
      <c r="M179">
        <f t="shared" si="2"/>
        <v>152</v>
      </c>
    </row>
    <row r="180" spans="1:13" s="97" customFormat="1" x14ac:dyDescent="0.2">
      <c r="A180" s="110">
        <v>42265</v>
      </c>
      <c r="B180" s="111">
        <v>612</v>
      </c>
      <c r="C180" s="44"/>
      <c r="D180" s="44"/>
      <c r="F180"/>
      <c r="G180"/>
      <c r="M180">
        <f t="shared" si="2"/>
        <v>152</v>
      </c>
    </row>
    <row r="181" spans="1:13" s="97" customFormat="1" x14ac:dyDescent="0.2">
      <c r="A181" s="110">
        <v>42262</v>
      </c>
      <c r="B181" s="111">
        <v>600</v>
      </c>
      <c r="C181" s="44"/>
      <c r="D181" s="44"/>
      <c r="F181"/>
      <c r="G181"/>
      <c r="M181">
        <f t="shared" si="2"/>
        <v>168</v>
      </c>
    </row>
    <row r="182" spans="1:13" s="97" customFormat="1" x14ac:dyDescent="0.2">
      <c r="A182" s="110">
        <v>42264</v>
      </c>
      <c r="B182" s="111">
        <v>432</v>
      </c>
      <c r="C182" s="44"/>
      <c r="D182" s="44"/>
      <c r="F182"/>
      <c r="G182"/>
      <c r="M182">
        <f t="shared" si="2"/>
        <v>168</v>
      </c>
    </row>
    <row r="183" spans="1:13" s="97" customFormat="1" x14ac:dyDescent="0.2">
      <c r="A183" s="110">
        <v>42263</v>
      </c>
      <c r="B183" s="111">
        <v>300</v>
      </c>
      <c r="C183" s="44"/>
      <c r="D183" s="44"/>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M183"/>
  <sheetViews>
    <sheetView zoomScaleNormal="100" workbookViewId="0">
      <selection activeCell="G12" sqref="G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f>LOOKUP(B12,$I$12:$K$15)</f>
        <v>168</v>
      </c>
      <c r="D12" s="44">
        <f>B12*C12</f>
        <v>90720</v>
      </c>
      <c r="F12" s="44">
        <f>SUM(D12:D183)</f>
        <v>11852436</v>
      </c>
      <c r="G12" s="44">
        <f>SUMPRODUCT(LOOKUP(B12:B183,I12:K15),B12:B183)</f>
        <v>11852436</v>
      </c>
      <c r="I12" s="112">
        <v>0</v>
      </c>
      <c r="J12" s="112">
        <v>143</v>
      </c>
      <c r="K12" s="113">
        <v>198</v>
      </c>
      <c r="M12">
        <f t="shared" si="0"/>
        <v>168</v>
      </c>
    </row>
    <row r="13" spans="1:13" x14ac:dyDescent="0.2">
      <c r="A13" s="110">
        <v>42262</v>
      </c>
      <c r="B13" s="111">
        <v>360</v>
      </c>
      <c r="C13" s="44">
        <f t="shared" ref="C13:C76" si="1">LOOKUP(B13,$I$12:$K$15)</f>
        <v>168</v>
      </c>
      <c r="D13" s="44">
        <f t="shared" ref="D13:D76" si="2">B13*C13</f>
        <v>60480</v>
      </c>
      <c r="I13" s="112">
        <v>144</v>
      </c>
      <c r="J13" s="112">
        <v>288</v>
      </c>
      <c r="K13" s="113">
        <v>187</v>
      </c>
      <c r="M13">
        <f t="shared" si="0"/>
        <v>198</v>
      </c>
    </row>
    <row r="14" spans="1:13" x14ac:dyDescent="0.2">
      <c r="A14" s="110">
        <v>42263</v>
      </c>
      <c r="B14" s="111">
        <v>12</v>
      </c>
      <c r="C14" s="44">
        <f t="shared" si="1"/>
        <v>198</v>
      </c>
      <c r="D14" s="44">
        <f t="shared" si="2"/>
        <v>2376</v>
      </c>
      <c r="I14" s="112">
        <v>289</v>
      </c>
      <c r="J14" s="112">
        <v>577</v>
      </c>
      <c r="K14" s="113">
        <v>168</v>
      </c>
      <c r="M14">
        <f t="shared" si="0"/>
        <v>168</v>
      </c>
    </row>
    <row r="15" spans="1:13" x14ac:dyDescent="0.2">
      <c r="A15" s="110">
        <v>42262</v>
      </c>
      <c r="B15" s="111">
        <v>468</v>
      </c>
      <c r="C15" s="44">
        <f t="shared" si="1"/>
        <v>168</v>
      </c>
      <c r="D15" s="44">
        <f t="shared" si="2"/>
        <v>78624</v>
      </c>
      <c r="I15" s="112">
        <v>578</v>
      </c>
      <c r="J15" s="112" t="s">
        <v>605</v>
      </c>
      <c r="K15" s="113">
        <v>152</v>
      </c>
      <c r="M15">
        <f t="shared" si="0"/>
        <v>198</v>
      </c>
    </row>
    <row r="16" spans="1:13" x14ac:dyDescent="0.2">
      <c r="A16" s="110">
        <v>42264</v>
      </c>
      <c r="B16" s="111">
        <v>48</v>
      </c>
      <c r="C16" s="44">
        <f t="shared" si="1"/>
        <v>198</v>
      </c>
      <c r="D16" s="44">
        <f t="shared" si="2"/>
        <v>9504</v>
      </c>
      <c r="I16" s="98"/>
      <c r="J16" s="98"/>
      <c r="K16" s="98"/>
      <c r="M16">
        <f t="shared" si="0"/>
        <v>198</v>
      </c>
    </row>
    <row r="17" spans="1:13" x14ac:dyDescent="0.2">
      <c r="A17" s="110">
        <v>42265</v>
      </c>
      <c r="B17" s="111">
        <v>84</v>
      </c>
      <c r="C17" s="44">
        <f t="shared" si="1"/>
        <v>198</v>
      </c>
      <c r="D17" s="44">
        <f t="shared" si="2"/>
        <v>16632</v>
      </c>
      <c r="I17" s="98"/>
      <c r="J17" s="98"/>
      <c r="K17" s="98"/>
      <c r="M17">
        <f t="shared" si="0"/>
        <v>168</v>
      </c>
    </row>
    <row r="18" spans="1:13" x14ac:dyDescent="0.2">
      <c r="A18" s="110">
        <v>42264</v>
      </c>
      <c r="B18" s="111">
        <v>540</v>
      </c>
      <c r="C18" s="44">
        <f t="shared" si="1"/>
        <v>168</v>
      </c>
      <c r="D18" s="44">
        <f t="shared" si="2"/>
        <v>90720</v>
      </c>
      <c r="I18" s="114"/>
      <c r="J18" s="114"/>
      <c r="K18" s="114"/>
      <c r="M18">
        <f t="shared" si="0"/>
        <v>168</v>
      </c>
    </row>
    <row r="19" spans="1:13" x14ac:dyDescent="0.2">
      <c r="A19" s="110">
        <v>42265</v>
      </c>
      <c r="B19" s="111">
        <v>492</v>
      </c>
      <c r="C19" s="44">
        <f t="shared" si="1"/>
        <v>168</v>
      </c>
      <c r="D19" s="44">
        <f t="shared" si="2"/>
        <v>82656</v>
      </c>
      <c r="M19">
        <f t="shared" si="0"/>
        <v>187</v>
      </c>
    </row>
    <row r="20" spans="1:13" x14ac:dyDescent="0.2">
      <c r="A20" s="110">
        <v>42265</v>
      </c>
      <c r="B20" s="111">
        <v>204</v>
      </c>
      <c r="C20" s="44">
        <f t="shared" si="1"/>
        <v>187</v>
      </c>
      <c r="D20" s="44">
        <f t="shared" si="2"/>
        <v>38148</v>
      </c>
      <c r="M20">
        <f t="shared" si="0"/>
        <v>168</v>
      </c>
    </row>
    <row r="21" spans="1:13" x14ac:dyDescent="0.2">
      <c r="A21" s="110">
        <v>42262</v>
      </c>
      <c r="B21" s="111">
        <v>408</v>
      </c>
      <c r="C21" s="44">
        <f t="shared" si="1"/>
        <v>168</v>
      </c>
      <c r="D21" s="44">
        <f t="shared" si="2"/>
        <v>68544</v>
      </c>
      <c r="M21">
        <f t="shared" si="0"/>
        <v>152</v>
      </c>
    </row>
    <row r="22" spans="1:13" x14ac:dyDescent="0.2">
      <c r="A22" s="110">
        <v>42264</v>
      </c>
      <c r="B22" s="111">
        <v>780</v>
      </c>
      <c r="C22" s="44">
        <f t="shared" si="1"/>
        <v>152</v>
      </c>
      <c r="D22" s="44">
        <f t="shared" si="2"/>
        <v>118560</v>
      </c>
      <c r="M22">
        <f t="shared" si="0"/>
        <v>168</v>
      </c>
    </row>
    <row r="23" spans="1:13" x14ac:dyDescent="0.2">
      <c r="A23" s="110">
        <v>42263</v>
      </c>
      <c r="B23" s="111">
        <v>444</v>
      </c>
      <c r="C23" s="44">
        <f t="shared" si="1"/>
        <v>168</v>
      </c>
      <c r="D23" s="44">
        <f t="shared" si="2"/>
        <v>74592</v>
      </c>
      <c r="M23">
        <f t="shared" si="0"/>
        <v>168</v>
      </c>
    </row>
    <row r="24" spans="1:13" x14ac:dyDescent="0.2">
      <c r="A24" s="110">
        <v>42262</v>
      </c>
      <c r="B24" s="111">
        <v>432</v>
      </c>
      <c r="C24" s="44">
        <f t="shared" si="1"/>
        <v>168</v>
      </c>
      <c r="D24" s="44">
        <f t="shared" si="2"/>
        <v>72576</v>
      </c>
      <c r="M24">
        <f t="shared" si="0"/>
        <v>168</v>
      </c>
    </row>
    <row r="25" spans="1:13" x14ac:dyDescent="0.2">
      <c r="A25" s="110">
        <v>42263</v>
      </c>
      <c r="B25" s="111">
        <v>456</v>
      </c>
      <c r="C25" s="44">
        <f t="shared" si="1"/>
        <v>168</v>
      </c>
      <c r="D25" s="44">
        <f t="shared" si="2"/>
        <v>76608</v>
      </c>
      <c r="M25">
        <f t="shared" si="0"/>
        <v>152</v>
      </c>
    </row>
    <row r="26" spans="1:13" x14ac:dyDescent="0.2">
      <c r="A26" s="110">
        <v>42263</v>
      </c>
      <c r="B26" s="111">
        <v>768</v>
      </c>
      <c r="C26" s="44">
        <f t="shared" si="1"/>
        <v>152</v>
      </c>
      <c r="D26" s="44">
        <f t="shared" si="2"/>
        <v>116736</v>
      </c>
      <c r="M26">
        <f t="shared" si="0"/>
        <v>168</v>
      </c>
    </row>
    <row r="27" spans="1:13" s="97" customFormat="1" x14ac:dyDescent="0.2">
      <c r="A27" s="110">
        <v>42264</v>
      </c>
      <c r="B27" s="111">
        <v>528</v>
      </c>
      <c r="C27" s="44">
        <f t="shared" si="1"/>
        <v>168</v>
      </c>
      <c r="D27" s="44">
        <f t="shared" si="2"/>
        <v>88704</v>
      </c>
      <c r="F27"/>
      <c r="G27"/>
      <c r="M27">
        <f t="shared" si="0"/>
        <v>152</v>
      </c>
    </row>
    <row r="28" spans="1:13" s="97" customFormat="1" x14ac:dyDescent="0.2">
      <c r="A28" s="110">
        <v>42262</v>
      </c>
      <c r="B28" s="111">
        <v>624</v>
      </c>
      <c r="C28" s="44">
        <f t="shared" si="1"/>
        <v>152</v>
      </c>
      <c r="D28" s="44">
        <f t="shared" si="2"/>
        <v>94848</v>
      </c>
      <c r="F28"/>
      <c r="G28"/>
      <c r="M28">
        <f t="shared" si="0"/>
        <v>168</v>
      </c>
    </row>
    <row r="29" spans="1:13" s="97" customFormat="1" x14ac:dyDescent="0.2">
      <c r="A29" s="110">
        <v>42264</v>
      </c>
      <c r="B29" s="111">
        <v>372</v>
      </c>
      <c r="C29" s="44">
        <f t="shared" si="1"/>
        <v>168</v>
      </c>
      <c r="D29" s="44">
        <f t="shared" si="2"/>
        <v>62496</v>
      </c>
      <c r="F29"/>
      <c r="G29"/>
      <c r="M29">
        <f t="shared" si="0"/>
        <v>152</v>
      </c>
    </row>
    <row r="30" spans="1:13" s="97" customFormat="1" x14ac:dyDescent="0.2">
      <c r="A30" s="110">
        <v>42265</v>
      </c>
      <c r="B30" s="111">
        <v>588</v>
      </c>
      <c r="C30" s="44">
        <f t="shared" si="1"/>
        <v>152</v>
      </c>
      <c r="D30" s="44">
        <f t="shared" si="2"/>
        <v>89376</v>
      </c>
      <c r="F30"/>
      <c r="G30"/>
      <c r="M30">
        <f t="shared" si="0"/>
        <v>168</v>
      </c>
    </row>
    <row r="31" spans="1:13" s="97" customFormat="1" x14ac:dyDescent="0.2">
      <c r="A31" s="110">
        <v>42262</v>
      </c>
      <c r="B31" s="111">
        <v>504</v>
      </c>
      <c r="C31" s="44">
        <f t="shared" si="1"/>
        <v>168</v>
      </c>
      <c r="D31" s="44">
        <f t="shared" si="2"/>
        <v>84672</v>
      </c>
      <c r="F31"/>
      <c r="G31"/>
      <c r="M31">
        <f t="shared" si="0"/>
        <v>168</v>
      </c>
    </row>
    <row r="32" spans="1:13" s="97" customFormat="1" x14ac:dyDescent="0.2">
      <c r="A32" s="110">
        <v>42263</v>
      </c>
      <c r="B32" s="111">
        <v>504</v>
      </c>
      <c r="C32" s="44">
        <f t="shared" si="1"/>
        <v>168</v>
      </c>
      <c r="D32" s="44">
        <f t="shared" si="2"/>
        <v>84672</v>
      </c>
      <c r="F32"/>
      <c r="G32"/>
      <c r="M32">
        <f t="shared" si="0"/>
        <v>152</v>
      </c>
    </row>
    <row r="33" spans="1:13" s="97" customFormat="1" x14ac:dyDescent="0.2">
      <c r="A33" s="110">
        <v>42265</v>
      </c>
      <c r="B33" s="111">
        <v>660</v>
      </c>
      <c r="C33" s="44">
        <f t="shared" si="1"/>
        <v>152</v>
      </c>
      <c r="D33" s="44">
        <f t="shared" si="2"/>
        <v>100320</v>
      </c>
      <c r="F33"/>
      <c r="G33"/>
      <c r="M33">
        <f t="shared" si="0"/>
        <v>168</v>
      </c>
    </row>
    <row r="34" spans="1:13" s="97" customFormat="1" x14ac:dyDescent="0.2">
      <c r="A34" s="110">
        <v>42263</v>
      </c>
      <c r="B34" s="111">
        <v>468</v>
      </c>
      <c r="C34" s="44">
        <f t="shared" si="1"/>
        <v>168</v>
      </c>
      <c r="D34" s="44">
        <f t="shared" si="2"/>
        <v>78624</v>
      </c>
      <c r="F34"/>
      <c r="G34"/>
      <c r="M34">
        <f t="shared" si="0"/>
        <v>168</v>
      </c>
    </row>
    <row r="35" spans="1:13" s="97" customFormat="1" x14ac:dyDescent="0.2">
      <c r="A35" s="110">
        <v>42265</v>
      </c>
      <c r="B35" s="111">
        <v>492</v>
      </c>
      <c r="C35" s="44">
        <f t="shared" si="1"/>
        <v>168</v>
      </c>
      <c r="D35" s="44">
        <f t="shared" si="2"/>
        <v>82656</v>
      </c>
      <c r="F35"/>
      <c r="G35"/>
      <c r="M35">
        <f t="shared" si="0"/>
        <v>187</v>
      </c>
    </row>
    <row r="36" spans="1:13" s="97" customFormat="1" x14ac:dyDescent="0.2">
      <c r="A36" s="110">
        <v>42265</v>
      </c>
      <c r="B36" s="111">
        <v>204</v>
      </c>
      <c r="C36" s="44">
        <f t="shared" si="1"/>
        <v>187</v>
      </c>
      <c r="D36" s="44">
        <f t="shared" si="2"/>
        <v>38148</v>
      </c>
      <c r="F36"/>
      <c r="G36"/>
      <c r="M36">
        <f t="shared" si="0"/>
        <v>187</v>
      </c>
    </row>
    <row r="37" spans="1:13" s="97" customFormat="1" x14ac:dyDescent="0.2">
      <c r="A37" s="110">
        <v>42262</v>
      </c>
      <c r="B37" s="111">
        <v>168</v>
      </c>
      <c r="C37" s="44">
        <f t="shared" si="1"/>
        <v>187</v>
      </c>
      <c r="D37" s="44">
        <f t="shared" si="2"/>
        <v>31416</v>
      </c>
      <c r="F37"/>
      <c r="G37"/>
      <c r="M37">
        <f t="shared" si="0"/>
        <v>198</v>
      </c>
    </row>
    <row r="38" spans="1:13" s="97" customFormat="1" x14ac:dyDescent="0.2">
      <c r="A38" s="110">
        <v>42264</v>
      </c>
      <c r="B38" s="111">
        <v>84</v>
      </c>
      <c r="C38" s="44">
        <f t="shared" si="1"/>
        <v>198</v>
      </c>
      <c r="D38" s="44">
        <f t="shared" si="2"/>
        <v>16632</v>
      </c>
      <c r="F38"/>
      <c r="G38"/>
      <c r="M38">
        <f t="shared" si="0"/>
        <v>152</v>
      </c>
    </row>
    <row r="39" spans="1:13" s="97" customFormat="1" x14ac:dyDescent="0.2">
      <c r="A39" s="110">
        <v>42264</v>
      </c>
      <c r="B39" s="111">
        <v>588</v>
      </c>
      <c r="C39" s="44">
        <f t="shared" si="1"/>
        <v>152</v>
      </c>
      <c r="D39" s="44">
        <f t="shared" si="2"/>
        <v>89376</v>
      </c>
      <c r="F39"/>
      <c r="G39"/>
      <c r="M39">
        <f t="shared" si="0"/>
        <v>187</v>
      </c>
    </row>
    <row r="40" spans="1:13" s="97" customFormat="1" x14ac:dyDescent="0.2">
      <c r="A40" s="110">
        <v>42262</v>
      </c>
      <c r="B40" s="111">
        <v>240</v>
      </c>
      <c r="C40" s="44">
        <f t="shared" si="1"/>
        <v>187</v>
      </c>
      <c r="D40" s="44">
        <f t="shared" si="2"/>
        <v>44880</v>
      </c>
      <c r="F40"/>
      <c r="G40"/>
      <c r="M40">
        <f t="shared" si="0"/>
        <v>152</v>
      </c>
    </row>
    <row r="41" spans="1:13" s="97" customFormat="1" x14ac:dyDescent="0.2">
      <c r="A41" s="110">
        <v>42265</v>
      </c>
      <c r="B41" s="111">
        <v>696</v>
      </c>
      <c r="C41" s="44">
        <f t="shared" si="1"/>
        <v>152</v>
      </c>
      <c r="D41" s="44">
        <f t="shared" si="2"/>
        <v>105792</v>
      </c>
      <c r="F41"/>
      <c r="G41"/>
      <c r="M41">
        <f t="shared" si="0"/>
        <v>168</v>
      </c>
    </row>
    <row r="42" spans="1:13" s="97" customFormat="1" x14ac:dyDescent="0.2">
      <c r="A42" s="110">
        <v>42262</v>
      </c>
      <c r="B42" s="111">
        <v>360</v>
      </c>
      <c r="C42" s="44">
        <f t="shared" si="1"/>
        <v>168</v>
      </c>
      <c r="D42" s="44">
        <f t="shared" si="2"/>
        <v>60480</v>
      </c>
      <c r="F42"/>
      <c r="G42"/>
      <c r="M42">
        <f t="shared" si="0"/>
        <v>187</v>
      </c>
    </row>
    <row r="43" spans="1:13" s="97" customFormat="1" x14ac:dyDescent="0.2">
      <c r="A43" s="110">
        <v>42262</v>
      </c>
      <c r="B43" s="111">
        <v>264</v>
      </c>
      <c r="C43" s="44">
        <f t="shared" si="1"/>
        <v>187</v>
      </c>
      <c r="D43" s="44">
        <f t="shared" si="2"/>
        <v>49368</v>
      </c>
      <c r="F43"/>
      <c r="G43"/>
      <c r="M43">
        <f t="shared" si="0"/>
        <v>152</v>
      </c>
    </row>
    <row r="44" spans="1:13" s="97" customFormat="1" x14ac:dyDescent="0.2">
      <c r="A44" s="110">
        <v>42262</v>
      </c>
      <c r="B44" s="111">
        <v>612</v>
      </c>
      <c r="C44" s="44">
        <f t="shared" si="1"/>
        <v>152</v>
      </c>
      <c r="D44" s="44">
        <f t="shared" si="2"/>
        <v>93024</v>
      </c>
      <c r="F44"/>
      <c r="G44"/>
      <c r="M44">
        <f t="shared" si="0"/>
        <v>152</v>
      </c>
    </row>
    <row r="45" spans="1:13" s="97" customFormat="1" x14ac:dyDescent="0.2">
      <c r="A45" s="110">
        <v>42263</v>
      </c>
      <c r="B45" s="111">
        <v>792</v>
      </c>
      <c r="C45" s="44">
        <f t="shared" si="1"/>
        <v>152</v>
      </c>
      <c r="D45" s="44">
        <f t="shared" si="2"/>
        <v>120384</v>
      </c>
      <c r="F45"/>
      <c r="G45"/>
      <c r="M45">
        <f t="shared" si="0"/>
        <v>198</v>
      </c>
    </row>
    <row r="46" spans="1:13" s="97" customFormat="1" x14ac:dyDescent="0.2">
      <c r="A46" s="110">
        <v>42265</v>
      </c>
      <c r="B46" s="111">
        <v>12</v>
      </c>
      <c r="C46" s="44">
        <f t="shared" si="1"/>
        <v>198</v>
      </c>
      <c r="D46" s="44">
        <f t="shared" si="2"/>
        <v>2376</v>
      </c>
      <c r="F46"/>
      <c r="G46"/>
      <c r="M46">
        <f t="shared" si="0"/>
        <v>168</v>
      </c>
    </row>
    <row r="47" spans="1:13" s="97" customFormat="1" x14ac:dyDescent="0.2">
      <c r="A47" s="110">
        <v>42265</v>
      </c>
      <c r="B47" s="111">
        <v>324</v>
      </c>
      <c r="C47" s="44">
        <f t="shared" si="1"/>
        <v>168</v>
      </c>
      <c r="D47" s="44">
        <f t="shared" si="2"/>
        <v>54432</v>
      </c>
      <c r="F47"/>
      <c r="G47"/>
      <c r="M47">
        <f t="shared" si="0"/>
        <v>168</v>
      </c>
    </row>
    <row r="48" spans="1:13" s="97" customFormat="1" x14ac:dyDescent="0.2">
      <c r="A48" s="110">
        <v>42262</v>
      </c>
      <c r="B48" s="111">
        <v>324</v>
      </c>
      <c r="C48" s="44">
        <f t="shared" si="1"/>
        <v>168</v>
      </c>
      <c r="D48" s="44">
        <f t="shared" si="2"/>
        <v>54432</v>
      </c>
      <c r="F48"/>
      <c r="G48"/>
      <c r="M48">
        <f t="shared" si="0"/>
        <v>152</v>
      </c>
    </row>
    <row r="49" spans="1:13" s="97" customFormat="1" x14ac:dyDescent="0.2">
      <c r="A49" s="110">
        <v>42262</v>
      </c>
      <c r="B49" s="111">
        <v>588</v>
      </c>
      <c r="C49" s="44">
        <f t="shared" si="1"/>
        <v>152</v>
      </c>
      <c r="D49" s="44">
        <f t="shared" si="2"/>
        <v>89376</v>
      </c>
      <c r="F49"/>
      <c r="G49"/>
      <c r="M49">
        <f t="shared" si="0"/>
        <v>168</v>
      </c>
    </row>
    <row r="50" spans="1:13" s="97" customFormat="1" x14ac:dyDescent="0.2">
      <c r="A50" s="110">
        <v>42264</v>
      </c>
      <c r="B50" s="111">
        <v>492</v>
      </c>
      <c r="C50" s="44">
        <f t="shared" si="1"/>
        <v>168</v>
      </c>
      <c r="D50" s="44">
        <f t="shared" si="2"/>
        <v>82656</v>
      </c>
      <c r="F50"/>
      <c r="G50"/>
      <c r="M50">
        <f t="shared" si="0"/>
        <v>152</v>
      </c>
    </row>
    <row r="51" spans="1:13" s="97" customFormat="1" x14ac:dyDescent="0.2">
      <c r="A51" s="110">
        <v>42262</v>
      </c>
      <c r="B51" s="111">
        <v>804</v>
      </c>
      <c r="C51" s="44">
        <f t="shared" si="1"/>
        <v>152</v>
      </c>
      <c r="D51" s="44">
        <f t="shared" si="2"/>
        <v>122208</v>
      </c>
      <c r="F51"/>
      <c r="G51"/>
      <c r="M51">
        <f t="shared" si="0"/>
        <v>168</v>
      </c>
    </row>
    <row r="52" spans="1:13" s="97" customFormat="1" x14ac:dyDescent="0.2">
      <c r="A52" s="110">
        <v>42262</v>
      </c>
      <c r="B52" s="111">
        <v>540</v>
      </c>
      <c r="C52" s="44">
        <f t="shared" si="1"/>
        <v>168</v>
      </c>
      <c r="D52" s="44">
        <f t="shared" si="2"/>
        <v>90720</v>
      </c>
      <c r="F52"/>
      <c r="G52"/>
      <c r="M52">
        <f t="shared" si="0"/>
        <v>168</v>
      </c>
    </row>
    <row r="53" spans="1:13" s="97" customFormat="1" x14ac:dyDescent="0.2">
      <c r="A53" s="110">
        <v>42264</v>
      </c>
      <c r="B53" s="111">
        <v>468</v>
      </c>
      <c r="C53" s="44">
        <f t="shared" si="1"/>
        <v>168</v>
      </c>
      <c r="D53" s="44">
        <f t="shared" si="2"/>
        <v>78624</v>
      </c>
      <c r="F53"/>
      <c r="G53"/>
      <c r="M53">
        <f t="shared" si="0"/>
        <v>152</v>
      </c>
    </row>
    <row r="54" spans="1:13" s="97" customFormat="1" x14ac:dyDescent="0.2">
      <c r="A54" s="110">
        <v>42262</v>
      </c>
      <c r="B54" s="111">
        <v>624</v>
      </c>
      <c r="C54" s="44">
        <f t="shared" si="1"/>
        <v>152</v>
      </c>
      <c r="D54" s="44">
        <f t="shared" si="2"/>
        <v>94848</v>
      </c>
      <c r="F54"/>
      <c r="G54"/>
      <c r="M54">
        <f t="shared" si="0"/>
        <v>168</v>
      </c>
    </row>
    <row r="55" spans="1:13" s="97" customFormat="1" x14ac:dyDescent="0.2">
      <c r="A55" s="110">
        <v>42263</v>
      </c>
      <c r="B55" s="111">
        <v>396</v>
      </c>
      <c r="C55" s="44">
        <f t="shared" si="1"/>
        <v>168</v>
      </c>
      <c r="D55" s="44">
        <f t="shared" si="2"/>
        <v>66528</v>
      </c>
      <c r="F55"/>
      <c r="G55"/>
      <c r="M55">
        <f t="shared" si="0"/>
        <v>198</v>
      </c>
    </row>
    <row r="56" spans="1:13" s="97" customFormat="1" x14ac:dyDescent="0.2">
      <c r="A56" s="110">
        <v>42262</v>
      </c>
      <c r="B56" s="111">
        <v>36</v>
      </c>
      <c r="C56" s="44">
        <f t="shared" si="1"/>
        <v>198</v>
      </c>
      <c r="D56" s="44">
        <f t="shared" si="2"/>
        <v>7128</v>
      </c>
      <c r="F56"/>
      <c r="G56"/>
      <c r="M56">
        <f t="shared" si="0"/>
        <v>168</v>
      </c>
    </row>
    <row r="57" spans="1:13" s="97" customFormat="1" x14ac:dyDescent="0.2">
      <c r="A57" s="110">
        <v>42265</v>
      </c>
      <c r="B57" s="111">
        <v>384</v>
      </c>
      <c r="C57" s="44">
        <f t="shared" si="1"/>
        <v>168</v>
      </c>
      <c r="D57" s="44">
        <f t="shared" si="2"/>
        <v>64512</v>
      </c>
      <c r="F57"/>
      <c r="G57"/>
      <c r="M57">
        <f t="shared" si="0"/>
        <v>198</v>
      </c>
    </row>
    <row r="58" spans="1:13" s="97" customFormat="1" x14ac:dyDescent="0.2">
      <c r="A58" s="110">
        <v>42262</v>
      </c>
      <c r="B58" s="111">
        <v>132</v>
      </c>
      <c r="C58" s="44">
        <f t="shared" si="1"/>
        <v>198</v>
      </c>
      <c r="D58" s="44">
        <f t="shared" si="2"/>
        <v>26136</v>
      </c>
      <c r="F58"/>
      <c r="G58"/>
      <c r="M58">
        <f t="shared" si="0"/>
        <v>168</v>
      </c>
    </row>
    <row r="59" spans="1:13" s="97" customFormat="1" x14ac:dyDescent="0.2">
      <c r="A59" s="110">
        <v>42265</v>
      </c>
      <c r="B59" s="111">
        <v>312</v>
      </c>
      <c r="C59" s="44">
        <f t="shared" si="1"/>
        <v>168</v>
      </c>
      <c r="D59" s="44">
        <f t="shared" si="2"/>
        <v>52416</v>
      </c>
      <c r="F59"/>
      <c r="G59"/>
      <c r="M59">
        <f t="shared" si="0"/>
        <v>168</v>
      </c>
    </row>
    <row r="60" spans="1:13" s="97" customFormat="1" x14ac:dyDescent="0.2">
      <c r="A60" s="110">
        <v>42263</v>
      </c>
      <c r="B60" s="111">
        <v>492</v>
      </c>
      <c r="C60" s="44">
        <f t="shared" si="1"/>
        <v>168</v>
      </c>
      <c r="D60" s="44">
        <f t="shared" si="2"/>
        <v>82656</v>
      </c>
      <c r="F60"/>
      <c r="G60"/>
      <c r="M60">
        <f t="shared" si="0"/>
        <v>168</v>
      </c>
    </row>
    <row r="61" spans="1:13" s="97" customFormat="1" x14ac:dyDescent="0.2">
      <c r="A61" s="110">
        <v>42264</v>
      </c>
      <c r="B61" s="111">
        <v>516</v>
      </c>
      <c r="C61" s="44">
        <f t="shared" si="1"/>
        <v>168</v>
      </c>
      <c r="D61" s="44">
        <f t="shared" si="2"/>
        <v>86688</v>
      </c>
      <c r="F61"/>
      <c r="G61"/>
      <c r="M61">
        <f t="shared" si="0"/>
        <v>152</v>
      </c>
    </row>
    <row r="62" spans="1:13" s="97" customFormat="1" x14ac:dyDescent="0.2">
      <c r="A62" s="110">
        <v>42263</v>
      </c>
      <c r="B62" s="111">
        <v>744</v>
      </c>
      <c r="C62" s="44">
        <f t="shared" si="1"/>
        <v>152</v>
      </c>
      <c r="D62" s="44">
        <f t="shared" si="2"/>
        <v>113088</v>
      </c>
      <c r="F62"/>
      <c r="G62"/>
      <c r="M62">
        <f t="shared" si="0"/>
        <v>187</v>
      </c>
    </row>
    <row r="63" spans="1:13" s="97" customFormat="1" x14ac:dyDescent="0.2">
      <c r="A63" s="110">
        <v>42262</v>
      </c>
      <c r="B63" s="111">
        <v>240</v>
      </c>
      <c r="C63" s="44">
        <f t="shared" si="1"/>
        <v>187</v>
      </c>
      <c r="D63" s="44">
        <f t="shared" si="2"/>
        <v>44880</v>
      </c>
      <c r="F63"/>
      <c r="G63"/>
      <c r="M63">
        <f t="shared" si="0"/>
        <v>187</v>
      </c>
    </row>
    <row r="64" spans="1:13" s="97" customFormat="1" x14ac:dyDescent="0.2">
      <c r="A64" s="110">
        <v>42264</v>
      </c>
      <c r="B64" s="111">
        <v>252</v>
      </c>
      <c r="C64" s="44">
        <f t="shared" si="1"/>
        <v>187</v>
      </c>
      <c r="D64" s="44">
        <f t="shared" si="2"/>
        <v>47124</v>
      </c>
      <c r="F64"/>
      <c r="G64"/>
      <c r="M64">
        <f t="shared" si="0"/>
        <v>152</v>
      </c>
    </row>
    <row r="65" spans="1:13" s="97" customFormat="1" x14ac:dyDescent="0.2">
      <c r="A65" s="110">
        <v>42262</v>
      </c>
      <c r="B65" s="111">
        <v>768</v>
      </c>
      <c r="C65" s="44">
        <f t="shared" si="1"/>
        <v>152</v>
      </c>
      <c r="D65" s="44">
        <f t="shared" si="2"/>
        <v>116736</v>
      </c>
      <c r="F65"/>
      <c r="G65"/>
      <c r="M65">
        <f t="shared" si="0"/>
        <v>168</v>
      </c>
    </row>
    <row r="66" spans="1:13" s="97" customFormat="1" x14ac:dyDescent="0.2">
      <c r="A66" s="110">
        <v>42262</v>
      </c>
      <c r="B66" s="111">
        <v>468</v>
      </c>
      <c r="C66" s="44">
        <f t="shared" si="1"/>
        <v>168</v>
      </c>
      <c r="D66" s="44">
        <f t="shared" si="2"/>
        <v>78624</v>
      </c>
      <c r="F66"/>
      <c r="G66"/>
      <c r="M66">
        <f t="shared" si="0"/>
        <v>152</v>
      </c>
    </row>
    <row r="67" spans="1:13" s="97" customFormat="1" x14ac:dyDescent="0.2">
      <c r="A67" s="110">
        <v>42262</v>
      </c>
      <c r="B67" s="111">
        <v>720</v>
      </c>
      <c r="C67" s="44">
        <f t="shared" si="1"/>
        <v>152</v>
      </c>
      <c r="D67" s="44">
        <f t="shared" si="2"/>
        <v>109440</v>
      </c>
      <c r="F67"/>
      <c r="G67"/>
      <c r="M67">
        <f t="shared" si="0"/>
        <v>152</v>
      </c>
    </row>
    <row r="68" spans="1:13" s="97" customFormat="1" x14ac:dyDescent="0.2">
      <c r="A68" s="110">
        <v>42264</v>
      </c>
      <c r="B68" s="111">
        <v>804</v>
      </c>
      <c r="C68" s="44">
        <f t="shared" si="1"/>
        <v>152</v>
      </c>
      <c r="D68" s="44">
        <f t="shared" si="2"/>
        <v>122208</v>
      </c>
      <c r="F68"/>
      <c r="G68"/>
      <c r="M68">
        <f t="shared" si="0"/>
        <v>187</v>
      </c>
    </row>
    <row r="69" spans="1:13" s="97" customFormat="1" x14ac:dyDescent="0.2">
      <c r="A69" s="110">
        <v>42264</v>
      </c>
      <c r="B69" s="111">
        <v>192</v>
      </c>
      <c r="C69" s="44">
        <f t="shared" si="1"/>
        <v>187</v>
      </c>
      <c r="D69" s="44">
        <f t="shared" si="2"/>
        <v>35904</v>
      </c>
      <c r="F69"/>
      <c r="G69"/>
      <c r="M69">
        <f t="shared" si="0"/>
        <v>152</v>
      </c>
    </row>
    <row r="70" spans="1:13" s="97" customFormat="1" x14ac:dyDescent="0.2">
      <c r="A70" s="110">
        <v>42262</v>
      </c>
      <c r="B70" s="111">
        <v>732</v>
      </c>
      <c r="C70" s="44">
        <f t="shared" si="1"/>
        <v>152</v>
      </c>
      <c r="D70" s="44">
        <f t="shared" si="2"/>
        <v>111264</v>
      </c>
      <c r="F70"/>
      <c r="G70"/>
      <c r="M70">
        <f t="shared" si="0"/>
        <v>187</v>
      </c>
    </row>
    <row r="71" spans="1:13" s="97" customFormat="1" x14ac:dyDescent="0.2">
      <c r="A71" s="110">
        <v>42264</v>
      </c>
      <c r="B71" s="111">
        <v>216</v>
      </c>
      <c r="C71" s="44">
        <f t="shared" si="1"/>
        <v>187</v>
      </c>
      <c r="D71" s="44">
        <f t="shared" si="2"/>
        <v>40392</v>
      </c>
      <c r="F71"/>
      <c r="G71"/>
      <c r="M71">
        <f t="shared" si="0"/>
        <v>152</v>
      </c>
    </row>
    <row r="72" spans="1:13" s="97" customFormat="1" x14ac:dyDescent="0.2">
      <c r="A72" s="110">
        <v>42262</v>
      </c>
      <c r="B72" s="111">
        <v>648</v>
      </c>
      <c r="C72" s="44">
        <f t="shared" si="1"/>
        <v>152</v>
      </c>
      <c r="D72" s="44">
        <f t="shared" si="2"/>
        <v>98496</v>
      </c>
      <c r="F72"/>
      <c r="G72"/>
      <c r="M72">
        <f t="shared" si="0"/>
        <v>168</v>
      </c>
    </row>
    <row r="73" spans="1:13" s="97" customFormat="1" x14ac:dyDescent="0.2">
      <c r="A73" s="110">
        <v>42263</v>
      </c>
      <c r="B73" s="111">
        <v>432</v>
      </c>
      <c r="C73" s="44">
        <f t="shared" si="1"/>
        <v>168</v>
      </c>
      <c r="D73" s="44">
        <f t="shared" si="2"/>
        <v>72576</v>
      </c>
      <c r="F73"/>
      <c r="G73"/>
      <c r="M73">
        <f t="shared" si="0"/>
        <v>168</v>
      </c>
    </row>
    <row r="74" spans="1:13" s="97" customFormat="1" x14ac:dyDescent="0.2">
      <c r="A74" s="110">
        <v>42262</v>
      </c>
      <c r="B74" s="111">
        <v>384</v>
      </c>
      <c r="C74" s="44">
        <f t="shared" si="1"/>
        <v>168</v>
      </c>
      <c r="D74" s="44">
        <f t="shared" si="2"/>
        <v>64512</v>
      </c>
      <c r="F74"/>
      <c r="G74"/>
      <c r="M74">
        <f t="shared" si="0"/>
        <v>187</v>
      </c>
    </row>
    <row r="75" spans="1:13" s="97" customFormat="1" x14ac:dyDescent="0.2">
      <c r="A75" s="110">
        <v>42262</v>
      </c>
      <c r="B75" s="111">
        <v>144</v>
      </c>
      <c r="C75" s="44">
        <f t="shared" si="1"/>
        <v>187</v>
      </c>
      <c r="D75" s="44">
        <f t="shared" si="2"/>
        <v>26928</v>
      </c>
      <c r="F75"/>
      <c r="G75"/>
      <c r="M75">
        <f t="shared" ref="M75:M138" si="3">LOOKUP(B76,$I$12:$K$15)</f>
        <v>152</v>
      </c>
    </row>
    <row r="76" spans="1:13" s="97" customFormat="1" x14ac:dyDescent="0.2">
      <c r="A76" s="110">
        <v>42265</v>
      </c>
      <c r="B76" s="111">
        <v>684</v>
      </c>
      <c r="C76" s="44">
        <f t="shared" si="1"/>
        <v>152</v>
      </c>
      <c r="D76" s="44">
        <f t="shared" si="2"/>
        <v>103968</v>
      </c>
      <c r="F76"/>
      <c r="G76"/>
      <c r="M76">
        <f t="shared" si="3"/>
        <v>187</v>
      </c>
    </row>
    <row r="77" spans="1:13" s="97" customFormat="1" x14ac:dyDescent="0.2">
      <c r="A77" s="110">
        <v>42262</v>
      </c>
      <c r="B77" s="111">
        <v>216</v>
      </c>
      <c r="C77" s="44">
        <f t="shared" ref="C77:C140" si="4">LOOKUP(B77,$I$12:$K$15)</f>
        <v>187</v>
      </c>
      <c r="D77" s="44">
        <f t="shared" ref="D77:D140" si="5">B77*C77</f>
        <v>40392</v>
      </c>
      <c r="F77"/>
      <c r="G77"/>
      <c r="M77">
        <f t="shared" si="3"/>
        <v>168</v>
      </c>
    </row>
    <row r="78" spans="1:13" s="97" customFormat="1" x14ac:dyDescent="0.2">
      <c r="A78" s="110">
        <v>42262</v>
      </c>
      <c r="B78" s="111">
        <v>480</v>
      </c>
      <c r="C78" s="44">
        <f t="shared" si="4"/>
        <v>168</v>
      </c>
      <c r="D78" s="44">
        <f t="shared" si="5"/>
        <v>80640</v>
      </c>
      <c r="F78"/>
      <c r="G78"/>
      <c r="M78">
        <f t="shared" si="3"/>
        <v>168</v>
      </c>
    </row>
    <row r="79" spans="1:13" s="97" customFormat="1" x14ac:dyDescent="0.2">
      <c r="A79" s="110">
        <v>42262</v>
      </c>
      <c r="B79" s="111">
        <v>384</v>
      </c>
      <c r="C79" s="44">
        <f t="shared" si="4"/>
        <v>168</v>
      </c>
      <c r="D79" s="44">
        <f t="shared" si="5"/>
        <v>64512</v>
      </c>
      <c r="F79"/>
      <c r="G79"/>
      <c r="M79">
        <f t="shared" si="3"/>
        <v>198</v>
      </c>
    </row>
    <row r="80" spans="1:13" s="97" customFormat="1" x14ac:dyDescent="0.2">
      <c r="A80" s="110">
        <v>42262</v>
      </c>
      <c r="B80" s="111">
        <v>84</v>
      </c>
      <c r="C80" s="44">
        <f t="shared" si="4"/>
        <v>198</v>
      </c>
      <c r="D80" s="44">
        <f t="shared" si="5"/>
        <v>16632</v>
      </c>
      <c r="F80"/>
      <c r="G80"/>
      <c r="M80">
        <f t="shared" si="3"/>
        <v>152</v>
      </c>
    </row>
    <row r="81" spans="1:13" s="97" customFormat="1" x14ac:dyDescent="0.2">
      <c r="A81" s="110">
        <v>42262</v>
      </c>
      <c r="B81" s="111">
        <v>756</v>
      </c>
      <c r="C81" s="44">
        <f t="shared" si="4"/>
        <v>152</v>
      </c>
      <c r="D81" s="44">
        <f t="shared" si="5"/>
        <v>114912</v>
      </c>
      <c r="F81"/>
      <c r="G81"/>
      <c r="M81">
        <f t="shared" si="3"/>
        <v>152</v>
      </c>
    </row>
    <row r="82" spans="1:13" s="97" customFormat="1" x14ac:dyDescent="0.2">
      <c r="A82" s="110">
        <v>42265</v>
      </c>
      <c r="B82" s="111">
        <v>744</v>
      </c>
      <c r="C82" s="44">
        <f t="shared" si="4"/>
        <v>152</v>
      </c>
      <c r="D82" s="44">
        <f t="shared" si="5"/>
        <v>113088</v>
      </c>
      <c r="F82"/>
      <c r="G82"/>
      <c r="M82">
        <f t="shared" si="3"/>
        <v>168</v>
      </c>
    </row>
    <row r="83" spans="1:13" s="97" customFormat="1" x14ac:dyDescent="0.2">
      <c r="A83" s="110">
        <v>42265</v>
      </c>
      <c r="B83" s="111">
        <v>300</v>
      </c>
      <c r="C83" s="44">
        <f t="shared" si="4"/>
        <v>168</v>
      </c>
      <c r="D83" s="44">
        <f t="shared" si="5"/>
        <v>50400</v>
      </c>
      <c r="F83"/>
      <c r="G83"/>
      <c r="M83">
        <f t="shared" si="3"/>
        <v>168</v>
      </c>
    </row>
    <row r="84" spans="1:13" s="97" customFormat="1" x14ac:dyDescent="0.2">
      <c r="A84" s="110">
        <v>42262</v>
      </c>
      <c r="B84" s="111">
        <v>576</v>
      </c>
      <c r="C84" s="44">
        <f t="shared" si="4"/>
        <v>168</v>
      </c>
      <c r="D84" s="44">
        <f t="shared" si="5"/>
        <v>96768</v>
      </c>
      <c r="F84"/>
      <c r="G84"/>
      <c r="M84">
        <f t="shared" si="3"/>
        <v>168</v>
      </c>
    </row>
    <row r="85" spans="1:13" s="97" customFormat="1" x14ac:dyDescent="0.2">
      <c r="A85" s="110">
        <v>42265</v>
      </c>
      <c r="B85" s="111">
        <v>408</v>
      </c>
      <c r="C85" s="44">
        <f t="shared" si="4"/>
        <v>168</v>
      </c>
      <c r="D85" s="44">
        <f t="shared" si="5"/>
        <v>68544</v>
      </c>
      <c r="F85"/>
      <c r="G85"/>
      <c r="M85">
        <f t="shared" si="3"/>
        <v>168</v>
      </c>
    </row>
    <row r="86" spans="1:13" s="97" customFormat="1" x14ac:dyDescent="0.2">
      <c r="A86" s="110">
        <v>42264</v>
      </c>
      <c r="B86" s="111">
        <v>420</v>
      </c>
      <c r="C86" s="44">
        <f t="shared" si="4"/>
        <v>168</v>
      </c>
      <c r="D86" s="44">
        <f t="shared" si="5"/>
        <v>70560</v>
      </c>
      <c r="F86"/>
      <c r="G86"/>
      <c r="M86">
        <f t="shared" si="3"/>
        <v>187</v>
      </c>
    </row>
    <row r="87" spans="1:13" s="97" customFormat="1" x14ac:dyDescent="0.2">
      <c r="A87" s="110">
        <v>42263</v>
      </c>
      <c r="B87" s="111">
        <v>240</v>
      </c>
      <c r="C87" s="44">
        <f t="shared" si="4"/>
        <v>187</v>
      </c>
      <c r="D87" s="44">
        <f t="shared" si="5"/>
        <v>44880</v>
      </c>
      <c r="F87"/>
      <c r="G87"/>
      <c r="M87">
        <f t="shared" si="3"/>
        <v>198</v>
      </c>
    </row>
    <row r="88" spans="1:13" s="97" customFormat="1" x14ac:dyDescent="0.2">
      <c r="A88" s="110">
        <v>42264</v>
      </c>
      <c r="B88" s="111">
        <v>96</v>
      </c>
      <c r="C88" s="44">
        <f t="shared" si="4"/>
        <v>198</v>
      </c>
      <c r="D88" s="44">
        <f t="shared" si="5"/>
        <v>19008</v>
      </c>
      <c r="F88"/>
      <c r="G88"/>
      <c r="M88">
        <f t="shared" si="3"/>
        <v>168</v>
      </c>
    </row>
    <row r="89" spans="1:13" s="97" customFormat="1" x14ac:dyDescent="0.2">
      <c r="A89" s="110">
        <v>42263</v>
      </c>
      <c r="B89" s="111">
        <v>348</v>
      </c>
      <c r="C89" s="44">
        <f t="shared" si="4"/>
        <v>168</v>
      </c>
      <c r="D89" s="44">
        <f t="shared" si="5"/>
        <v>58464</v>
      </c>
      <c r="F89"/>
      <c r="G89"/>
      <c r="M89">
        <f t="shared" si="3"/>
        <v>168</v>
      </c>
    </row>
    <row r="90" spans="1:13" s="97" customFormat="1" x14ac:dyDescent="0.2">
      <c r="A90" s="110">
        <v>42265</v>
      </c>
      <c r="B90" s="111">
        <v>420</v>
      </c>
      <c r="C90" s="44">
        <f t="shared" si="4"/>
        <v>168</v>
      </c>
      <c r="D90" s="44">
        <f t="shared" si="5"/>
        <v>70560</v>
      </c>
      <c r="F90"/>
      <c r="G90"/>
      <c r="M90">
        <f t="shared" si="3"/>
        <v>198</v>
      </c>
    </row>
    <row r="91" spans="1:13" s="97" customFormat="1" x14ac:dyDescent="0.2">
      <c r="A91" s="110">
        <v>42265</v>
      </c>
      <c r="B91" s="111">
        <v>132</v>
      </c>
      <c r="C91" s="44">
        <f t="shared" si="4"/>
        <v>198</v>
      </c>
      <c r="D91" s="44">
        <f t="shared" si="5"/>
        <v>26136</v>
      </c>
      <c r="F91"/>
      <c r="G91"/>
      <c r="M91">
        <f t="shared" si="3"/>
        <v>168</v>
      </c>
    </row>
    <row r="92" spans="1:13" s="97" customFormat="1" x14ac:dyDescent="0.2">
      <c r="A92" s="110">
        <v>42262</v>
      </c>
      <c r="B92" s="111">
        <v>516</v>
      </c>
      <c r="C92" s="44">
        <f t="shared" si="4"/>
        <v>168</v>
      </c>
      <c r="D92" s="44">
        <f t="shared" si="5"/>
        <v>86688</v>
      </c>
      <c r="F92"/>
      <c r="G92"/>
      <c r="M92">
        <f t="shared" si="3"/>
        <v>168</v>
      </c>
    </row>
    <row r="93" spans="1:13" s="97" customFormat="1" x14ac:dyDescent="0.2">
      <c r="A93" s="110">
        <v>42264</v>
      </c>
      <c r="B93" s="111">
        <v>576</v>
      </c>
      <c r="C93" s="44">
        <f t="shared" si="4"/>
        <v>168</v>
      </c>
      <c r="D93" s="44">
        <f t="shared" si="5"/>
        <v>96768</v>
      </c>
      <c r="F93"/>
      <c r="G93"/>
      <c r="M93">
        <f t="shared" si="3"/>
        <v>187</v>
      </c>
    </row>
    <row r="94" spans="1:13" s="97" customFormat="1" x14ac:dyDescent="0.2">
      <c r="A94" s="110">
        <v>42265</v>
      </c>
      <c r="B94" s="111">
        <v>288</v>
      </c>
      <c r="C94" s="44">
        <f t="shared" si="4"/>
        <v>187</v>
      </c>
      <c r="D94" s="44">
        <f t="shared" si="5"/>
        <v>53856</v>
      </c>
      <c r="F94"/>
      <c r="G94"/>
      <c r="M94">
        <f t="shared" si="3"/>
        <v>168</v>
      </c>
    </row>
    <row r="95" spans="1:13" s="97" customFormat="1" x14ac:dyDescent="0.2">
      <c r="A95" s="110">
        <v>42262</v>
      </c>
      <c r="B95" s="111">
        <v>492</v>
      </c>
      <c r="C95" s="44">
        <f t="shared" si="4"/>
        <v>168</v>
      </c>
      <c r="D95" s="44">
        <f t="shared" si="5"/>
        <v>82656</v>
      </c>
      <c r="F95"/>
      <c r="G95"/>
      <c r="M95">
        <f t="shared" si="3"/>
        <v>152</v>
      </c>
    </row>
    <row r="96" spans="1:13" s="97" customFormat="1" x14ac:dyDescent="0.2">
      <c r="A96" s="110">
        <v>42262</v>
      </c>
      <c r="B96" s="111">
        <v>636</v>
      </c>
      <c r="C96" s="44">
        <f t="shared" si="4"/>
        <v>152</v>
      </c>
      <c r="D96" s="44">
        <f t="shared" si="5"/>
        <v>96672</v>
      </c>
      <c r="F96"/>
      <c r="G96"/>
      <c r="M96">
        <f t="shared" si="3"/>
        <v>168</v>
      </c>
    </row>
    <row r="97" spans="1:13" s="97" customFormat="1" x14ac:dyDescent="0.2">
      <c r="A97" s="110">
        <v>42263</v>
      </c>
      <c r="B97" s="111">
        <v>348</v>
      </c>
      <c r="C97" s="44">
        <f t="shared" si="4"/>
        <v>168</v>
      </c>
      <c r="D97" s="44">
        <f t="shared" si="5"/>
        <v>58464</v>
      </c>
      <c r="F97"/>
      <c r="G97"/>
      <c r="M97">
        <f t="shared" si="3"/>
        <v>187</v>
      </c>
    </row>
    <row r="98" spans="1:13" s="97" customFormat="1" x14ac:dyDescent="0.2">
      <c r="A98" s="110">
        <v>42262</v>
      </c>
      <c r="B98" s="111">
        <v>168</v>
      </c>
      <c r="C98" s="44">
        <f t="shared" si="4"/>
        <v>187</v>
      </c>
      <c r="D98" s="44">
        <f t="shared" si="5"/>
        <v>31416</v>
      </c>
      <c r="F98"/>
      <c r="G98"/>
      <c r="M98">
        <f t="shared" si="3"/>
        <v>187</v>
      </c>
    </row>
    <row r="99" spans="1:13" s="97" customFormat="1" x14ac:dyDescent="0.2">
      <c r="A99" s="110">
        <v>42262</v>
      </c>
      <c r="B99" s="111">
        <v>264</v>
      </c>
      <c r="C99" s="44">
        <f t="shared" si="4"/>
        <v>187</v>
      </c>
      <c r="D99" s="44">
        <f t="shared" si="5"/>
        <v>49368</v>
      </c>
      <c r="F99"/>
      <c r="G99"/>
      <c r="M99">
        <f t="shared" si="3"/>
        <v>152</v>
      </c>
    </row>
    <row r="100" spans="1:13" s="97" customFormat="1" x14ac:dyDescent="0.2">
      <c r="A100" s="110">
        <v>42265</v>
      </c>
      <c r="B100" s="111">
        <v>600</v>
      </c>
      <c r="C100" s="44">
        <f t="shared" si="4"/>
        <v>152</v>
      </c>
      <c r="D100" s="44">
        <f t="shared" si="5"/>
        <v>91200</v>
      </c>
      <c r="F100"/>
      <c r="G100"/>
      <c r="M100">
        <f t="shared" si="3"/>
        <v>187</v>
      </c>
    </row>
    <row r="101" spans="1:13" s="97" customFormat="1" x14ac:dyDescent="0.2">
      <c r="A101" s="110">
        <v>42262</v>
      </c>
      <c r="B101" s="111">
        <v>216</v>
      </c>
      <c r="C101" s="44">
        <f t="shared" si="4"/>
        <v>187</v>
      </c>
      <c r="D101" s="44">
        <f t="shared" si="5"/>
        <v>40392</v>
      </c>
      <c r="F101"/>
      <c r="G101"/>
      <c r="M101">
        <f t="shared" si="3"/>
        <v>152</v>
      </c>
    </row>
    <row r="102" spans="1:13" s="97" customFormat="1" x14ac:dyDescent="0.2">
      <c r="A102" s="110">
        <v>42265</v>
      </c>
      <c r="B102" s="111">
        <v>648</v>
      </c>
      <c r="C102" s="44">
        <f t="shared" si="4"/>
        <v>152</v>
      </c>
      <c r="D102" s="44">
        <f t="shared" si="5"/>
        <v>98496</v>
      </c>
      <c r="F102"/>
      <c r="G102"/>
      <c r="M102">
        <f t="shared" si="3"/>
        <v>187</v>
      </c>
    </row>
    <row r="103" spans="1:13" s="97" customFormat="1" x14ac:dyDescent="0.2">
      <c r="A103" s="110">
        <v>42264</v>
      </c>
      <c r="B103" s="111">
        <v>288</v>
      </c>
      <c r="C103" s="44">
        <f t="shared" si="4"/>
        <v>187</v>
      </c>
      <c r="D103" s="44">
        <f t="shared" si="5"/>
        <v>53856</v>
      </c>
      <c r="F103"/>
      <c r="G103"/>
      <c r="M103">
        <f t="shared" si="3"/>
        <v>152</v>
      </c>
    </row>
    <row r="104" spans="1:13" s="97" customFormat="1" x14ac:dyDescent="0.2">
      <c r="A104" s="110">
        <v>42263</v>
      </c>
      <c r="B104" s="111">
        <v>684</v>
      </c>
      <c r="C104" s="44">
        <f t="shared" si="4"/>
        <v>152</v>
      </c>
      <c r="D104" s="44">
        <f t="shared" si="5"/>
        <v>103968</v>
      </c>
      <c r="F104"/>
      <c r="G104"/>
      <c r="M104">
        <f t="shared" si="3"/>
        <v>187</v>
      </c>
    </row>
    <row r="105" spans="1:13" s="97" customFormat="1" x14ac:dyDescent="0.2">
      <c r="A105" s="110">
        <v>42262</v>
      </c>
      <c r="B105" s="111">
        <v>168</v>
      </c>
      <c r="C105" s="44">
        <f t="shared" si="4"/>
        <v>187</v>
      </c>
      <c r="D105" s="44">
        <f t="shared" si="5"/>
        <v>31416</v>
      </c>
      <c r="F105"/>
      <c r="G105"/>
      <c r="M105">
        <f t="shared" si="3"/>
        <v>152</v>
      </c>
    </row>
    <row r="106" spans="1:13" s="97" customFormat="1" x14ac:dyDescent="0.2">
      <c r="A106" s="110">
        <v>42263</v>
      </c>
      <c r="B106" s="111">
        <v>756</v>
      </c>
      <c r="C106" s="44">
        <f t="shared" si="4"/>
        <v>152</v>
      </c>
      <c r="D106" s="44">
        <f t="shared" si="5"/>
        <v>114912</v>
      </c>
      <c r="F106"/>
      <c r="G106"/>
      <c r="M106">
        <f t="shared" si="3"/>
        <v>152</v>
      </c>
    </row>
    <row r="107" spans="1:13" s="97" customFormat="1" x14ac:dyDescent="0.2">
      <c r="A107" s="110">
        <v>42264</v>
      </c>
      <c r="B107" s="111">
        <v>648</v>
      </c>
      <c r="C107" s="44">
        <f t="shared" si="4"/>
        <v>152</v>
      </c>
      <c r="D107" s="44">
        <f t="shared" si="5"/>
        <v>98496</v>
      </c>
      <c r="F107"/>
      <c r="G107"/>
      <c r="M107">
        <f t="shared" si="3"/>
        <v>152</v>
      </c>
    </row>
    <row r="108" spans="1:13" s="97" customFormat="1" x14ac:dyDescent="0.2">
      <c r="A108" s="110">
        <v>42262</v>
      </c>
      <c r="B108" s="111">
        <v>696</v>
      </c>
      <c r="C108" s="44">
        <f t="shared" si="4"/>
        <v>152</v>
      </c>
      <c r="D108" s="44">
        <f t="shared" si="5"/>
        <v>105792</v>
      </c>
      <c r="F108"/>
      <c r="G108"/>
      <c r="M108">
        <f t="shared" si="3"/>
        <v>168</v>
      </c>
    </row>
    <row r="109" spans="1:13" s="97" customFormat="1" x14ac:dyDescent="0.2">
      <c r="A109" s="110">
        <v>42264</v>
      </c>
      <c r="B109" s="111">
        <v>456</v>
      </c>
      <c r="C109" s="44">
        <f t="shared" si="4"/>
        <v>168</v>
      </c>
      <c r="D109" s="44">
        <f t="shared" si="5"/>
        <v>76608</v>
      </c>
      <c r="F109"/>
      <c r="G109"/>
      <c r="M109">
        <f t="shared" si="3"/>
        <v>152</v>
      </c>
    </row>
    <row r="110" spans="1:13" s="97" customFormat="1" x14ac:dyDescent="0.2">
      <c r="A110" s="110">
        <v>42263</v>
      </c>
      <c r="B110" s="111">
        <v>696</v>
      </c>
      <c r="C110" s="44">
        <f t="shared" si="4"/>
        <v>152</v>
      </c>
      <c r="D110" s="44">
        <f t="shared" si="5"/>
        <v>105792</v>
      </c>
      <c r="F110"/>
      <c r="G110"/>
      <c r="M110">
        <f t="shared" si="3"/>
        <v>187</v>
      </c>
    </row>
    <row r="111" spans="1:13" s="97" customFormat="1" x14ac:dyDescent="0.2">
      <c r="A111" s="110">
        <v>42264</v>
      </c>
      <c r="B111" s="111">
        <v>252</v>
      </c>
      <c r="C111" s="44">
        <f t="shared" si="4"/>
        <v>187</v>
      </c>
      <c r="D111" s="44">
        <f t="shared" si="5"/>
        <v>47124</v>
      </c>
      <c r="F111"/>
      <c r="G111"/>
      <c r="M111">
        <f t="shared" si="3"/>
        <v>152</v>
      </c>
    </row>
    <row r="112" spans="1:13" s="97" customFormat="1" x14ac:dyDescent="0.2">
      <c r="A112" s="110">
        <v>42263</v>
      </c>
      <c r="B112" s="111">
        <v>732</v>
      </c>
      <c r="C112" s="44">
        <f t="shared" si="4"/>
        <v>152</v>
      </c>
      <c r="D112" s="44">
        <f t="shared" si="5"/>
        <v>111264</v>
      </c>
      <c r="F112"/>
      <c r="G112"/>
      <c r="M112">
        <f t="shared" si="3"/>
        <v>198</v>
      </c>
    </row>
    <row r="113" spans="1:13" s="97" customFormat="1" x14ac:dyDescent="0.2">
      <c r="A113" s="110">
        <v>42265</v>
      </c>
      <c r="B113" s="111">
        <v>132</v>
      </c>
      <c r="C113" s="44">
        <f t="shared" si="4"/>
        <v>198</v>
      </c>
      <c r="D113" s="44">
        <f t="shared" si="5"/>
        <v>26136</v>
      </c>
      <c r="F113"/>
      <c r="G113"/>
      <c r="M113">
        <f t="shared" si="3"/>
        <v>152</v>
      </c>
    </row>
    <row r="114" spans="1:13" s="97" customFormat="1" x14ac:dyDescent="0.2">
      <c r="A114" s="110">
        <v>42264</v>
      </c>
      <c r="B114" s="111">
        <v>744</v>
      </c>
      <c r="C114" s="44">
        <f t="shared" si="4"/>
        <v>152</v>
      </c>
      <c r="D114" s="44">
        <f t="shared" si="5"/>
        <v>113088</v>
      </c>
      <c r="F114"/>
      <c r="G114"/>
      <c r="M114">
        <f t="shared" si="3"/>
        <v>152</v>
      </c>
    </row>
    <row r="115" spans="1:13" s="97" customFormat="1" x14ac:dyDescent="0.2">
      <c r="A115" s="110">
        <v>42265</v>
      </c>
      <c r="B115" s="111">
        <v>732</v>
      </c>
      <c r="C115" s="44">
        <f t="shared" si="4"/>
        <v>152</v>
      </c>
      <c r="D115" s="44">
        <f t="shared" si="5"/>
        <v>111264</v>
      </c>
      <c r="F115"/>
      <c r="G115"/>
      <c r="M115">
        <f t="shared" si="3"/>
        <v>168</v>
      </c>
    </row>
    <row r="116" spans="1:13" s="97" customFormat="1" x14ac:dyDescent="0.2">
      <c r="A116" s="110">
        <v>42264</v>
      </c>
      <c r="B116" s="111">
        <v>312</v>
      </c>
      <c r="C116" s="44">
        <f t="shared" si="4"/>
        <v>168</v>
      </c>
      <c r="D116" s="44">
        <f t="shared" si="5"/>
        <v>52416</v>
      </c>
      <c r="F116"/>
      <c r="G116"/>
      <c r="M116">
        <f t="shared" si="3"/>
        <v>187</v>
      </c>
    </row>
    <row r="117" spans="1:13" s="97" customFormat="1" x14ac:dyDescent="0.2">
      <c r="A117" s="110">
        <v>42265</v>
      </c>
      <c r="B117" s="111">
        <v>288</v>
      </c>
      <c r="C117" s="44">
        <f t="shared" si="4"/>
        <v>187</v>
      </c>
      <c r="D117" s="44">
        <f t="shared" si="5"/>
        <v>53856</v>
      </c>
      <c r="F117"/>
      <c r="G117"/>
      <c r="M117">
        <f t="shared" si="3"/>
        <v>198</v>
      </c>
    </row>
    <row r="118" spans="1:13" s="97" customFormat="1" x14ac:dyDescent="0.2">
      <c r="A118" s="110">
        <v>42264</v>
      </c>
      <c r="B118" s="111">
        <v>108</v>
      </c>
      <c r="C118" s="44">
        <f t="shared" si="4"/>
        <v>198</v>
      </c>
      <c r="D118" s="44">
        <f t="shared" si="5"/>
        <v>21384</v>
      </c>
      <c r="F118"/>
      <c r="G118"/>
      <c r="M118">
        <f t="shared" si="3"/>
        <v>168</v>
      </c>
    </row>
    <row r="119" spans="1:13" s="97" customFormat="1" x14ac:dyDescent="0.2">
      <c r="A119" s="110">
        <v>42265</v>
      </c>
      <c r="B119" s="111">
        <v>540</v>
      </c>
      <c r="C119" s="44">
        <f t="shared" si="4"/>
        <v>168</v>
      </c>
      <c r="D119" s="44">
        <f t="shared" si="5"/>
        <v>90720</v>
      </c>
      <c r="F119"/>
      <c r="G119"/>
      <c r="M119">
        <f t="shared" si="3"/>
        <v>152</v>
      </c>
    </row>
    <row r="120" spans="1:13" s="97" customFormat="1" x14ac:dyDescent="0.2">
      <c r="A120" s="110">
        <v>42262</v>
      </c>
      <c r="B120" s="111">
        <v>648</v>
      </c>
      <c r="C120" s="44">
        <f t="shared" si="4"/>
        <v>152</v>
      </c>
      <c r="D120" s="44">
        <f t="shared" si="5"/>
        <v>98496</v>
      </c>
      <c r="F120"/>
      <c r="G120"/>
      <c r="M120">
        <f t="shared" si="3"/>
        <v>187</v>
      </c>
    </row>
    <row r="121" spans="1:13" s="97" customFormat="1" x14ac:dyDescent="0.2">
      <c r="A121" s="110">
        <v>42263</v>
      </c>
      <c r="B121" s="111">
        <v>156</v>
      </c>
      <c r="C121" s="44">
        <f t="shared" si="4"/>
        <v>187</v>
      </c>
      <c r="D121" s="44">
        <f t="shared" si="5"/>
        <v>29172</v>
      </c>
      <c r="F121"/>
      <c r="G121"/>
      <c r="M121">
        <f t="shared" si="3"/>
        <v>198</v>
      </c>
    </row>
    <row r="122" spans="1:13" s="97" customFormat="1" x14ac:dyDescent="0.2">
      <c r="A122" s="110">
        <v>42265</v>
      </c>
      <c r="B122" s="111">
        <v>12</v>
      </c>
      <c r="C122" s="44">
        <f t="shared" si="4"/>
        <v>198</v>
      </c>
      <c r="D122" s="44">
        <f t="shared" si="5"/>
        <v>2376</v>
      </c>
      <c r="F122"/>
      <c r="G122"/>
      <c r="M122">
        <f t="shared" si="3"/>
        <v>187</v>
      </c>
    </row>
    <row r="123" spans="1:13" s="97" customFormat="1" x14ac:dyDescent="0.2">
      <c r="A123" s="110">
        <v>42263</v>
      </c>
      <c r="B123" s="111">
        <v>216</v>
      </c>
      <c r="C123" s="44">
        <f t="shared" si="4"/>
        <v>187</v>
      </c>
      <c r="D123" s="44">
        <f t="shared" si="5"/>
        <v>40392</v>
      </c>
      <c r="F123"/>
      <c r="G123"/>
      <c r="M123">
        <f t="shared" si="3"/>
        <v>152</v>
      </c>
    </row>
    <row r="124" spans="1:13" s="97" customFormat="1" x14ac:dyDescent="0.2">
      <c r="A124" s="110">
        <v>42262</v>
      </c>
      <c r="B124" s="111">
        <v>660</v>
      </c>
      <c r="C124" s="44">
        <f t="shared" si="4"/>
        <v>152</v>
      </c>
      <c r="D124" s="44">
        <f t="shared" si="5"/>
        <v>100320</v>
      </c>
      <c r="F124"/>
      <c r="G124"/>
      <c r="M124">
        <f t="shared" si="3"/>
        <v>187</v>
      </c>
    </row>
    <row r="125" spans="1:13" s="97" customFormat="1" x14ac:dyDescent="0.2">
      <c r="A125" s="110">
        <v>42265</v>
      </c>
      <c r="B125" s="111">
        <v>168</v>
      </c>
      <c r="C125" s="44">
        <f t="shared" si="4"/>
        <v>187</v>
      </c>
      <c r="D125" s="44">
        <f t="shared" si="5"/>
        <v>31416</v>
      </c>
      <c r="F125"/>
      <c r="G125"/>
      <c r="M125">
        <f t="shared" si="3"/>
        <v>152</v>
      </c>
    </row>
    <row r="126" spans="1:13" s="97" customFormat="1" x14ac:dyDescent="0.2">
      <c r="A126" s="110">
        <v>42264</v>
      </c>
      <c r="B126" s="111">
        <v>624</v>
      </c>
      <c r="C126" s="44">
        <f t="shared" si="4"/>
        <v>152</v>
      </c>
      <c r="D126" s="44">
        <f t="shared" si="5"/>
        <v>94848</v>
      </c>
      <c r="F126"/>
      <c r="G126"/>
      <c r="M126">
        <f t="shared" si="3"/>
        <v>198</v>
      </c>
    </row>
    <row r="127" spans="1:13" s="97" customFormat="1" x14ac:dyDescent="0.2">
      <c r="A127" s="110">
        <v>42262</v>
      </c>
      <c r="B127" s="111">
        <v>72</v>
      </c>
      <c r="C127" s="44">
        <f t="shared" si="4"/>
        <v>198</v>
      </c>
      <c r="D127" s="44">
        <f t="shared" si="5"/>
        <v>14256</v>
      </c>
      <c r="F127"/>
      <c r="G127"/>
      <c r="M127">
        <f t="shared" si="3"/>
        <v>168</v>
      </c>
    </row>
    <row r="128" spans="1:13" s="97" customFormat="1" x14ac:dyDescent="0.2">
      <c r="A128" s="110">
        <v>42263</v>
      </c>
      <c r="B128" s="111">
        <v>444</v>
      </c>
      <c r="C128" s="44">
        <f t="shared" si="4"/>
        <v>168</v>
      </c>
      <c r="D128" s="44">
        <f t="shared" si="5"/>
        <v>74592</v>
      </c>
      <c r="F128"/>
      <c r="G128"/>
      <c r="M128">
        <f t="shared" si="3"/>
        <v>187</v>
      </c>
    </row>
    <row r="129" spans="1:13" s="97" customFormat="1" x14ac:dyDescent="0.2">
      <c r="A129" s="110">
        <v>42264</v>
      </c>
      <c r="B129" s="111">
        <v>204</v>
      </c>
      <c r="C129" s="44">
        <f t="shared" si="4"/>
        <v>187</v>
      </c>
      <c r="D129" s="44">
        <f t="shared" si="5"/>
        <v>38148</v>
      </c>
      <c r="F129"/>
      <c r="G129"/>
      <c r="M129">
        <f t="shared" si="3"/>
        <v>168</v>
      </c>
    </row>
    <row r="130" spans="1:13" s="97" customFormat="1" x14ac:dyDescent="0.2">
      <c r="A130" s="110">
        <v>42264</v>
      </c>
      <c r="B130" s="111">
        <v>576</v>
      </c>
      <c r="C130" s="44">
        <f t="shared" si="4"/>
        <v>168</v>
      </c>
      <c r="D130" s="44">
        <f t="shared" si="5"/>
        <v>96768</v>
      </c>
      <c r="F130"/>
      <c r="G130"/>
      <c r="M130">
        <f t="shared" si="3"/>
        <v>198</v>
      </c>
    </row>
    <row r="131" spans="1:13" s="97" customFormat="1" x14ac:dyDescent="0.2">
      <c r="A131" s="110">
        <v>42265</v>
      </c>
      <c r="B131" s="111">
        <v>84</v>
      </c>
      <c r="C131" s="44">
        <f t="shared" si="4"/>
        <v>198</v>
      </c>
      <c r="D131" s="44">
        <f t="shared" si="5"/>
        <v>16632</v>
      </c>
      <c r="F131"/>
      <c r="G131"/>
      <c r="M131">
        <f t="shared" si="3"/>
        <v>198</v>
      </c>
    </row>
    <row r="132" spans="1:13" s="97" customFormat="1" x14ac:dyDescent="0.2">
      <c r="A132" s="110">
        <v>42265</v>
      </c>
      <c r="B132" s="111">
        <v>108</v>
      </c>
      <c r="C132" s="44">
        <f t="shared" si="4"/>
        <v>198</v>
      </c>
      <c r="D132" s="44">
        <f t="shared" si="5"/>
        <v>21384</v>
      </c>
      <c r="F132"/>
      <c r="G132"/>
      <c r="M132">
        <f t="shared" si="3"/>
        <v>187</v>
      </c>
    </row>
    <row r="133" spans="1:13" s="97" customFormat="1" x14ac:dyDescent="0.2">
      <c r="A133" s="110">
        <v>42263</v>
      </c>
      <c r="B133" s="111">
        <v>228</v>
      </c>
      <c r="C133" s="44">
        <f t="shared" si="4"/>
        <v>187</v>
      </c>
      <c r="D133" s="44">
        <f t="shared" si="5"/>
        <v>42636</v>
      </c>
      <c r="F133"/>
      <c r="G133"/>
      <c r="M133">
        <f t="shared" si="3"/>
        <v>168</v>
      </c>
    </row>
    <row r="134" spans="1:13" s="97" customFormat="1" x14ac:dyDescent="0.2">
      <c r="A134" s="110">
        <v>42262</v>
      </c>
      <c r="B134" s="111">
        <v>408</v>
      </c>
      <c r="C134" s="44">
        <f t="shared" si="4"/>
        <v>168</v>
      </c>
      <c r="D134" s="44">
        <f t="shared" si="5"/>
        <v>68544</v>
      </c>
      <c r="F134"/>
      <c r="G134"/>
      <c r="M134">
        <f t="shared" si="3"/>
        <v>168</v>
      </c>
    </row>
    <row r="135" spans="1:13" s="97" customFormat="1" x14ac:dyDescent="0.2">
      <c r="A135" s="110">
        <v>42263</v>
      </c>
      <c r="B135" s="111">
        <v>516</v>
      </c>
      <c r="C135" s="44">
        <f t="shared" si="4"/>
        <v>168</v>
      </c>
      <c r="D135" s="44">
        <f t="shared" si="5"/>
        <v>86688</v>
      </c>
      <c r="F135"/>
      <c r="G135"/>
      <c r="M135">
        <f t="shared" si="3"/>
        <v>152</v>
      </c>
    </row>
    <row r="136" spans="1:13" s="97" customFormat="1" x14ac:dyDescent="0.2">
      <c r="A136" s="110">
        <v>42263</v>
      </c>
      <c r="B136" s="111">
        <v>804</v>
      </c>
      <c r="C136" s="44">
        <f t="shared" si="4"/>
        <v>152</v>
      </c>
      <c r="D136" s="44">
        <f t="shared" si="5"/>
        <v>122208</v>
      </c>
      <c r="F136"/>
      <c r="G136"/>
      <c r="M136">
        <f t="shared" si="3"/>
        <v>152</v>
      </c>
    </row>
    <row r="137" spans="1:13" s="97" customFormat="1" x14ac:dyDescent="0.2">
      <c r="A137" s="110">
        <v>42265</v>
      </c>
      <c r="B137" s="111">
        <v>696</v>
      </c>
      <c r="C137" s="44">
        <f t="shared" si="4"/>
        <v>152</v>
      </c>
      <c r="D137" s="44">
        <f t="shared" si="5"/>
        <v>105792</v>
      </c>
      <c r="F137"/>
      <c r="G137"/>
      <c r="M137">
        <f t="shared" si="3"/>
        <v>187</v>
      </c>
    </row>
    <row r="138" spans="1:13" s="97" customFormat="1" x14ac:dyDescent="0.2">
      <c r="A138" s="110">
        <v>42263</v>
      </c>
      <c r="B138" s="111">
        <v>264</v>
      </c>
      <c r="C138" s="44">
        <f t="shared" si="4"/>
        <v>187</v>
      </c>
      <c r="D138" s="44">
        <f t="shared" si="5"/>
        <v>49368</v>
      </c>
      <c r="F138"/>
      <c r="G138"/>
      <c r="M138">
        <f t="shared" si="3"/>
        <v>168</v>
      </c>
    </row>
    <row r="139" spans="1:13" s="97" customFormat="1" x14ac:dyDescent="0.2">
      <c r="A139" s="110">
        <v>42262</v>
      </c>
      <c r="B139" s="111">
        <v>396</v>
      </c>
      <c r="C139" s="44">
        <f t="shared" si="4"/>
        <v>168</v>
      </c>
      <c r="D139" s="44">
        <f t="shared" si="5"/>
        <v>66528</v>
      </c>
      <c r="F139"/>
      <c r="G139"/>
      <c r="M139">
        <f t="shared" ref="M139:M182" si="6">LOOKUP(B140,$I$12:$K$15)</f>
        <v>152</v>
      </c>
    </row>
    <row r="140" spans="1:13" s="97" customFormat="1" x14ac:dyDescent="0.2">
      <c r="A140" s="110">
        <v>42262</v>
      </c>
      <c r="B140" s="111">
        <v>780</v>
      </c>
      <c r="C140" s="44">
        <f t="shared" si="4"/>
        <v>152</v>
      </c>
      <c r="D140" s="44">
        <f t="shared" si="5"/>
        <v>118560</v>
      </c>
      <c r="F140"/>
      <c r="G140"/>
      <c r="M140">
        <f t="shared" si="6"/>
        <v>198</v>
      </c>
    </row>
    <row r="141" spans="1:13" s="97" customFormat="1" x14ac:dyDescent="0.2">
      <c r="A141" s="110">
        <v>42264</v>
      </c>
      <c r="B141" s="111">
        <v>12</v>
      </c>
      <c r="C141" s="44">
        <f t="shared" ref="C141:C183" si="7">LOOKUP(B141,$I$12:$K$15)</f>
        <v>198</v>
      </c>
      <c r="D141" s="44">
        <f t="shared" ref="D141:D183" si="8">B141*C141</f>
        <v>2376</v>
      </c>
      <c r="F141"/>
      <c r="G141"/>
      <c r="M141">
        <f t="shared" si="6"/>
        <v>168</v>
      </c>
    </row>
    <row r="142" spans="1:13" s="97" customFormat="1" x14ac:dyDescent="0.2">
      <c r="A142" s="110">
        <v>42263</v>
      </c>
      <c r="B142" s="111">
        <v>432</v>
      </c>
      <c r="C142" s="44">
        <f t="shared" si="7"/>
        <v>168</v>
      </c>
      <c r="D142" s="44">
        <f t="shared" si="8"/>
        <v>72576</v>
      </c>
      <c r="F142"/>
      <c r="G142"/>
      <c r="M142">
        <f t="shared" si="6"/>
        <v>187</v>
      </c>
    </row>
    <row r="143" spans="1:13" s="97" customFormat="1" x14ac:dyDescent="0.2">
      <c r="A143" s="110">
        <v>42262</v>
      </c>
      <c r="B143" s="111">
        <v>216</v>
      </c>
      <c r="C143" s="44">
        <f t="shared" si="7"/>
        <v>187</v>
      </c>
      <c r="D143" s="44">
        <f t="shared" si="8"/>
        <v>40392</v>
      </c>
      <c r="F143"/>
      <c r="G143"/>
      <c r="M143">
        <f t="shared" si="6"/>
        <v>152</v>
      </c>
    </row>
    <row r="144" spans="1:13" s="97" customFormat="1" x14ac:dyDescent="0.2">
      <c r="A144" s="110">
        <v>42265</v>
      </c>
      <c r="B144" s="111">
        <v>768</v>
      </c>
      <c r="C144" s="44">
        <f t="shared" si="7"/>
        <v>152</v>
      </c>
      <c r="D144" s="44">
        <f t="shared" si="8"/>
        <v>116736</v>
      </c>
      <c r="F144"/>
      <c r="G144"/>
      <c r="M144">
        <f t="shared" si="6"/>
        <v>187</v>
      </c>
    </row>
    <row r="145" spans="1:13" s="97" customFormat="1" x14ac:dyDescent="0.2">
      <c r="A145" s="110">
        <v>42262</v>
      </c>
      <c r="B145" s="111">
        <v>204</v>
      </c>
      <c r="C145" s="44">
        <f t="shared" si="7"/>
        <v>187</v>
      </c>
      <c r="D145" s="44">
        <f t="shared" si="8"/>
        <v>38148</v>
      </c>
      <c r="F145"/>
      <c r="G145"/>
      <c r="M145">
        <f t="shared" si="6"/>
        <v>168</v>
      </c>
    </row>
    <row r="146" spans="1:13" s="97" customFormat="1" x14ac:dyDescent="0.2">
      <c r="A146" s="110">
        <v>42263</v>
      </c>
      <c r="B146" s="111">
        <v>540</v>
      </c>
      <c r="C146" s="44">
        <f t="shared" si="7"/>
        <v>168</v>
      </c>
      <c r="D146" s="44">
        <f t="shared" si="8"/>
        <v>90720</v>
      </c>
      <c r="F146"/>
      <c r="G146"/>
      <c r="M146">
        <f t="shared" si="6"/>
        <v>168</v>
      </c>
    </row>
    <row r="147" spans="1:13" s="97" customFormat="1" x14ac:dyDescent="0.2">
      <c r="A147" s="110">
        <v>42264</v>
      </c>
      <c r="B147" s="111">
        <v>300</v>
      </c>
      <c r="C147" s="44">
        <f t="shared" si="7"/>
        <v>168</v>
      </c>
      <c r="D147" s="44">
        <f t="shared" si="8"/>
        <v>50400</v>
      </c>
      <c r="F147"/>
      <c r="G147"/>
      <c r="M147">
        <f t="shared" si="6"/>
        <v>152</v>
      </c>
    </row>
    <row r="148" spans="1:13" s="97" customFormat="1" x14ac:dyDescent="0.2">
      <c r="A148" s="110">
        <v>42262</v>
      </c>
      <c r="B148" s="111">
        <v>804</v>
      </c>
      <c r="C148" s="44">
        <f t="shared" si="7"/>
        <v>152</v>
      </c>
      <c r="D148" s="44">
        <f t="shared" si="8"/>
        <v>122208</v>
      </c>
      <c r="F148"/>
      <c r="G148"/>
      <c r="M148">
        <f t="shared" si="6"/>
        <v>198</v>
      </c>
    </row>
    <row r="149" spans="1:13" s="97" customFormat="1" x14ac:dyDescent="0.2">
      <c r="A149" s="110">
        <v>42263</v>
      </c>
      <c r="B149" s="111">
        <v>132</v>
      </c>
      <c r="C149" s="44">
        <f t="shared" si="7"/>
        <v>198</v>
      </c>
      <c r="D149" s="44">
        <f t="shared" si="8"/>
        <v>26136</v>
      </c>
      <c r="F149"/>
      <c r="G149"/>
      <c r="M149">
        <f t="shared" si="6"/>
        <v>152</v>
      </c>
    </row>
    <row r="150" spans="1:13" s="97" customFormat="1" x14ac:dyDescent="0.2">
      <c r="A150" s="110">
        <v>42264</v>
      </c>
      <c r="B150" s="111">
        <v>804</v>
      </c>
      <c r="C150" s="44">
        <f t="shared" si="7"/>
        <v>152</v>
      </c>
      <c r="D150" s="44">
        <f t="shared" si="8"/>
        <v>122208</v>
      </c>
      <c r="F150"/>
      <c r="G150"/>
      <c r="M150">
        <f t="shared" si="6"/>
        <v>187</v>
      </c>
    </row>
    <row r="151" spans="1:13" s="97" customFormat="1" x14ac:dyDescent="0.2">
      <c r="A151" s="110">
        <v>42264</v>
      </c>
      <c r="B151" s="111">
        <v>168</v>
      </c>
      <c r="C151" s="44">
        <f t="shared" si="7"/>
        <v>187</v>
      </c>
      <c r="D151" s="44">
        <f t="shared" si="8"/>
        <v>31416</v>
      </c>
      <c r="F151"/>
      <c r="G151"/>
      <c r="M151">
        <f t="shared" si="6"/>
        <v>198</v>
      </c>
    </row>
    <row r="152" spans="1:13" s="97" customFormat="1" x14ac:dyDescent="0.2">
      <c r="A152" s="110">
        <v>42262</v>
      </c>
      <c r="B152" s="111">
        <v>96</v>
      </c>
      <c r="C152" s="44">
        <f t="shared" si="7"/>
        <v>198</v>
      </c>
      <c r="D152" s="44">
        <f t="shared" si="8"/>
        <v>19008</v>
      </c>
      <c r="F152"/>
      <c r="G152"/>
      <c r="M152">
        <f t="shared" si="6"/>
        <v>152</v>
      </c>
    </row>
    <row r="153" spans="1:13" s="97" customFormat="1" x14ac:dyDescent="0.2">
      <c r="A153" s="110">
        <v>42264</v>
      </c>
      <c r="B153" s="111">
        <v>588</v>
      </c>
      <c r="C153" s="44">
        <f t="shared" si="7"/>
        <v>152</v>
      </c>
      <c r="D153" s="44">
        <f t="shared" si="8"/>
        <v>89376</v>
      </c>
      <c r="F153"/>
      <c r="G153"/>
      <c r="M153">
        <f t="shared" si="6"/>
        <v>168</v>
      </c>
    </row>
    <row r="154" spans="1:13" s="97" customFormat="1" x14ac:dyDescent="0.2">
      <c r="A154" s="110">
        <v>42262</v>
      </c>
      <c r="B154" s="111">
        <v>384</v>
      </c>
      <c r="C154" s="44">
        <f t="shared" si="7"/>
        <v>168</v>
      </c>
      <c r="D154" s="44">
        <f t="shared" si="8"/>
        <v>64512</v>
      </c>
      <c r="F154"/>
      <c r="G154"/>
      <c r="M154">
        <f t="shared" si="6"/>
        <v>168</v>
      </c>
    </row>
    <row r="155" spans="1:13" s="97" customFormat="1" x14ac:dyDescent="0.2">
      <c r="A155" s="110">
        <v>42264</v>
      </c>
      <c r="B155" s="111">
        <v>456</v>
      </c>
      <c r="C155" s="44">
        <f t="shared" si="7"/>
        <v>168</v>
      </c>
      <c r="D155" s="44">
        <f t="shared" si="8"/>
        <v>76608</v>
      </c>
      <c r="F155"/>
      <c r="G155"/>
      <c r="M155">
        <f t="shared" si="6"/>
        <v>198</v>
      </c>
    </row>
    <row r="156" spans="1:13" s="97" customFormat="1" x14ac:dyDescent="0.2">
      <c r="A156" s="110">
        <v>42264</v>
      </c>
      <c r="B156" s="111">
        <v>24</v>
      </c>
      <c r="C156" s="44">
        <f t="shared" si="7"/>
        <v>198</v>
      </c>
      <c r="D156" s="44">
        <f t="shared" si="8"/>
        <v>4752</v>
      </c>
      <c r="F156"/>
      <c r="G156"/>
      <c r="M156">
        <f t="shared" si="6"/>
        <v>152</v>
      </c>
    </row>
    <row r="157" spans="1:13" s="97" customFormat="1" x14ac:dyDescent="0.2">
      <c r="A157" s="110">
        <v>42265</v>
      </c>
      <c r="B157" s="111">
        <v>684</v>
      </c>
      <c r="C157" s="44">
        <f t="shared" si="7"/>
        <v>152</v>
      </c>
      <c r="D157" s="44">
        <f t="shared" si="8"/>
        <v>103968</v>
      </c>
      <c r="F157"/>
      <c r="G157"/>
      <c r="M157">
        <f t="shared" si="6"/>
        <v>168</v>
      </c>
    </row>
    <row r="158" spans="1:13" s="97" customFormat="1" x14ac:dyDescent="0.2">
      <c r="A158" s="110">
        <v>42264</v>
      </c>
      <c r="B158" s="111">
        <v>384</v>
      </c>
      <c r="C158" s="44">
        <f t="shared" si="7"/>
        <v>168</v>
      </c>
      <c r="D158" s="44">
        <f t="shared" si="8"/>
        <v>64512</v>
      </c>
      <c r="F158"/>
      <c r="G158"/>
      <c r="M158">
        <f t="shared" si="6"/>
        <v>187</v>
      </c>
    </row>
    <row r="159" spans="1:13" s="97" customFormat="1" x14ac:dyDescent="0.2">
      <c r="A159" s="110">
        <v>42262</v>
      </c>
      <c r="B159" s="111">
        <v>192</v>
      </c>
      <c r="C159" s="44">
        <f t="shared" si="7"/>
        <v>187</v>
      </c>
      <c r="D159" s="44">
        <f t="shared" si="8"/>
        <v>35904</v>
      </c>
      <c r="F159"/>
      <c r="G159"/>
      <c r="M159">
        <f t="shared" si="6"/>
        <v>168</v>
      </c>
    </row>
    <row r="160" spans="1:13" s="97" customFormat="1" x14ac:dyDescent="0.2">
      <c r="A160" s="110">
        <v>42263</v>
      </c>
      <c r="B160" s="111">
        <v>300</v>
      </c>
      <c r="C160" s="44">
        <f t="shared" si="7"/>
        <v>168</v>
      </c>
      <c r="D160" s="44">
        <f t="shared" si="8"/>
        <v>50400</v>
      </c>
      <c r="F160"/>
      <c r="G160"/>
      <c r="M160">
        <f t="shared" si="6"/>
        <v>152</v>
      </c>
    </row>
    <row r="161" spans="1:13" s="97" customFormat="1" x14ac:dyDescent="0.2">
      <c r="A161" s="110">
        <v>42265</v>
      </c>
      <c r="B161" s="111">
        <v>684</v>
      </c>
      <c r="C161" s="44">
        <f t="shared" si="7"/>
        <v>152</v>
      </c>
      <c r="D161" s="44">
        <f t="shared" si="8"/>
        <v>103968</v>
      </c>
      <c r="F161"/>
      <c r="G161"/>
      <c r="M161">
        <f t="shared" si="6"/>
        <v>187</v>
      </c>
    </row>
    <row r="162" spans="1:13" s="97" customFormat="1" x14ac:dyDescent="0.2">
      <c r="A162" s="110">
        <v>42263</v>
      </c>
      <c r="B162" s="111">
        <v>288</v>
      </c>
      <c r="C162" s="44">
        <f t="shared" si="7"/>
        <v>187</v>
      </c>
      <c r="D162" s="44">
        <f t="shared" si="8"/>
        <v>53856</v>
      </c>
      <c r="F162"/>
      <c r="G162"/>
      <c r="M162">
        <f t="shared" si="6"/>
        <v>168</v>
      </c>
    </row>
    <row r="163" spans="1:13" s="97" customFormat="1" x14ac:dyDescent="0.2">
      <c r="A163" s="110">
        <v>42265</v>
      </c>
      <c r="B163" s="111">
        <v>432</v>
      </c>
      <c r="C163" s="44">
        <f t="shared" si="7"/>
        <v>168</v>
      </c>
      <c r="D163" s="44">
        <f t="shared" si="8"/>
        <v>72576</v>
      </c>
      <c r="F163"/>
      <c r="G163"/>
      <c r="M163">
        <f t="shared" si="6"/>
        <v>152</v>
      </c>
    </row>
    <row r="164" spans="1:13" s="97" customFormat="1" x14ac:dyDescent="0.2">
      <c r="A164" s="110">
        <v>42263</v>
      </c>
      <c r="B164" s="111">
        <v>648</v>
      </c>
      <c r="C164" s="44">
        <f t="shared" si="7"/>
        <v>152</v>
      </c>
      <c r="D164" s="44">
        <f t="shared" si="8"/>
        <v>98496</v>
      </c>
      <c r="F164"/>
      <c r="G164"/>
      <c r="M164">
        <f t="shared" si="6"/>
        <v>168</v>
      </c>
    </row>
    <row r="165" spans="1:13" s="97" customFormat="1" x14ac:dyDescent="0.2">
      <c r="A165" s="110">
        <v>42263</v>
      </c>
      <c r="B165" s="111">
        <v>324</v>
      </c>
      <c r="C165" s="44">
        <f t="shared" si="7"/>
        <v>168</v>
      </c>
      <c r="D165" s="44">
        <f t="shared" si="8"/>
        <v>54432</v>
      </c>
      <c r="F165"/>
      <c r="G165"/>
      <c r="M165">
        <f t="shared" si="6"/>
        <v>198</v>
      </c>
    </row>
    <row r="166" spans="1:13" s="97" customFormat="1" x14ac:dyDescent="0.2">
      <c r="A166" s="110">
        <v>42263</v>
      </c>
      <c r="B166" s="111">
        <v>24</v>
      </c>
      <c r="C166" s="44">
        <f t="shared" si="7"/>
        <v>198</v>
      </c>
      <c r="D166" s="44">
        <f t="shared" si="8"/>
        <v>4752</v>
      </c>
      <c r="F166"/>
      <c r="G166"/>
      <c r="M166">
        <f t="shared" si="6"/>
        <v>168</v>
      </c>
    </row>
    <row r="167" spans="1:13" s="97" customFormat="1" x14ac:dyDescent="0.2">
      <c r="A167" s="110">
        <v>42262</v>
      </c>
      <c r="B167" s="111">
        <v>552</v>
      </c>
      <c r="C167" s="44">
        <f t="shared" si="7"/>
        <v>168</v>
      </c>
      <c r="D167" s="44">
        <f t="shared" si="8"/>
        <v>92736</v>
      </c>
      <c r="F167"/>
      <c r="G167"/>
      <c r="M167">
        <f t="shared" si="6"/>
        <v>187</v>
      </c>
    </row>
    <row r="168" spans="1:13" s="97" customFormat="1" x14ac:dyDescent="0.2">
      <c r="A168" s="110">
        <v>42264</v>
      </c>
      <c r="B168" s="111">
        <v>168</v>
      </c>
      <c r="C168" s="44">
        <f t="shared" si="7"/>
        <v>187</v>
      </c>
      <c r="D168" s="44">
        <f t="shared" si="8"/>
        <v>31416</v>
      </c>
      <c r="F168"/>
      <c r="G168"/>
      <c r="M168">
        <f t="shared" si="6"/>
        <v>152</v>
      </c>
    </row>
    <row r="169" spans="1:13" s="97" customFormat="1" x14ac:dyDescent="0.2">
      <c r="A169" s="110">
        <v>42264</v>
      </c>
      <c r="B169" s="111">
        <v>744</v>
      </c>
      <c r="C169" s="44">
        <f t="shared" si="7"/>
        <v>152</v>
      </c>
      <c r="D169" s="44">
        <f t="shared" si="8"/>
        <v>113088</v>
      </c>
      <c r="F169"/>
      <c r="G169"/>
      <c r="M169">
        <f t="shared" si="6"/>
        <v>187</v>
      </c>
    </row>
    <row r="170" spans="1:13" s="97" customFormat="1" x14ac:dyDescent="0.2">
      <c r="A170" s="110">
        <v>42264</v>
      </c>
      <c r="B170" s="111">
        <v>228</v>
      </c>
      <c r="C170" s="44">
        <f t="shared" si="7"/>
        <v>187</v>
      </c>
      <c r="D170" s="44">
        <f t="shared" si="8"/>
        <v>42636</v>
      </c>
      <c r="F170"/>
      <c r="G170"/>
      <c r="M170">
        <f t="shared" si="6"/>
        <v>152</v>
      </c>
    </row>
    <row r="171" spans="1:13" s="97" customFormat="1" x14ac:dyDescent="0.2">
      <c r="A171" s="110">
        <v>42263</v>
      </c>
      <c r="B171" s="111">
        <v>636</v>
      </c>
      <c r="C171" s="44">
        <f t="shared" si="7"/>
        <v>152</v>
      </c>
      <c r="D171" s="44">
        <f t="shared" si="8"/>
        <v>96672</v>
      </c>
      <c r="F171"/>
      <c r="G171"/>
      <c r="M171">
        <f t="shared" si="6"/>
        <v>168</v>
      </c>
    </row>
    <row r="172" spans="1:13" s="97" customFormat="1" x14ac:dyDescent="0.2">
      <c r="A172" s="110">
        <v>42263</v>
      </c>
      <c r="B172" s="111">
        <v>312</v>
      </c>
      <c r="C172" s="44">
        <f t="shared" si="7"/>
        <v>168</v>
      </c>
      <c r="D172" s="44">
        <f t="shared" si="8"/>
        <v>52416</v>
      </c>
      <c r="F172"/>
      <c r="G172"/>
      <c r="M172">
        <f t="shared" si="6"/>
        <v>198</v>
      </c>
    </row>
    <row r="173" spans="1:13" s="97" customFormat="1" x14ac:dyDescent="0.2">
      <c r="A173" s="110">
        <v>42263</v>
      </c>
      <c r="B173" s="111">
        <v>36</v>
      </c>
      <c r="C173" s="44">
        <f t="shared" si="7"/>
        <v>198</v>
      </c>
      <c r="D173" s="44">
        <f t="shared" si="8"/>
        <v>7128</v>
      </c>
      <c r="F173"/>
      <c r="G173"/>
      <c r="M173">
        <f t="shared" si="6"/>
        <v>168</v>
      </c>
    </row>
    <row r="174" spans="1:13" s="97" customFormat="1" x14ac:dyDescent="0.2">
      <c r="A174" s="110">
        <v>42264</v>
      </c>
      <c r="B174" s="111">
        <v>492</v>
      </c>
      <c r="C174" s="44">
        <f t="shared" si="7"/>
        <v>168</v>
      </c>
      <c r="D174" s="44">
        <f t="shared" si="8"/>
        <v>82656</v>
      </c>
      <c r="F174"/>
      <c r="G174"/>
      <c r="M174">
        <f t="shared" si="6"/>
        <v>152</v>
      </c>
    </row>
    <row r="175" spans="1:13" s="97" customFormat="1" x14ac:dyDescent="0.2">
      <c r="A175" s="110">
        <v>42264</v>
      </c>
      <c r="B175" s="111">
        <v>660</v>
      </c>
      <c r="C175" s="44">
        <f t="shared" si="7"/>
        <v>152</v>
      </c>
      <c r="D175" s="44">
        <f t="shared" si="8"/>
        <v>100320</v>
      </c>
      <c r="F175"/>
      <c r="G175"/>
      <c r="M175">
        <f t="shared" si="6"/>
        <v>152</v>
      </c>
    </row>
    <row r="176" spans="1:13" s="97" customFormat="1" x14ac:dyDescent="0.2">
      <c r="A176" s="110">
        <v>42262</v>
      </c>
      <c r="B176" s="111">
        <v>756</v>
      </c>
      <c r="C176" s="44">
        <f t="shared" si="7"/>
        <v>152</v>
      </c>
      <c r="D176" s="44">
        <f t="shared" si="8"/>
        <v>114912</v>
      </c>
      <c r="F176"/>
      <c r="G176"/>
      <c r="M176">
        <f t="shared" si="6"/>
        <v>187</v>
      </c>
    </row>
    <row r="177" spans="1:13" s="97" customFormat="1" x14ac:dyDescent="0.2">
      <c r="A177" s="110">
        <v>42265</v>
      </c>
      <c r="B177" s="111">
        <v>288</v>
      </c>
      <c r="C177" s="44">
        <f t="shared" si="7"/>
        <v>187</v>
      </c>
      <c r="D177" s="44">
        <f t="shared" si="8"/>
        <v>53856</v>
      </c>
      <c r="F177"/>
      <c r="G177"/>
      <c r="M177">
        <f t="shared" si="6"/>
        <v>168</v>
      </c>
    </row>
    <row r="178" spans="1:13" s="97" customFormat="1" x14ac:dyDescent="0.2">
      <c r="A178" s="110">
        <v>42265</v>
      </c>
      <c r="B178" s="111">
        <v>408</v>
      </c>
      <c r="C178" s="44">
        <f t="shared" si="7"/>
        <v>168</v>
      </c>
      <c r="D178" s="44">
        <f t="shared" si="8"/>
        <v>68544</v>
      </c>
      <c r="F178"/>
      <c r="G178"/>
      <c r="M178">
        <f t="shared" si="6"/>
        <v>168</v>
      </c>
    </row>
    <row r="179" spans="1:13" s="97" customFormat="1" x14ac:dyDescent="0.2">
      <c r="A179" s="110">
        <v>42263</v>
      </c>
      <c r="B179" s="111">
        <v>384</v>
      </c>
      <c r="C179" s="44">
        <f t="shared" si="7"/>
        <v>168</v>
      </c>
      <c r="D179" s="44">
        <f t="shared" si="8"/>
        <v>64512</v>
      </c>
      <c r="F179"/>
      <c r="G179"/>
      <c r="M179">
        <f t="shared" si="6"/>
        <v>152</v>
      </c>
    </row>
    <row r="180" spans="1:13" s="97" customFormat="1" x14ac:dyDescent="0.2">
      <c r="A180" s="110">
        <v>42265</v>
      </c>
      <c r="B180" s="111">
        <v>612</v>
      </c>
      <c r="C180" s="44">
        <f t="shared" si="7"/>
        <v>152</v>
      </c>
      <c r="D180" s="44">
        <f t="shared" si="8"/>
        <v>93024</v>
      </c>
      <c r="F180"/>
      <c r="G180"/>
      <c r="M180">
        <f t="shared" si="6"/>
        <v>152</v>
      </c>
    </row>
    <row r="181" spans="1:13" s="97" customFormat="1" x14ac:dyDescent="0.2">
      <c r="A181" s="110">
        <v>42262</v>
      </c>
      <c r="B181" s="111">
        <v>600</v>
      </c>
      <c r="C181" s="44">
        <f t="shared" si="7"/>
        <v>152</v>
      </c>
      <c r="D181" s="44">
        <f t="shared" si="8"/>
        <v>91200</v>
      </c>
      <c r="F181"/>
      <c r="G181"/>
      <c r="M181">
        <f t="shared" si="6"/>
        <v>168</v>
      </c>
    </row>
    <row r="182" spans="1:13" s="97" customFormat="1" x14ac:dyDescent="0.2">
      <c r="A182" s="110">
        <v>42264</v>
      </c>
      <c r="B182" s="111">
        <v>432</v>
      </c>
      <c r="C182" s="44">
        <f t="shared" si="7"/>
        <v>168</v>
      </c>
      <c r="D182" s="44">
        <f t="shared" si="8"/>
        <v>72576</v>
      </c>
      <c r="F182"/>
      <c r="G182"/>
      <c r="M182">
        <f t="shared" si="6"/>
        <v>168</v>
      </c>
    </row>
    <row r="183" spans="1:13" s="97" customFormat="1" x14ac:dyDescent="0.2">
      <c r="A183" s="110">
        <v>42263</v>
      </c>
      <c r="B183" s="111">
        <v>300</v>
      </c>
      <c r="C183" s="44">
        <f t="shared" si="7"/>
        <v>168</v>
      </c>
      <c r="D183" s="44">
        <f t="shared" si="8"/>
        <v>50400</v>
      </c>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F48"/>
  <sheetViews>
    <sheetView zoomScale="130" zoomScaleNormal="130"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row>
    <row r="6" spans="1:6" x14ac:dyDescent="0.2">
      <c r="A6" s="5" t="s">
        <v>187</v>
      </c>
      <c r="B6" s="126">
        <v>0.66315789473684206</v>
      </c>
      <c r="C6" s="8"/>
    </row>
    <row r="7" spans="1:6" x14ac:dyDescent="0.2">
      <c r="A7" s="5" t="s">
        <v>188</v>
      </c>
      <c r="B7" s="126">
        <v>0.84421052631578952</v>
      </c>
      <c r="C7" s="8"/>
    </row>
    <row r="8" spans="1:6" x14ac:dyDescent="0.2">
      <c r="A8" s="5" t="s">
        <v>189</v>
      </c>
      <c r="B8" s="126">
        <v>0.97894736842105268</v>
      </c>
      <c r="C8" s="8"/>
    </row>
    <row r="9" spans="1:6" x14ac:dyDescent="0.2">
      <c r="A9" s="5" t="s">
        <v>190</v>
      </c>
      <c r="B9" s="126">
        <v>0.93989999999999996</v>
      </c>
      <c r="C9" s="8"/>
    </row>
    <row r="10" spans="1:6" x14ac:dyDescent="0.2">
      <c r="A10" s="5" t="s">
        <v>191</v>
      </c>
      <c r="B10" s="126">
        <v>0.55000000000000004</v>
      </c>
      <c r="C10" s="8"/>
    </row>
    <row r="12" spans="1:6" x14ac:dyDescent="0.2">
      <c r="A12" t="s">
        <v>192</v>
      </c>
      <c r="D12" t="s">
        <v>193</v>
      </c>
    </row>
    <row r="13" spans="1:6" ht="32" x14ac:dyDescent="0.2">
      <c r="A13" s="64" t="s">
        <v>194</v>
      </c>
      <c r="B13" s="4" t="s">
        <v>185</v>
      </c>
      <c r="D13" s="4" t="s">
        <v>195</v>
      </c>
      <c r="E13" s="4" t="s">
        <v>185</v>
      </c>
    </row>
    <row r="14" spans="1:6" x14ac:dyDescent="0.2">
      <c r="A14" s="53"/>
      <c r="B14" s="53"/>
      <c r="D14" s="37">
        <v>0.94</v>
      </c>
      <c r="E14" s="5">
        <v>4</v>
      </c>
    </row>
    <row r="15" spans="1:6" x14ac:dyDescent="0.2">
      <c r="A15" s="53"/>
      <c r="B15" s="53"/>
      <c r="D15" s="37">
        <v>0.93049999999999999</v>
      </c>
      <c r="E15" s="5">
        <v>3.9</v>
      </c>
    </row>
    <row r="16" spans="1:6" x14ac:dyDescent="0.2">
      <c r="A16" s="53"/>
      <c r="B16" s="53"/>
      <c r="D16" s="37">
        <v>0.92099999999999993</v>
      </c>
      <c r="E16" s="5">
        <v>3.8</v>
      </c>
    </row>
    <row r="17" spans="1:5" x14ac:dyDescent="0.2">
      <c r="A17" s="53"/>
      <c r="B17" s="53"/>
      <c r="D17" s="37">
        <v>0.91149999999999998</v>
      </c>
      <c r="E17" s="5">
        <v>3.7</v>
      </c>
    </row>
    <row r="18" spans="1:5" x14ac:dyDescent="0.2">
      <c r="A18" s="53"/>
      <c r="B18" s="53"/>
      <c r="D18" s="37">
        <v>0.90199999999999991</v>
      </c>
      <c r="E18" s="5">
        <v>3.6</v>
      </c>
    </row>
    <row r="19" spans="1:5" x14ac:dyDescent="0.2">
      <c r="A19" s="53"/>
      <c r="B19" s="53"/>
      <c r="D19" s="37">
        <v>0.89249999999999996</v>
      </c>
      <c r="E19" s="5">
        <v>3.5</v>
      </c>
    </row>
    <row r="20" spans="1:5" x14ac:dyDescent="0.2">
      <c r="A20" s="53"/>
      <c r="B20" s="53"/>
      <c r="D20" s="37">
        <v>0.88300000000000001</v>
      </c>
      <c r="E20" s="5">
        <v>3.4</v>
      </c>
    </row>
    <row r="21" spans="1:5" x14ac:dyDescent="0.2">
      <c r="A21" s="53"/>
      <c r="B21" s="53"/>
      <c r="D21" s="37">
        <v>0.87349999999999994</v>
      </c>
      <c r="E21" s="5">
        <v>3.3</v>
      </c>
    </row>
    <row r="22" spans="1:5" x14ac:dyDescent="0.2">
      <c r="A22" s="53"/>
      <c r="B22" s="53"/>
      <c r="D22" s="37">
        <v>0.86399999999999999</v>
      </c>
      <c r="E22" s="5">
        <v>3.2</v>
      </c>
    </row>
    <row r="23" spans="1:5" x14ac:dyDescent="0.2">
      <c r="A23" s="53"/>
      <c r="B23" s="53"/>
      <c r="D23" s="37">
        <v>0.85449999999999993</v>
      </c>
      <c r="E23" s="5">
        <v>3.1</v>
      </c>
    </row>
    <row r="24" spans="1:5" x14ac:dyDescent="0.2">
      <c r="A24" s="53"/>
      <c r="B24" s="53"/>
      <c r="D24" s="37">
        <v>0.84499999999999997</v>
      </c>
      <c r="E24" s="5">
        <v>3</v>
      </c>
    </row>
    <row r="25" spans="1:5" x14ac:dyDescent="0.2">
      <c r="A25" s="53"/>
      <c r="B25" s="53"/>
      <c r="D25" s="37">
        <v>0.83549999999999991</v>
      </c>
      <c r="E25" s="5">
        <v>2.9</v>
      </c>
    </row>
    <row r="26" spans="1:5" x14ac:dyDescent="0.2">
      <c r="A26" s="53"/>
      <c r="B26" s="53"/>
      <c r="D26" s="37">
        <v>0.82599999999999996</v>
      </c>
      <c r="E26" s="5">
        <v>2.8</v>
      </c>
    </row>
    <row r="27" spans="1:5" x14ac:dyDescent="0.2">
      <c r="A27" s="53"/>
      <c r="B27" s="53"/>
      <c r="D27" s="37">
        <v>0.8165</v>
      </c>
      <c r="E27" s="5">
        <v>2.7</v>
      </c>
    </row>
    <row r="28" spans="1:5" x14ac:dyDescent="0.2">
      <c r="A28" s="53"/>
      <c r="B28" s="53"/>
      <c r="D28" s="37">
        <v>0.80699999999999994</v>
      </c>
      <c r="E28" s="5">
        <v>2.6</v>
      </c>
    </row>
    <row r="29" spans="1:5" x14ac:dyDescent="0.2">
      <c r="A29" s="53"/>
      <c r="B29" s="53"/>
      <c r="D29" s="37">
        <v>0.79749999999999999</v>
      </c>
      <c r="E29" s="5">
        <v>2.5</v>
      </c>
    </row>
    <row r="30" spans="1:5" x14ac:dyDescent="0.2">
      <c r="A30" s="53"/>
      <c r="B30" s="53"/>
      <c r="D30" s="37">
        <v>0.78799999999999992</v>
      </c>
      <c r="E30" s="5">
        <v>2.4</v>
      </c>
    </row>
    <row r="31" spans="1:5" x14ac:dyDescent="0.2">
      <c r="A31" s="53"/>
      <c r="B31" s="53"/>
      <c r="D31" s="37">
        <v>0.77849999999999997</v>
      </c>
      <c r="E31" s="5">
        <v>2.2999999999999998</v>
      </c>
    </row>
    <row r="32" spans="1:5" x14ac:dyDescent="0.2">
      <c r="A32" s="53"/>
      <c r="B32" s="53"/>
      <c r="D32" s="37">
        <v>0.76899999999999991</v>
      </c>
      <c r="E32" s="5">
        <v>2.2000000000000002</v>
      </c>
    </row>
    <row r="33" spans="1:5" x14ac:dyDescent="0.2">
      <c r="A33" s="53"/>
      <c r="B33" s="53"/>
      <c r="D33" s="37">
        <v>0.75949999999999995</v>
      </c>
      <c r="E33" s="5">
        <v>2.1</v>
      </c>
    </row>
    <row r="34" spans="1:5" x14ac:dyDescent="0.2">
      <c r="A34" s="53"/>
      <c r="B34" s="53"/>
      <c r="D34" s="37">
        <v>0.75</v>
      </c>
      <c r="E34" s="5">
        <v>2</v>
      </c>
    </row>
    <row r="35" spans="1:5" x14ac:dyDescent="0.2">
      <c r="A35" s="53"/>
      <c r="B35" s="53"/>
      <c r="D35" s="37">
        <v>0.74049999999999994</v>
      </c>
      <c r="E35" s="5">
        <v>1.9</v>
      </c>
    </row>
    <row r="36" spans="1:5" x14ac:dyDescent="0.2">
      <c r="A36" s="53"/>
      <c r="B36" s="53"/>
      <c r="D36" s="37">
        <v>0.73099999999999998</v>
      </c>
      <c r="E36" s="5">
        <v>1.8</v>
      </c>
    </row>
    <row r="37" spans="1:5" x14ac:dyDescent="0.2">
      <c r="A37" s="53"/>
      <c r="B37" s="53"/>
      <c r="D37" s="37">
        <v>0.72149999999999992</v>
      </c>
      <c r="E37" s="5">
        <v>1.7</v>
      </c>
    </row>
    <row r="38" spans="1:5" x14ac:dyDescent="0.2">
      <c r="A38" s="53"/>
      <c r="B38" s="53"/>
      <c r="D38" s="37">
        <v>0.71199999999999997</v>
      </c>
      <c r="E38" s="5">
        <v>1.6</v>
      </c>
    </row>
    <row r="39" spans="1:5" x14ac:dyDescent="0.2">
      <c r="A39" s="53"/>
      <c r="B39" s="53"/>
      <c r="D39" s="37">
        <v>0.7024999999999999</v>
      </c>
      <c r="E39" s="5">
        <v>1.5</v>
      </c>
    </row>
    <row r="40" spans="1:5" x14ac:dyDescent="0.2">
      <c r="A40" s="53"/>
      <c r="B40" s="53"/>
      <c r="D40" s="37">
        <v>0.69299999999999995</v>
      </c>
      <c r="E40" s="5">
        <v>1.4</v>
      </c>
    </row>
    <row r="41" spans="1:5" x14ac:dyDescent="0.2">
      <c r="A41" s="53"/>
      <c r="B41" s="53"/>
      <c r="D41" s="37">
        <v>0.6835</v>
      </c>
      <c r="E41" s="5">
        <v>1.3</v>
      </c>
    </row>
    <row r="42" spans="1:5" x14ac:dyDescent="0.2">
      <c r="A42" s="53"/>
      <c r="B42" s="53"/>
      <c r="D42" s="37">
        <v>0.67399999999999993</v>
      </c>
      <c r="E42" s="5">
        <v>1.2</v>
      </c>
    </row>
    <row r="43" spans="1:5" x14ac:dyDescent="0.2">
      <c r="A43" s="53"/>
      <c r="B43" s="53"/>
      <c r="D43" s="37">
        <v>0.66449999999999998</v>
      </c>
      <c r="E43" s="5">
        <v>1.1000000000000001</v>
      </c>
    </row>
    <row r="44" spans="1:5" x14ac:dyDescent="0.2">
      <c r="A44" s="53"/>
      <c r="B44" s="53"/>
      <c r="D44" s="37">
        <v>0.65500000000000003</v>
      </c>
      <c r="E44" s="5">
        <v>1</v>
      </c>
    </row>
    <row r="45" spans="1:5" x14ac:dyDescent="0.2">
      <c r="A45" s="53"/>
      <c r="B45" s="53"/>
      <c r="D45" s="37">
        <v>0.64549999999999996</v>
      </c>
      <c r="E45" s="5">
        <v>0.9</v>
      </c>
    </row>
    <row r="46" spans="1:5" x14ac:dyDescent="0.2">
      <c r="A46" s="53"/>
      <c r="B46" s="53"/>
      <c r="D46" s="37">
        <v>0.6359999999999999</v>
      </c>
      <c r="E46" s="5">
        <v>0.80000000000000104</v>
      </c>
    </row>
    <row r="47" spans="1:5" x14ac:dyDescent="0.2">
      <c r="A47" s="53"/>
      <c r="B47" s="53"/>
      <c r="D47" s="37">
        <v>0.62649999999999995</v>
      </c>
      <c r="E47" s="5">
        <v>0.70000000000000095</v>
      </c>
    </row>
    <row r="48" spans="1:5" x14ac:dyDescent="0.2">
      <c r="A48" s="53"/>
      <c r="B48" s="53"/>
      <c r="D48" s="37">
        <v>0</v>
      </c>
      <c r="E48" s="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F48"/>
  <sheetViews>
    <sheetView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f>LOOKUP(B5,$A$14:$B$48)</f>
        <v>3.4</v>
      </c>
    </row>
    <row r="6" spans="1:6" x14ac:dyDescent="0.2">
      <c r="A6" s="5" t="s">
        <v>187</v>
      </c>
      <c r="B6" s="126">
        <v>0.66315789473684206</v>
      </c>
      <c r="C6" s="8">
        <f t="shared" ref="C6:C10" si="0">LOOKUP(B6,$A$14:$B$48)</f>
        <v>1</v>
      </c>
    </row>
    <row r="7" spans="1:6" x14ac:dyDescent="0.2">
      <c r="A7" s="5" t="s">
        <v>188</v>
      </c>
      <c r="B7" s="126">
        <v>0.84421052631578952</v>
      </c>
      <c r="C7" s="8">
        <f t="shared" si="0"/>
        <v>2.9</v>
      </c>
    </row>
    <row r="8" spans="1:6" x14ac:dyDescent="0.2">
      <c r="A8" s="5" t="s">
        <v>189</v>
      </c>
      <c r="B8" s="126">
        <v>0.97894736842105268</v>
      </c>
      <c r="C8" s="8">
        <f t="shared" si="0"/>
        <v>4</v>
      </c>
    </row>
    <row r="9" spans="1:6" x14ac:dyDescent="0.2">
      <c r="A9" s="5" t="s">
        <v>190</v>
      </c>
      <c r="B9" s="126">
        <v>0.93989999999999996</v>
      </c>
      <c r="C9" s="8">
        <f t="shared" si="0"/>
        <v>3.9</v>
      </c>
    </row>
    <row r="10" spans="1:6" x14ac:dyDescent="0.2">
      <c r="A10" s="5" t="s">
        <v>191</v>
      </c>
      <c r="B10" s="126">
        <v>0.55000000000000004</v>
      </c>
      <c r="C10" s="8">
        <f t="shared" si="0"/>
        <v>0</v>
      </c>
    </row>
    <row r="12" spans="1:6" x14ac:dyDescent="0.2">
      <c r="A12" t="s">
        <v>192</v>
      </c>
      <c r="D12" t="s">
        <v>193</v>
      </c>
    </row>
    <row r="13" spans="1:6" ht="32" x14ac:dyDescent="0.2">
      <c r="A13" s="64" t="s">
        <v>194</v>
      </c>
      <c r="B13" s="4" t="s">
        <v>185</v>
      </c>
      <c r="D13" s="4" t="s">
        <v>195</v>
      </c>
      <c r="E13" s="4" t="s">
        <v>185</v>
      </c>
    </row>
    <row r="14" spans="1:6" x14ac:dyDescent="0.2">
      <c r="A14" s="53">
        <f>INDEX(D$14:D$48,ROWS(D14:D$48))</f>
        <v>0</v>
      </c>
      <c r="B14" s="53">
        <f>INDEX(E$14:E$48,ROWS(E14:E$48))</f>
        <v>0</v>
      </c>
      <c r="D14" s="37">
        <v>0.94</v>
      </c>
      <c r="E14" s="5">
        <v>4</v>
      </c>
    </row>
    <row r="15" spans="1:6" x14ac:dyDescent="0.2">
      <c r="A15" s="53">
        <f>INDEX(D$14:D$48,ROWS(D15:D$48))</f>
        <v>0.62649999999999995</v>
      </c>
      <c r="B15" s="53">
        <f>INDEX(E$14:E$48,ROWS(E15:E$48))</f>
        <v>0.70000000000000095</v>
      </c>
      <c r="D15" s="37">
        <v>0.93049999999999999</v>
      </c>
      <c r="E15" s="5">
        <v>3.9</v>
      </c>
    </row>
    <row r="16" spans="1:6" x14ac:dyDescent="0.2">
      <c r="A16" s="53">
        <f>INDEX(D$14:D$48,ROWS(D16:D$48))</f>
        <v>0.6359999999999999</v>
      </c>
      <c r="B16" s="53">
        <f>INDEX(E$14:E$48,ROWS(E16:E$48))</f>
        <v>0.80000000000000104</v>
      </c>
      <c r="D16" s="37">
        <v>0.92099999999999993</v>
      </c>
      <c r="E16" s="5">
        <v>3.8</v>
      </c>
    </row>
    <row r="17" spans="1:5" x14ac:dyDescent="0.2">
      <c r="A17" s="53">
        <f>INDEX(D$14:D$48,ROWS(D17:D$48))</f>
        <v>0.64549999999999996</v>
      </c>
      <c r="B17" s="53">
        <f>INDEX(E$14:E$48,ROWS(E17:E$48))</f>
        <v>0.9</v>
      </c>
      <c r="D17" s="37">
        <v>0.91149999999999998</v>
      </c>
      <c r="E17" s="5">
        <v>3.7</v>
      </c>
    </row>
    <row r="18" spans="1:5" x14ac:dyDescent="0.2">
      <c r="A18" s="53">
        <f>INDEX(D$14:D$48,ROWS(D18:D$48))</f>
        <v>0.65500000000000003</v>
      </c>
      <c r="B18" s="53">
        <f>INDEX(E$14:E$48,ROWS(E18:E$48))</f>
        <v>1</v>
      </c>
      <c r="D18" s="37">
        <v>0.90199999999999991</v>
      </c>
      <c r="E18" s="5">
        <v>3.6</v>
      </c>
    </row>
    <row r="19" spans="1:5" x14ac:dyDescent="0.2">
      <c r="A19" s="53">
        <f>INDEX(D$14:D$48,ROWS(D19:D$48))</f>
        <v>0.66449999999999998</v>
      </c>
      <c r="B19" s="53">
        <f>INDEX(E$14:E$48,ROWS(E19:E$48))</f>
        <v>1.1000000000000001</v>
      </c>
      <c r="D19" s="37">
        <v>0.89249999999999996</v>
      </c>
      <c r="E19" s="5">
        <v>3.5</v>
      </c>
    </row>
    <row r="20" spans="1:5" x14ac:dyDescent="0.2">
      <c r="A20" s="53">
        <f>INDEX(D$14:D$48,ROWS(D20:D$48))</f>
        <v>0.67399999999999993</v>
      </c>
      <c r="B20" s="53">
        <f>INDEX(E$14:E$48,ROWS(E20:E$48))</f>
        <v>1.2</v>
      </c>
      <c r="D20" s="37">
        <v>0.88300000000000001</v>
      </c>
      <c r="E20" s="5">
        <v>3.4</v>
      </c>
    </row>
    <row r="21" spans="1:5" x14ac:dyDescent="0.2">
      <c r="A21" s="53">
        <f>INDEX(D$14:D$48,ROWS(D21:D$48))</f>
        <v>0.6835</v>
      </c>
      <c r="B21" s="53">
        <f>INDEX(E$14:E$48,ROWS(E21:E$48))</f>
        <v>1.3</v>
      </c>
      <c r="D21" s="37">
        <v>0.87349999999999994</v>
      </c>
      <c r="E21" s="5">
        <v>3.3</v>
      </c>
    </row>
    <row r="22" spans="1:5" x14ac:dyDescent="0.2">
      <c r="A22" s="53">
        <f>INDEX(D$14:D$48,ROWS(D22:D$48))</f>
        <v>0.69299999999999995</v>
      </c>
      <c r="B22" s="53">
        <f>INDEX(E$14:E$48,ROWS(E22:E$48))</f>
        <v>1.4</v>
      </c>
      <c r="D22" s="37">
        <v>0.86399999999999999</v>
      </c>
      <c r="E22" s="5">
        <v>3.2</v>
      </c>
    </row>
    <row r="23" spans="1:5" x14ac:dyDescent="0.2">
      <c r="A23" s="53">
        <f>INDEX(D$14:D$48,ROWS(D23:D$48))</f>
        <v>0.7024999999999999</v>
      </c>
      <c r="B23" s="53">
        <f>INDEX(E$14:E$48,ROWS(E23:E$48))</f>
        <v>1.5</v>
      </c>
      <c r="D23" s="37">
        <v>0.85449999999999993</v>
      </c>
      <c r="E23" s="5">
        <v>3.1</v>
      </c>
    </row>
    <row r="24" spans="1:5" x14ac:dyDescent="0.2">
      <c r="A24" s="53">
        <f>INDEX(D$14:D$48,ROWS(D24:D$48))</f>
        <v>0.71199999999999997</v>
      </c>
      <c r="B24" s="53">
        <f>INDEX(E$14:E$48,ROWS(E24:E$48))</f>
        <v>1.6</v>
      </c>
      <c r="D24" s="37">
        <v>0.84499999999999997</v>
      </c>
      <c r="E24" s="5">
        <v>3</v>
      </c>
    </row>
    <row r="25" spans="1:5" x14ac:dyDescent="0.2">
      <c r="A25" s="53">
        <f>INDEX(D$14:D$48,ROWS(D25:D$48))</f>
        <v>0.72149999999999992</v>
      </c>
      <c r="B25" s="53">
        <f>INDEX(E$14:E$48,ROWS(E25:E$48))</f>
        <v>1.7</v>
      </c>
      <c r="D25" s="37">
        <v>0.83549999999999991</v>
      </c>
      <c r="E25" s="5">
        <v>2.9</v>
      </c>
    </row>
    <row r="26" spans="1:5" x14ac:dyDescent="0.2">
      <c r="A26" s="53">
        <f>INDEX(D$14:D$48,ROWS(D26:D$48))</f>
        <v>0.73099999999999998</v>
      </c>
      <c r="B26" s="53">
        <f>INDEX(E$14:E$48,ROWS(E26:E$48))</f>
        <v>1.8</v>
      </c>
      <c r="D26" s="37">
        <v>0.82599999999999996</v>
      </c>
      <c r="E26" s="5">
        <v>2.8</v>
      </c>
    </row>
    <row r="27" spans="1:5" x14ac:dyDescent="0.2">
      <c r="A27" s="53">
        <f>INDEX(D$14:D$48,ROWS(D27:D$48))</f>
        <v>0.74049999999999994</v>
      </c>
      <c r="B27" s="53">
        <f>INDEX(E$14:E$48,ROWS(E27:E$48))</f>
        <v>1.9</v>
      </c>
      <c r="D27" s="37">
        <v>0.8165</v>
      </c>
      <c r="E27" s="5">
        <v>2.7</v>
      </c>
    </row>
    <row r="28" spans="1:5" x14ac:dyDescent="0.2">
      <c r="A28" s="53">
        <f>INDEX(D$14:D$48,ROWS(D28:D$48))</f>
        <v>0.75</v>
      </c>
      <c r="B28" s="53">
        <f>INDEX(E$14:E$48,ROWS(E28:E$48))</f>
        <v>2</v>
      </c>
      <c r="D28" s="37">
        <v>0.80699999999999994</v>
      </c>
      <c r="E28" s="5">
        <v>2.6</v>
      </c>
    </row>
    <row r="29" spans="1:5" x14ac:dyDescent="0.2">
      <c r="A29" s="53">
        <f>INDEX(D$14:D$48,ROWS(D29:D$48))</f>
        <v>0.75949999999999995</v>
      </c>
      <c r="B29" s="53">
        <f>INDEX(E$14:E$48,ROWS(E29:E$48))</f>
        <v>2.1</v>
      </c>
      <c r="D29" s="37">
        <v>0.79749999999999999</v>
      </c>
      <c r="E29" s="5">
        <v>2.5</v>
      </c>
    </row>
    <row r="30" spans="1:5" x14ac:dyDescent="0.2">
      <c r="A30" s="53">
        <f>INDEX(D$14:D$48,ROWS(D30:D$48))</f>
        <v>0.76899999999999991</v>
      </c>
      <c r="B30" s="53">
        <f>INDEX(E$14:E$48,ROWS(E30:E$48))</f>
        <v>2.2000000000000002</v>
      </c>
      <c r="D30" s="37">
        <v>0.78799999999999992</v>
      </c>
      <c r="E30" s="5">
        <v>2.4</v>
      </c>
    </row>
    <row r="31" spans="1:5" x14ac:dyDescent="0.2">
      <c r="A31" s="53">
        <f>INDEX(D$14:D$48,ROWS(D31:D$48))</f>
        <v>0.77849999999999997</v>
      </c>
      <c r="B31" s="53">
        <f>INDEX(E$14:E$48,ROWS(E31:E$48))</f>
        <v>2.2999999999999998</v>
      </c>
      <c r="D31" s="37">
        <v>0.77849999999999997</v>
      </c>
      <c r="E31" s="5">
        <v>2.2999999999999998</v>
      </c>
    </row>
    <row r="32" spans="1:5" x14ac:dyDescent="0.2">
      <c r="A32" s="53">
        <f>INDEX(D$14:D$48,ROWS(D32:D$48))</f>
        <v>0.78799999999999992</v>
      </c>
      <c r="B32" s="53">
        <f>INDEX(E$14:E$48,ROWS(E32:E$48))</f>
        <v>2.4</v>
      </c>
      <c r="D32" s="37">
        <v>0.76899999999999991</v>
      </c>
      <c r="E32" s="5">
        <v>2.2000000000000002</v>
      </c>
    </row>
    <row r="33" spans="1:5" x14ac:dyDescent="0.2">
      <c r="A33" s="53">
        <f>INDEX(D$14:D$48,ROWS(D33:D$48))</f>
        <v>0.79749999999999999</v>
      </c>
      <c r="B33" s="53">
        <f>INDEX(E$14:E$48,ROWS(E33:E$48))</f>
        <v>2.5</v>
      </c>
      <c r="D33" s="37">
        <v>0.75949999999999995</v>
      </c>
      <c r="E33" s="5">
        <v>2.1</v>
      </c>
    </row>
    <row r="34" spans="1:5" x14ac:dyDescent="0.2">
      <c r="A34" s="53">
        <f>INDEX(D$14:D$48,ROWS(D34:D$48))</f>
        <v>0.80699999999999994</v>
      </c>
      <c r="B34" s="53">
        <f>INDEX(E$14:E$48,ROWS(E34:E$48))</f>
        <v>2.6</v>
      </c>
      <c r="D34" s="37">
        <v>0.75</v>
      </c>
      <c r="E34" s="5">
        <v>2</v>
      </c>
    </row>
    <row r="35" spans="1:5" x14ac:dyDescent="0.2">
      <c r="A35" s="53">
        <f>INDEX(D$14:D$48,ROWS(D35:D$48))</f>
        <v>0.8165</v>
      </c>
      <c r="B35" s="53">
        <f>INDEX(E$14:E$48,ROWS(E35:E$48))</f>
        <v>2.7</v>
      </c>
      <c r="D35" s="37">
        <v>0.74049999999999994</v>
      </c>
      <c r="E35" s="5">
        <v>1.9</v>
      </c>
    </row>
    <row r="36" spans="1:5" x14ac:dyDescent="0.2">
      <c r="A36" s="53">
        <f>INDEX(D$14:D$48,ROWS(D36:D$48))</f>
        <v>0.82599999999999996</v>
      </c>
      <c r="B36" s="53">
        <f>INDEX(E$14:E$48,ROWS(E36:E$48))</f>
        <v>2.8</v>
      </c>
      <c r="D36" s="37">
        <v>0.73099999999999998</v>
      </c>
      <c r="E36" s="5">
        <v>1.8</v>
      </c>
    </row>
    <row r="37" spans="1:5" x14ac:dyDescent="0.2">
      <c r="A37" s="53">
        <f>INDEX(D$14:D$48,ROWS(D37:D$48))</f>
        <v>0.83549999999999991</v>
      </c>
      <c r="B37" s="53">
        <f>INDEX(E$14:E$48,ROWS(E37:E$48))</f>
        <v>2.9</v>
      </c>
      <c r="D37" s="37">
        <v>0.72149999999999992</v>
      </c>
      <c r="E37" s="5">
        <v>1.7</v>
      </c>
    </row>
    <row r="38" spans="1:5" x14ac:dyDescent="0.2">
      <c r="A38" s="53">
        <f>INDEX(D$14:D$48,ROWS(D38:D$48))</f>
        <v>0.84499999999999997</v>
      </c>
      <c r="B38" s="53">
        <f>INDEX(E$14:E$48,ROWS(E38:E$48))</f>
        <v>3</v>
      </c>
      <c r="D38" s="37">
        <v>0.71199999999999997</v>
      </c>
      <c r="E38" s="5">
        <v>1.6</v>
      </c>
    </row>
    <row r="39" spans="1:5" x14ac:dyDescent="0.2">
      <c r="A39" s="53">
        <f>INDEX(D$14:D$48,ROWS(D39:D$48))</f>
        <v>0.85449999999999993</v>
      </c>
      <c r="B39" s="53">
        <f>INDEX(E$14:E$48,ROWS(E39:E$48))</f>
        <v>3.1</v>
      </c>
      <c r="D39" s="37">
        <v>0.7024999999999999</v>
      </c>
      <c r="E39" s="5">
        <v>1.5</v>
      </c>
    </row>
    <row r="40" spans="1:5" x14ac:dyDescent="0.2">
      <c r="A40" s="53">
        <f>INDEX(D$14:D$48,ROWS(D40:D$48))</f>
        <v>0.86399999999999999</v>
      </c>
      <c r="B40" s="53">
        <f>INDEX(E$14:E$48,ROWS(E40:E$48))</f>
        <v>3.2</v>
      </c>
      <c r="D40" s="37">
        <v>0.69299999999999995</v>
      </c>
      <c r="E40" s="5">
        <v>1.4</v>
      </c>
    </row>
    <row r="41" spans="1:5" x14ac:dyDescent="0.2">
      <c r="A41" s="53">
        <f>INDEX(D$14:D$48,ROWS(D41:D$48))</f>
        <v>0.87349999999999994</v>
      </c>
      <c r="B41" s="53">
        <f>INDEX(E$14:E$48,ROWS(E41:E$48))</f>
        <v>3.3</v>
      </c>
      <c r="D41" s="37">
        <v>0.6835</v>
      </c>
      <c r="E41" s="5">
        <v>1.3</v>
      </c>
    </row>
    <row r="42" spans="1:5" x14ac:dyDescent="0.2">
      <c r="A42" s="53">
        <f>INDEX(D$14:D$48,ROWS(D42:D$48))</f>
        <v>0.88300000000000001</v>
      </c>
      <c r="B42" s="53">
        <f>INDEX(E$14:E$48,ROWS(E42:E$48))</f>
        <v>3.4</v>
      </c>
      <c r="D42" s="37">
        <v>0.67399999999999993</v>
      </c>
      <c r="E42" s="5">
        <v>1.2</v>
      </c>
    </row>
    <row r="43" spans="1:5" x14ac:dyDescent="0.2">
      <c r="A43" s="53">
        <f>INDEX(D$14:D$48,ROWS(D43:D$48))</f>
        <v>0.89249999999999996</v>
      </c>
      <c r="B43" s="53">
        <f>INDEX(E$14:E$48,ROWS(E43:E$48))</f>
        <v>3.5</v>
      </c>
      <c r="D43" s="37">
        <v>0.66449999999999998</v>
      </c>
      <c r="E43" s="5">
        <v>1.1000000000000001</v>
      </c>
    </row>
    <row r="44" spans="1:5" x14ac:dyDescent="0.2">
      <c r="A44" s="53">
        <f>INDEX(D$14:D$48,ROWS(D44:D$48))</f>
        <v>0.90199999999999991</v>
      </c>
      <c r="B44" s="53">
        <f>INDEX(E$14:E$48,ROWS(E44:E$48))</f>
        <v>3.6</v>
      </c>
      <c r="D44" s="37">
        <v>0.65500000000000003</v>
      </c>
      <c r="E44" s="5">
        <v>1</v>
      </c>
    </row>
    <row r="45" spans="1:5" x14ac:dyDescent="0.2">
      <c r="A45" s="53">
        <f>INDEX(D$14:D$48,ROWS(D45:D$48))</f>
        <v>0.91149999999999998</v>
      </c>
      <c r="B45" s="53">
        <f>INDEX(E$14:E$48,ROWS(E45:E$48))</f>
        <v>3.7</v>
      </c>
      <c r="D45" s="37">
        <v>0.64549999999999996</v>
      </c>
      <c r="E45" s="5">
        <v>0.9</v>
      </c>
    </row>
    <row r="46" spans="1:5" x14ac:dyDescent="0.2">
      <c r="A46" s="53">
        <f>INDEX(D$14:D$48,ROWS(D46:D$48))</f>
        <v>0.92099999999999993</v>
      </c>
      <c r="B46" s="53">
        <f>INDEX(E$14:E$48,ROWS(E46:E$48))</f>
        <v>3.8</v>
      </c>
      <c r="D46" s="37">
        <v>0.6359999999999999</v>
      </c>
      <c r="E46" s="5">
        <v>0.80000000000000104</v>
      </c>
    </row>
    <row r="47" spans="1:5" x14ac:dyDescent="0.2">
      <c r="A47" s="53">
        <f>INDEX(D$14:D$48,ROWS(D47:D$48))</f>
        <v>0.93049999999999999</v>
      </c>
      <c r="B47" s="53">
        <f>INDEX(E$14:E$48,ROWS(E47:E$48))</f>
        <v>3.9</v>
      </c>
      <c r="D47" s="37">
        <v>0.62649999999999995</v>
      </c>
      <c r="E47" s="5">
        <v>0.70000000000000095</v>
      </c>
    </row>
    <row r="48" spans="1:5" x14ac:dyDescent="0.2">
      <c r="A48" s="53">
        <f>INDEX(D$14:D$48,ROWS(D48:D$48))</f>
        <v>0.94</v>
      </c>
      <c r="B48" s="53">
        <f>INDEX(E$14:E$48,ROWS(E48:E$48))</f>
        <v>4</v>
      </c>
      <c r="D48" s="37">
        <v>0</v>
      </c>
      <c r="E48" s="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F31"/>
  <sheetViews>
    <sheetView topLeftCell="A5" zoomScale="130" zoomScaleNormal="130"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row>
    <row r="14" spans="1:6" x14ac:dyDescent="0.2">
      <c r="A14" s="5" t="s">
        <v>645</v>
      </c>
      <c r="C14" s="5" t="s">
        <v>659</v>
      </c>
      <c r="D14" s="8"/>
    </row>
    <row r="15" spans="1:6" x14ac:dyDescent="0.2">
      <c r="A15" s="5" t="s">
        <v>646</v>
      </c>
      <c r="C15" s="5" t="s">
        <v>649</v>
      </c>
      <c r="D15" s="8"/>
    </row>
    <row r="16" spans="1:6" x14ac:dyDescent="0.2">
      <c r="A16" s="5" t="s">
        <v>648</v>
      </c>
      <c r="C16" s="5" t="s">
        <v>651</v>
      </c>
      <c r="D16" s="8"/>
    </row>
    <row r="17" spans="1:4" x14ac:dyDescent="0.2">
      <c r="A17" s="5" t="s">
        <v>650</v>
      </c>
      <c r="C17" s="5" t="s">
        <v>652</v>
      </c>
      <c r="D17" s="8"/>
    </row>
    <row r="18" spans="1:4" x14ac:dyDescent="0.2">
      <c r="A18" s="5" t="s">
        <v>647</v>
      </c>
      <c r="C18" s="5" t="s">
        <v>654</v>
      </c>
      <c r="D18" s="8"/>
    </row>
    <row r="19" spans="1:4" x14ac:dyDescent="0.2">
      <c r="A19" s="5" t="s">
        <v>653</v>
      </c>
      <c r="C19" s="5" t="s">
        <v>797</v>
      </c>
      <c r="D19" s="8"/>
    </row>
    <row r="20" spans="1:4" x14ac:dyDescent="0.2">
      <c r="A20" s="5" t="s">
        <v>655</v>
      </c>
      <c r="C20" s="5" t="s">
        <v>657</v>
      </c>
      <c r="D20" s="8"/>
    </row>
    <row r="21" spans="1:4" x14ac:dyDescent="0.2">
      <c r="A21" s="5" t="s">
        <v>656</v>
      </c>
      <c r="C21" s="5" t="s">
        <v>646</v>
      </c>
      <c r="D21" s="8"/>
    </row>
    <row r="22" spans="1:4" x14ac:dyDescent="0.2">
      <c r="A22" s="5" t="s">
        <v>658</v>
      </c>
      <c r="C22" s="5" t="s">
        <v>661</v>
      </c>
      <c r="D22" s="8"/>
    </row>
    <row r="23" spans="1:4" x14ac:dyDescent="0.2">
      <c r="A23" s="5" t="s">
        <v>660</v>
      </c>
      <c r="C23" s="5" t="s">
        <v>645</v>
      </c>
      <c r="D23" s="8"/>
    </row>
    <row r="24" spans="1:4" x14ac:dyDescent="0.2">
      <c r="A24" s="5" t="s">
        <v>662</v>
      </c>
      <c r="C24" s="5" t="s">
        <v>663</v>
      </c>
      <c r="D24" s="8"/>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700-000000000000}"/>
    <hyperlink ref="F11" r:id="rId2"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F31"/>
  <sheetViews>
    <sheetView zoomScale="115" zoomScaleNormal="115"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t="b">
        <f>ISNUMBER(MATCH(C13,$A$13:$A$31,0))</f>
        <v>1</v>
      </c>
    </row>
    <row r="14" spans="1:6" x14ac:dyDescent="0.2">
      <c r="A14" s="5" t="s">
        <v>645</v>
      </c>
      <c r="C14" s="5" t="s">
        <v>659</v>
      </c>
      <c r="D14" s="8" t="b">
        <f t="shared" ref="D14:D24" si="0">ISNUMBER(MATCH(C14,$A$13:$A$31,0))</f>
        <v>0</v>
      </c>
    </row>
    <row r="15" spans="1:6" x14ac:dyDescent="0.2">
      <c r="A15" s="5" t="s">
        <v>646</v>
      </c>
      <c r="C15" s="5" t="s">
        <v>649</v>
      </c>
      <c r="D15" s="8" t="b">
        <f t="shared" si="0"/>
        <v>1</v>
      </c>
    </row>
    <row r="16" spans="1:6" x14ac:dyDescent="0.2">
      <c r="A16" s="5" t="s">
        <v>648</v>
      </c>
      <c r="C16" s="5" t="s">
        <v>651</v>
      </c>
      <c r="D16" s="8" t="b">
        <f t="shared" si="0"/>
        <v>0</v>
      </c>
    </row>
    <row r="17" spans="1:4" x14ac:dyDescent="0.2">
      <c r="A17" s="5" t="s">
        <v>650</v>
      </c>
      <c r="C17" s="5" t="s">
        <v>652</v>
      </c>
      <c r="D17" s="8" t="b">
        <f t="shared" si="0"/>
        <v>0</v>
      </c>
    </row>
    <row r="18" spans="1:4" x14ac:dyDescent="0.2">
      <c r="A18" s="5" t="s">
        <v>647</v>
      </c>
      <c r="C18" s="5" t="s">
        <v>654</v>
      </c>
      <c r="D18" s="8" t="b">
        <f t="shared" si="0"/>
        <v>0</v>
      </c>
    </row>
    <row r="19" spans="1:4" x14ac:dyDescent="0.2">
      <c r="A19" s="5" t="s">
        <v>653</v>
      </c>
      <c r="C19" s="5" t="s">
        <v>797</v>
      </c>
      <c r="D19" s="8" t="b">
        <f t="shared" si="0"/>
        <v>0</v>
      </c>
    </row>
    <row r="20" spans="1:4" x14ac:dyDescent="0.2">
      <c r="A20" s="5" t="s">
        <v>655</v>
      </c>
      <c r="C20" s="5" t="s">
        <v>657</v>
      </c>
      <c r="D20" s="8" t="b">
        <f t="shared" si="0"/>
        <v>0</v>
      </c>
    </row>
    <row r="21" spans="1:4" x14ac:dyDescent="0.2">
      <c r="A21" s="5" t="s">
        <v>656</v>
      </c>
      <c r="C21" s="5" t="s">
        <v>646</v>
      </c>
      <c r="D21" s="8" t="b">
        <f t="shared" si="0"/>
        <v>1</v>
      </c>
    </row>
    <row r="22" spans="1:4" x14ac:dyDescent="0.2">
      <c r="A22" s="5" t="s">
        <v>658</v>
      </c>
      <c r="C22" s="5" t="s">
        <v>661</v>
      </c>
      <c r="D22" s="8" t="b">
        <f t="shared" si="0"/>
        <v>0</v>
      </c>
    </row>
    <row r="23" spans="1:4" x14ac:dyDescent="0.2">
      <c r="A23" s="5" t="s">
        <v>660</v>
      </c>
      <c r="C23" s="5" t="s">
        <v>645</v>
      </c>
      <c r="D23" s="8" t="b">
        <f t="shared" si="0"/>
        <v>1</v>
      </c>
    </row>
    <row r="24" spans="1:4" x14ac:dyDescent="0.2">
      <c r="A24" s="5" t="s">
        <v>662</v>
      </c>
      <c r="C24" s="5" t="s">
        <v>663</v>
      </c>
      <c r="D24" s="8" t="b">
        <f t="shared" si="0"/>
        <v>0</v>
      </c>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800-000000000000}"/>
    <hyperlink ref="F11"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32</vt:i4>
      </vt:variant>
      <vt:variant>
        <vt:lpstr>Named Ranges</vt:lpstr>
      </vt:variant>
      <vt:variant>
        <vt:i4>2</vt:i4>
      </vt:variant>
    </vt:vector>
  </HeadingPairs>
  <TitlesOfParts>
    <vt:vector size="34" baseType="lpstr">
      <vt:lpstr>Topics</vt:lpstr>
      <vt:lpstr>Lookup</vt:lpstr>
      <vt:lpstr>Lookup (an)</vt:lpstr>
      <vt:lpstr>Ex17</vt:lpstr>
      <vt:lpstr>Ex17(an)</vt:lpstr>
      <vt:lpstr>Ex18</vt:lpstr>
      <vt:lpstr>Ex18(an)</vt:lpstr>
      <vt:lpstr>Ex19</vt:lpstr>
      <vt:lpstr>Ex19(an)</vt:lpstr>
      <vt:lpstr>Ex20</vt:lpstr>
      <vt:lpstr>Ex20(an)</vt:lpstr>
      <vt:lpstr>Homework ==&gt;&gt;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vt:lpstr>
      <vt:lpstr>HW(10an)</vt:lpstr>
      <vt:lpstr>'Ex17'!Print_Area</vt:lpstr>
      <vt:lpstr>'Ex17(an)'!Print_Area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Galvanize</cp:lastModifiedBy>
  <dcterms:created xsi:type="dcterms:W3CDTF">2016-05-11T18:46:39Z</dcterms:created>
  <dcterms:modified xsi:type="dcterms:W3CDTF">2019-10-03T18:24:47Z</dcterms:modified>
</cp:coreProperties>
</file>