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galvanize/Documents/excel/excel_work/"/>
    </mc:Choice>
  </mc:AlternateContent>
  <xr:revisionPtr revIDLastSave="0" documentId="13_ncr:1_{6409FBD2-F38A-F548-BB65-5BFBE091FBEB}" xr6:coauthVersionLast="45" xr6:coauthVersionMax="45" xr10:uidLastSave="{00000000-0000-0000-0000-000000000000}"/>
  <bookViews>
    <workbookView xWindow="0" yWindow="0" windowWidth="28800" windowHeight="18000" firstSheet="9" activeTab="23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11" r:id="rId26"/>
    <pivotCache cacheId="12" r:id="rId27"/>
    <pivotCache cacheId="13" r:id="rId28"/>
    <pivotCache cacheId="14" r:id="rId2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23" l="1"/>
  <c r="G16" i="23"/>
  <c r="J10" i="23" a="1"/>
  <c r="J10" i="23" s="1"/>
  <c r="K10" i="23" a="1"/>
  <c r="K10" i="23" s="1"/>
  <c r="H10" i="23"/>
  <c r="G10" i="23"/>
  <c r="I6" i="21"/>
  <c r="I7" i="21" s="1"/>
  <c r="I8" i="21" s="1"/>
  <c r="I9" i="21" s="1"/>
  <c r="I10" i="21" s="1"/>
  <c r="I11" i="21" s="1"/>
  <c r="I12" i="21" s="1"/>
  <c r="I13" i="21" s="1"/>
  <c r="I14" i="21" s="1"/>
  <c r="I15" i="21" s="1"/>
  <c r="I16" i="21" s="1"/>
  <c r="I17" i="21" s="1"/>
  <c r="I18" i="21" s="1"/>
  <c r="I19" i="21" s="1"/>
  <c r="I5" i="21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4" i="19"/>
  <c r="G9" i="17"/>
  <c r="G10" i="17"/>
  <c r="H10" i="17"/>
  <c r="I10" i="17"/>
  <c r="J10" i="17"/>
  <c r="K10" i="17"/>
  <c r="L10" i="17"/>
  <c r="G11" i="17"/>
  <c r="H11" i="17"/>
  <c r="I11" i="17"/>
  <c r="J11" i="17"/>
  <c r="K11" i="17"/>
  <c r="L11" i="17"/>
  <c r="G12" i="17"/>
  <c r="H12" i="17"/>
  <c r="I12" i="17"/>
  <c r="J12" i="17"/>
  <c r="K12" i="17"/>
  <c r="L12" i="17"/>
  <c r="G13" i="17"/>
  <c r="H13" i="17"/>
  <c r="I13" i="17"/>
  <c r="J13" i="17"/>
  <c r="K13" i="17"/>
  <c r="L13" i="17"/>
  <c r="G14" i="17"/>
  <c r="H14" i="17"/>
  <c r="I14" i="17"/>
  <c r="J14" i="17"/>
  <c r="K14" i="17"/>
  <c r="L14" i="17"/>
  <c r="G15" i="17"/>
  <c r="H15" i="17"/>
  <c r="I15" i="17"/>
  <c r="J15" i="17"/>
  <c r="K15" i="17"/>
  <c r="L15" i="17"/>
  <c r="G16" i="17"/>
  <c r="H16" i="17"/>
  <c r="I16" i="17"/>
  <c r="J16" i="17"/>
  <c r="K16" i="17"/>
  <c r="L16" i="17"/>
  <c r="G17" i="17"/>
  <c r="H17" i="17"/>
  <c r="I17" i="17"/>
  <c r="J17" i="17"/>
  <c r="K17" i="17"/>
  <c r="L17" i="17"/>
  <c r="G18" i="17"/>
  <c r="H18" i="17"/>
  <c r="I18" i="17"/>
  <c r="J18" i="17"/>
  <c r="K18" i="17"/>
  <c r="L18" i="17"/>
  <c r="G19" i="17"/>
  <c r="H19" i="17"/>
  <c r="I19" i="17"/>
  <c r="J19" i="17"/>
  <c r="K19" i="17"/>
  <c r="L19" i="17"/>
  <c r="H9" i="17"/>
  <c r="I9" i="17"/>
  <c r="J9" i="17"/>
  <c r="K9" i="17"/>
  <c r="L9" i="17"/>
  <c r="G25" i="17"/>
  <c r="H26" i="17"/>
  <c r="G9" i="18"/>
  <c r="K25" i="17"/>
  <c r="B5" i="12"/>
  <c r="J9" i="25"/>
  <c r="E6" i="25"/>
  <c r="B6" i="25"/>
  <c r="C5" i="12"/>
  <c r="D5" i="12"/>
  <c r="E5" i="12"/>
  <c r="C6" i="12"/>
  <c r="D6" i="12"/>
  <c r="E6" i="12"/>
  <c r="C7" i="12"/>
  <c r="D7" i="12"/>
  <c r="E7" i="12"/>
  <c r="C8" i="12"/>
  <c r="D8" i="12"/>
  <c r="E8" i="12"/>
  <c r="C9" i="12"/>
  <c r="D9" i="12"/>
  <c r="E9" i="12"/>
  <c r="C10" i="12"/>
  <c r="D10" i="12"/>
  <c r="E10" i="12"/>
  <c r="B6" i="12"/>
  <c r="B7" i="12"/>
  <c r="B8" i="12"/>
  <c r="B9" i="12"/>
  <c r="B10" i="12"/>
  <c r="C5" i="11"/>
  <c r="D5" i="11"/>
  <c r="E5" i="11"/>
  <c r="C6" i="11"/>
  <c r="D6" i="11"/>
  <c r="E6" i="11"/>
  <c r="C7" i="11"/>
  <c r="D7" i="11"/>
  <c r="E7" i="11"/>
  <c r="C8" i="11"/>
  <c r="D8" i="11"/>
  <c r="E8" i="11"/>
  <c r="C9" i="11"/>
  <c r="D9" i="11"/>
  <c r="E9" i="11"/>
  <c r="C10" i="11"/>
  <c r="D10" i="11"/>
  <c r="E10" i="11"/>
  <c r="B6" i="11"/>
  <c r="B7" i="11"/>
  <c r="B8" i="11"/>
  <c r="B9" i="11"/>
  <c r="B10" i="11"/>
  <c r="B5" i="11"/>
  <c r="B7" i="10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5" i="22"/>
  <c r="I6" i="22" s="1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B11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D9" i="16"/>
  <c r="E9" i="16"/>
  <c r="B10" i="16"/>
  <c r="C10" i="16"/>
  <c r="D10" i="16"/>
  <c r="E10" i="16"/>
  <c r="D11" i="16"/>
  <c r="F5" i="16"/>
  <c r="B5" i="15"/>
  <c r="C5" i="15"/>
  <c r="D5" i="15"/>
  <c r="D11" i="15" s="1"/>
  <c r="E5" i="15"/>
  <c r="B6" i="15"/>
  <c r="C6" i="15"/>
  <c r="F6" i="15" s="1"/>
  <c r="D6" i="15"/>
  <c r="E6" i="15"/>
  <c r="B7" i="15"/>
  <c r="C7" i="15"/>
  <c r="D7" i="15"/>
  <c r="E7" i="15"/>
  <c r="B8" i="15"/>
  <c r="C8" i="15"/>
  <c r="D8" i="15"/>
  <c r="E8" i="15"/>
  <c r="F8" i="15" s="1"/>
  <c r="B9" i="15"/>
  <c r="C9" i="15"/>
  <c r="D9" i="15"/>
  <c r="E9" i="15"/>
  <c r="B10" i="15"/>
  <c r="C10" i="15"/>
  <c r="D10" i="15"/>
  <c r="E10" i="15"/>
  <c r="B11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D7" i="10"/>
  <c r="Z13" i="3"/>
  <c r="Z17" i="3"/>
  <c r="V1" i="3"/>
  <c r="D7" i="13"/>
  <c r="E11" i="15" l="1"/>
  <c r="E11" i="16"/>
  <c r="F9" i="16"/>
  <c r="F11" i="12"/>
  <c r="F5" i="15"/>
  <c r="C11" i="15"/>
  <c r="F10" i="15"/>
  <c r="F10" i="16"/>
  <c r="C11" i="16"/>
  <c r="J9" i="18"/>
  <c r="F10" i="18"/>
  <c r="I9" i="18"/>
  <c r="L9" i="18"/>
  <c r="H9" i="18"/>
  <c r="K9" i="18"/>
  <c r="F8" i="16"/>
  <c r="F11" i="16"/>
  <c r="F11" i="15"/>
  <c r="F9" i="15"/>
  <c r="B11" i="11"/>
  <c r="F7" i="11"/>
  <c r="F6" i="11"/>
  <c r="F5" i="11"/>
  <c r="F8" i="11" l="1"/>
  <c r="C11" i="11"/>
  <c r="K10" i="18"/>
  <c r="G10" i="18"/>
  <c r="J10" i="18"/>
  <c r="F11" i="18"/>
  <c r="I10" i="18"/>
  <c r="L10" i="18"/>
  <c r="H10" i="18"/>
  <c r="E11" i="11" l="1"/>
  <c r="F9" i="11"/>
  <c r="L11" i="18"/>
  <c r="H11" i="18"/>
  <c r="K11" i="18"/>
  <c r="G11" i="18"/>
  <c r="J11" i="18"/>
  <c r="F12" i="18"/>
  <c r="I11" i="18"/>
  <c r="D11" i="11" l="1"/>
  <c r="F11" i="11" s="1"/>
  <c r="F10" i="11"/>
  <c r="F13" i="18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A9" i="7"/>
  <c r="B9" i="7" s="1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Z28" i="3"/>
  <c r="M19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<sst xmlns="http://schemas.openxmlformats.org/spreadsheetml/2006/main" count="45253" uniqueCount="353">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</sst>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0"/>
    <numFmt numFmtId="166" formatCode="&quot;$&quot;0.00"/>
    <numFmt numFmtId="167" formatCode="mmmm\,\ yyyy"/>
    <numFmt numFmtId="168" formatCode="mm/dd/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2" borderId="1"/>
    <xf numFmtId="44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6" fontId="0" fillId="0" borderId="1" xfId="0" applyNumberFormat="1" applyBorder="1"/>
    <xf numFmtId="0" fontId="3" fillId="2" borderId="1" xfId="4" applyBorder="1" applyAlignment="1">
      <alignment wrapText="1"/>
    </xf>
    <xf numFmtId="8" fontId="0" fillId="0" borderId="1" xfId="0" applyNumberFormat="1" applyBorder="1"/>
    <xf numFmtId="0" fontId="3" fillId="2" borderId="1" xfId="4" applyBorder="1">
      <alignment wrapText="1"/>
    </xf>
    <xf numFmtId="44" fontId="0" fillId="0" borderId="1" xfId="3" applyFont="1" applyBorder="1"/>
    <xf numFmtId="44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8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5" fontId="2" fillId="0" borderId="1" xfId="0" applyNumberFormat="1" applyFont="1" applyBorder="1"/>
    <xf numFmtId="166" fontId="2" fillId="0" borderId="1" xfId="0" applyNumberFormat="1" applyFont="1" applyBorder="1"/>
    <xf numFmtId="0" fontId="0" fillId="0" borderId="1" xfId="0" applyFill="1" applyBorder="1"/>
    <xf numFmtId="0" fontId="0" fillId="5" borderId="2" xfId="0" applyFill="1" applyBorder="1"/>
    <xf numFmtId="0" fontId="0" fillId="5" borderId="5" xfId="0" applyFill="1" applyBorder="1"/>
    <xf numFmtId="164" fontId="0" fillId="3" borderId="1" xfId="0" applyNumberFormat="1" applyFill="1" applyBorder="1"/>
    <xf numFmtId="164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67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68" fontId="0" fillId="0" borderId="19" xfId="0" applyNumberFormat="1" applyBorder="1"/>
    <xf numFmtId="0" fontId="0" fillId="0" borderId="19" xfId="0" applyBorder="1"/>
    <xf numFmtId="43" fontId="3" fillId="4" borderId="19" xfId="0" applyNumberFormat="1" applyFont="1" applyFill="1" applyBorder="1"/>
    <xf numFmtId="43" fontId="3" fillId="10" borderId="19" xfId="0" applyNumberFormat="1" applyFont="1" applyFill="1" applyBorder="1"/>
    <xf numFmtId="43" fontId="0" fillId="3" borderId="20" xfId="0" applyNumberFormat="1" applyFill="1" applyBorder="1"/>
    <xf numFmtId="0" fontId="11" fillId="0" borderId="18" xfId="0" applyFont="1" applyBorder="1"/>
    <xf numFmtId="168" fontId="11" fillId="0" borderId="19" xfId="0" applyNumberFormat="1" applyFont="1" applyBorder="1"/>
    <xf numFmtId="0" fontId="11" fillId="0" borderId="19" xfId="0" applyFont="1" applyBorder="1"/>
    <xf numFmtId="43" fontId="12" fillId="10" borderId="19" xfId="0" applyNumberFormat="1" applyFont="1" applyFill="1" applyBorder="1"/>
    <xf numFmtId="0" fontId="0" fillId="0" borderId="1" xfId="0" applyNumberFormat="1" applyBorder="1"/>
    <xf numFmtId="8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166" fontId="0" fillId="0" borderId="0" xfId="0" applyNumberFormat="1"/>
    <xf numFmtId="164" fontId="2" fillId="0" borderId="1" xfId="3" applyNumberFormat="1" applyFont="1" applyBorder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8">
      <sharedItems containsSemiMixedTypes="0" containsString="0" containsNumber="1" containsInteger="1" minValue="126" maxValue="1728"/>
    </cacheField>
    <cacheField name="COGS" numFmtId="8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1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8" outline="0" showAll="0"/>
    <pivotField compact="0" numFmtId="8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4" t="s">
        <v>1</v>
      </c>
    </row>
    <row r="5" spans="1:2" x14ac:dyDescent="0.2">
      <c r="A5" s="2">
        <v>2</v>
      </c>
      <c r="B5" s="115" t="s">
        <v>11</v>
      </c>
    </row>
    <row r="6" spans="1:2" x14ac:dyDescent="0.2">
      <c r="A6" s="2">
        <v>3</v>
      </c>
      <c r="B6" s="115" t="s">
        <v>301</v>
      </c>
    </row>
    <row r="7" spans="1:2" x14ac:dyDescent="0.2">
      <c r="A7" s="2">
        <v>4</v>
      </c>
      <c r="B7" s="115" t="s">
        <v>298</v>
      </c>
    </row>
    <row r="8" spans="1:2" x14ac:dyDescent="0.2">
      <c r="A8" s="2">
        <v>5</v>
      </c>
      <c r="B8" s="115" t="s">
        <v>303</v>
      </c>
    </row>
    <row r="9" spans="1:2" x14ac:dyDescent="0.2">
      <c r="A9" s="2">
        <v>6</v>
      </c>
      <c r="B9" s="115" t="s">
        <v>351</v>
      </c>
    </row>
    <row r="10" spans="1:2" x14ac:dyDescent="0.2">
      <c r="A10" s="2">
        <v>7</v>
      </c>
      <c r="B10" s="114" t="s">
        <v>2</v>
      </c>
    </row>
    <row r="11" spans="1:2" x14ac:dyDescent="0.2">
      <c r="A11" s="2">
        <v>8</v>
      </c>
      <c r="B11" s="116" t="s">
        <v>12</v>
      </c>
    </row>
    <row r="12" spans="1:2" x14ac:dyDescent="0.2">
      <c r="A12" s="2">
        <v>9</v>
      </c>
      <c r="B12" s="110" t="s">
        <v>299</v>
      </c>
    </row>
    <row r="13" spans="1:2" x14ac:dyDescent="0.2">
      <c r="A13" s="2">
        <v>10</v>
      </c>
      <c r="B13" s="111" t="s">
        <v>302</v>
      </c>
    </row>
    <row r="14" spans="1:2" x14ac:dyDescent="0.2">
      <c r="A14" s="2">
        <v>11</v>
      </c>
      <c r="B14" s="110" t="s">
        <v>352</v>
      </c>
    </row>
    <row r="15" spans="1:2" x14ac:dyDescent="0.2">
      <c r="A15" s="2">
        <v>12</v>
      </c>
      <c r="B15" s="110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40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7">
        <v>0</v>
      </c>
      <c r="L44" s="107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7">
        <v>1000</v>
      </c>
      <c r="L45" s="107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7">
        <v>2000</v>
      </c>
      <c r="L46" s="107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7">
        <v>3000</v>
      </c>
      <c r="L47" s="107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7">
        <v>4000</v>
      </c>
      <c r="L48" s="107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7">
        <v>5000</v>
      </c>
      <c r="L49" s="107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7">
        <v>6000</v>
      </c>
      <c r="L50" s="107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7">
        <v>7000</v>
      </c>
      <c r="L51" s="107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7">
        <v>8000</v>
      </c>
      <c r="L52" s="107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7">
        <v>9000</v>
      </c>
      <c r="L53" s="107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19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0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7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8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xmlns:xlrd2="http://schemas.microsoft.com/office/spreadsheetml/2017/richdata2"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3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2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2"/>
      <c r="M9" s="113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2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3" t="s">
        <v>66</v>
      </c>
    </row>
    <row r="19" spans="1:7" x14ac:dyDescent="0.2">
      <c r="A19" s="2" t="s">
        <v>81</v>
      </c>
      <c r="B19" s="5">
        <v>5610</v>
      </c>
      <c r="E19" s="112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3" t="s">
        <v>166</v>
      </c>
    </row>
    <row r="23" spans="1:7" x14ac:dyDescent="0.2">
      <c r="E23" s="112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3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2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3" t="s">
        <v>166</v>
      </c>
    </row>
    <row r="37" spans="1:7" x14ac:dyDescent="0.2">
      <c r="E37" s="112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1"/>
      <c r="H11" s="121"/>
      <c r="I11" s="121"/>
      <c r="J11" s="121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1"/>
      <c r="H12" s="121"/>
      <c r="I12" s="121"/>
      <c r="J12" s="121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1"/>
      <c r="H13" s="121"/>
      <c r="I13" s="121"/>
      <c r="J13" s="121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1"/>
      <c r="H14" s="121"/>
      <c r="I14" s="121"/>
      <c r="J14" s="121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1"/>
      <c r="H15" s="121"/>
      <c r="I15" s="121"/>
      <c r="J15" s="121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1"/>
      <c r="H16" s="121"/>
      <c r="I16" s="121"/>
      <c r="J16" s="121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>
      <selection activeCell="E16" sqref="E16"/>
    </sheetView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2" t="s">
        <v>345</v>
      </c>
      <c r="E10" s="122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>
      <selection activeCell="C4" sqref="C4"/>
    </sheetView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124">
        <v>0.01</v>
      </c>
      <c r="C4" s="124">
        <v>0.05</v>
      </c>
      <c r="D4" s="124">
        <v>0.1</v>
      </c>
      <c r="E4" s="124">
        <v>0.25</v>
      </c>
      <c r="F4" s="124">
        <v>0.5</v>
      </c>
      <c r="G4" s="124">
        <v>1</v>
      </c>
      <c r="H4" s="124">
        <v>5</v>
      </c>
      <c r="I4" s="124">
        <v>10</v>
      </c>
      <c r="J4" s="124">
        <v>20</v>
      </c>
      <c r="K4" s="124">
        <v>50</v>
      </c>
      <c r="L4" s="12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6" spans="1:12" x14ac:dyDescent="0.2">
      <c r="B6" s="123"/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sortState xmlns:xlrd2="http://schemas.microsoft.com/office/spreadsheetml/2017/richdata2"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7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8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9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topLeftCell="B1" zoomScale="150" zoomScaleNormal="115" workbookViewId="0">
      <selection activeCell="B5" sqref="B5:E10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>
        <f>COUNTIFS($D$15:$D$119, $A5,$C$15:$C$119, B$4)</f>
        <v>6</v>
      </c>
      <c r="C5" s="71">
        <f t="shared" ref="C5:E5" si="0">COUNTIFS($D$15:$D$119, $A5,$C$15:$C$119, C$4)</f>
        <v>5</v>
      </c>
      <c r="D5" s="71">
        <f t="shared" si="0"/>
        <v>4</v>
      </c>
      <c r="E5" s="71">
        <f t="shared" si="0"/>
        <v>7</v>
      </c>
      <c r="F5" s="73">
        <f t="shared" ref="F5:F11" si="1">SUM(B5:E5)</f>
        <v>22</v>
      </c>
    </row>
    <row r="6" spans="1:14" x14ac:dyDescent="0.2">
      <c r="A6" s="62" t="s">
        <v>176</v>
      </c>
      <c r="B6" s="71">
        <f t="shared" ref="B6:E10" si="2">COUNTIFS($D$15:$D$119, $A6,$C$15:$C$119, B$4)</f>
        <v>7</v>
      </c>
      <c r="C6" s="71">
        <f t="shared" si="2"/>
        <v>9</v>
      </c>
      <c r="D6" s="71">
        <f t="shared" si="2"/>
        <v>3</v>
      </c>
      <c r="E6" s="71">
        <f t="shared" si="2"/>
        <v>7</v>
      </c>
      <c r="F6" s="67">
        <f t="shared" si="1"/>
        <v>26</v>
      </c>
    </row>
    <row r="7" spans="1:14" x14ac:dyDescent="0.2">
      <c r="A7" s="62" t="s">
        <v>177</v>
      </c>
      <c r="B7" s="71">
        <f t="shared" si="2"/>
        <v>4</v>
      </c>
      <c r="C7" s="71">
        <f t="shared" si="2"/>
        <v>2</v>
      </c>
      <c r="D7" s="71">
        <f t="shared" si="2"/>
        <v>2</v>
      </c>
      <c r="E7" s="71">
        <f t="shared" si="2"/>
        <v>1</v>
      </c>
      <c r="F7" s="67">
        <f t="shared" si="1"/>
        <v>9</v>
      </c>
    </row>
    <row r="8" spans="1:14" x14ac:dyDescent="0.2">
      <c r="A8" s="62" t="s">
        <v>23</v>
      </c>
      <c r="B8" s="71">
        <f t="shared" si="2"/>
        <v>3</v>
      </c>
      <c r="C8" s="71">
        <f t="shared" si="2"/>
        <v>3</v>
      </c>
      <c r="D8" s="71">
        <f t="shared" si="2"/>
        <v>5</v>
      </c>
      <c r="E8" s="71">
        <f t="shared" si="2"/>
        <v>5</v>
      </c>
      <c r="F8" s="67">
        <f t="shared" si="1"/>
        <v>16</v>
      </c>
    </row>
    <row r="9" spans="1:14" x14ac:dyDescent="0.2">
      <c r="A9" s="62" t="s">
        <v>112</v>
      </c>
      <c r="B9" s="71">
        <f t="shared" si="2"/>
        <v>5</v>
      </c>
      <c r="C9" s="71">
        <f t="shared" si="2"/>
        <v>6</v>
      </c>
      <c r="D9" s="71">
        <f t="shared" si="2"/>
        <v>5</v>
      </c>
      <c r="E9" s="71">
        <f t="shared" si="2"/>
        <v>2</v>
      </c>
      <c r="F9" s="67">
        <f t="shared" si="1"/>
        <v>18</v>
      </c>
    </row>
    <row r="10" spans="1:14" x14ac:dyDescent="0.2">
      <c r="A10" s="62" t="s">
        <v>178</v>
      </c>
      <c r="B10" s="71">
        <f t="shared" si="2"/>
        <v>1</v>
      </c>
      <c r="C10" s="71">
        <f t="shared" si="2"/>
        <v>5</v>
      </c>
      <c r="D10" s="71">
        <f t="shared" si="2"/>
        <v>3</v>
      </c>
      <c r="E10" s="71">
        <f t="shared" si="2"/>
        <v>5</v>
      </c>
      <c r="F10" s="67">
        <f t="shared" si="1"/>
        <v>14</v>
      </c>
    </row>
    <row r="11" spans="1:14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2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>
        <f>SUMIFS($G$15:$G$119, $D$15:$D$119, $A5,$C$15:$C$119, B$4)</f>
        <v>3610</v>
      </c>
      <c r="C5" s="71">
        <f t="shared" ref="C5:E5" si="0">SUMIFS($G$15:$G$119, $D$15:$D$119, $A5,$C$15:$C$119, C$4)</f>
        <v>5403</v>
      </c>
      <c r="D5" s="71">
        <f t="shared" si="0"/>
        <v>2122</v>
      </c>
      <c r="E5" s="71">
        <f t="shared" si="0"/>
        <v>7614</v>
      </c>
      <c r="F5" s="73">
        <f t="shared" ref="F5:F11" si="1">SUM(B5:E5)</f>
        <v>18749</v>
      </c>
    </row>
    <row r="6" spans="1:13" x14ac:dyDescent="0.2">
      <c r="A6" s="62" t="s">
        <v>176</v>
      </c>
      <c r="B6" s="71">
        <f t="shared" ref="B6:E10" si="2">SUMIFS($G$15:$G$119, $D$15:$D$119, $A6,$C$15:$C$119, B$4)</f>
        <v>4454</v>
      </c>
      <c r="C6" s="71">
        <f t="shared" si="2"/>
        <v>7626</v>
      </c>
      <c r="D6" s="71">
        <f t="shared" si="2"/>
        <v>2479</v>
      </c>
      <c r="E6" s="71">
        <f t="shared" si="2"/>
        <v>3925</v>
      </c>
      <c r="F6" s="67">
        <f t="shared" si="1"/>
        <v>18484</v>
      </c>
    </row>
    <row r="7" spans="1:13" x14ac:dyDescent="0.2">
      <c r="A7" s="62" t="s">
        <v>177</v>
      </c>
      <c r="B7" s="71">
        <f t="shared" si="2"/>
        <v>2273</v>
      </c>
      <c r="C7" s="71">
        <f t="shared" si="2"/>
        <v>1260</v>
      </c>
      <c r="D7" s="71">
        <f t="shared" si="2"/>
        <v>903</v>
      </c>
      <c r="E7" s="71">
        <f t="shared" si="2"/>
        <v>672</v>
      </c>
      <c r="F7" s="67">
        <f t="shared" si="1"/>
        <v>5108</v>
      </c>
    </row>
    <row r="8" spans="1:13" x14ac:dyDescent="0.2">
      <c r="A8" s="62" t="s">
        <v>23</v>
      </c>
      <c r="B8" s="71">
        <f t="shared" si="2"/>
        <v>3583</v>
      </c>
      <c r="C8" s="71">
        <f t="shared" si="2"/>
        <v>2161</v>
      </c>
      <c r="D8" s="71">
        <f t="shared" si="2"/>
        <v>5235</v>
      </c>
      <c r="E8" s="71">
        <f t="shared" si="2"/>
        <v>3560</v>
      </c>
      <c r="F8" s="67">
        <f t="shared" si="1"/>
        <v>14539</v>
      </c>
    </row>
    <row r="9" spans="1:13" x14ac:dyDescent="0.2">
      <c r="A9" s="62" t="s">
        <v>112</v>
      </c>
      <c r="B9" s="71">
        <f t="shared" si="2"/>
        <v>2294</v>
      </c>
      <c r="C9" s="71">
        <f t="shared" si="2"/>
        <v>6130</v>
      </c>
      <c r="D9" s="71">
        <f t="shared" si="2"/>
        <v>3906</v>
      </c>
      <c r="E9" s="71">
        <f t="shared" si="2"/>
        <v>1197</v>
      </c>
      <c r="F9" s="67">
        <f t="shared" si="1"/>
        <v>13527</v>
      </c>
    </row>
    <row r="10" spans="1:13" x14ac:dyDescent="0.2">
      <c r="A10" s="62" t="s">
        <v>178</v>
      </c>
      <c r="B10" s="71">
        <f t="shared" si="2"/>
        <v>440</v>
      </c>
      <c r="C10" s="71">
        <f t="shared" si="2"/>
        <v>4575</v>
      </c>
      <c r="D10" s="71">
        <f t="shared" si="2"/>
        <v>1697</v>
      </c>
      <c r="E10" s="71">
        <f t="shared" si="2"/>
        <v>4844</v>
      </c>
      <c r="F10" s="67">
        <f t="shared" si="1"/>
        <v>11556</v>
      </c>
    </row>
    <row r="11" spans="1:13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0">
        <v>3610</v>
      </c>
      <c r="M8" s="80">
        <v>5403</v>
      </c>
      <c r="N8" s="80">
        <v>2122</v>
      </c>
      <c r="O8" s="80">
        <v>7614</v>
      </c>
      <c r="P8" s="80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0">
        <v>4454</v>
      </c>
      <c r="M9" s="80">
        <v>7626</v>
      </c>
      <c r="N9" s="80">
        <v>2479</v>
      </c>
      <c r="O9" s="80">
        <v>3925</v>
      </c>
      <c r="P9" s="80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0">
        <v>2273</v>
      </c>
      <c r="M10" s="80">
        <v>1260</v>
      </c>
      <c r="N10" s="80">
        <v>903</v>
      </c>
      <c r="O10" s="80">
        <v>672</v>
      </c>
      <c r="P10" s="80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0">
        <v>3583</v>
      </c>
      <c r="M11" s="80">
        <v>2161</v>
      </c>
      <c r="N11" s="80">
        <v>5235</v>
      </c>
      <c r="O11" s="80">
        <v>3560</v>
      </c>
      <c r="P11" s="80">
        <v>14539</v>
      </c>
    </row>
    <row r="12" spans="1:16" x14ac:dyDescent="0.2">
      <c r="K12" t="s">
        <v>112</v>
      </c>
      <c r="L12" s="80">
        <v>2294</v>
      </c>
      <c r="M12" s="80">
        <v>6130</v>
      </c>
      <c r="N12" s="80">
        <v>3906</v>
      </c>
      <c r="O12" s="80">
        <v>1197</v>
      </c>
      <c r="P12" s="80">
        <v>13527</v>
      </c>
    </row>
    <row r="13" spans="1:16" x14ac:dyDescent="0.2">
      <c r="K13" t="s">
        <v>178</v>
      </c>
      <c r="L13" s="80">
        <v>440</v>
      </c>
      <c r="M13" s="80">
        <v>4575</v>
      </c>
      <c r="N13" s="80">
        <v>1697</v>
      </c>
      <c r="O13" s="80">
        <v>4844</v>
      </c>
      <c r="P13" s="80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0">
        <v>16654</v>
      </c>
      <c r="M14" s="80">
        <v>27155</v>
      </c>
      <c r="N14" s="80">
        <v>16342</v>
      </c>
      <c r="O14" s="80">
        <v>21812</v>
      </c>
      <c r="P14" s="80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50" zoomScaleNormal="130" workbookViewId="0">
      <selection activeCell="J10" sqref="J10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 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J9" sqref="J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8">
        <f>SUMPRODUCT(A9:A14,B9:B14)</f>
        <v>3428</v>
      </c>
      <c r="D6" s="58" t="s">
        <v>285</v>
      </c>
      <c r="E6" s="108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09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7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7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7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7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7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7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7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7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7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7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7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7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7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7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7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7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7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7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7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7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7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7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7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7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7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7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7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7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7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7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7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7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7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7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7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7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7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7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7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7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7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7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7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7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7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7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7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7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7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7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7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7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7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7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7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7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7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7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7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7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7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7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7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7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7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7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7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7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7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7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7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7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7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7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7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7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7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7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7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7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7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7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7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7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7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7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7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7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7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7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7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7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7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7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7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7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7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7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7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7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7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7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7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7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7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7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7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7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7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7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7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7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7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7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7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7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7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7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7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7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7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7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7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7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7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7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7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7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7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7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7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7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7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7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7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7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7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7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7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7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7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7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7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7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7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7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7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7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7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7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7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7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7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7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7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7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7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7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7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7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7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7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7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7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7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7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7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7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7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7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7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7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7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7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7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7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7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7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7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7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7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7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7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7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7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7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7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7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7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7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7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7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7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7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7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7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7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7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7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7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7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7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7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7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7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7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7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7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7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7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7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7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7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7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7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7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7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7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7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7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7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7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7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7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7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7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7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7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7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7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7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7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7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7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7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7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7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7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7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7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7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7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7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7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7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7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7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7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7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7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7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7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7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7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7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7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7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7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7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7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7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7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7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7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7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7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7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7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7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7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7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7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7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7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7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7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7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7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7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7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7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7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7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7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7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7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7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7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7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7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7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7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7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7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7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7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7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7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7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7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7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7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7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7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7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7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7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7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7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7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7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7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7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7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7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7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7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7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7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7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7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7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7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7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7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7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7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7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7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7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7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7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7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7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7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7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7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7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7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7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7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7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7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7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7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7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7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7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7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7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7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7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7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7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7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7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7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7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7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7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7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7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7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7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7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7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7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7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7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7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7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7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7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7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7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7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7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7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7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7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7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7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7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7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7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7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7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7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7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7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7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7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7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7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7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7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7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7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7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7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7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7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7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7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7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7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7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7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7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7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7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7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7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7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7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7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7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7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7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7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7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7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7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7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7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7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7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7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7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7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7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7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7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7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7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7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7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7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7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7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7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7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7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7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7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7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7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7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7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7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7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7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7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7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7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7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7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7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7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7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7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7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7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7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7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7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7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7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7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7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7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7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7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7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7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7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7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7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7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7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7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7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7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7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7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7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7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7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7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7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7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7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7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7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7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7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7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7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7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7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7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7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7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7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7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7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7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7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7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7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7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7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7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7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7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7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7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7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7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7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7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7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7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7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7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7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7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7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7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7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7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7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7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7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7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7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7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7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7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7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7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7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7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7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7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7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7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7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7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7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7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7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7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7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7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7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7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7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7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7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7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7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7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7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7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7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7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7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7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7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7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7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7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7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7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7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7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7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7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7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7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7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7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7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7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7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7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7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7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7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7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7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7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7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7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7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7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7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7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7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7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7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7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7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7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7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7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7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7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7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7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7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7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7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7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7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7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7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7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7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7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7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7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7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7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7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7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7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7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7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7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7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7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7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7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7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7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7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7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7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7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7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7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7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7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7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7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7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7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7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7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7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7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7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7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7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7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7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7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7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7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7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7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7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7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7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7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7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7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7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7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7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7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7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7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7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7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7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7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7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7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7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7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7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7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7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7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7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7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7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7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7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7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7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7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7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7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7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7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7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7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7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7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7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7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7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7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7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7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7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7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7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7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7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7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7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7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7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7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7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7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7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7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7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7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7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7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7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7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7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7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7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7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7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7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7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7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7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7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7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7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7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7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7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7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7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7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7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7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7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7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7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7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7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7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7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7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7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7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7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7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7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7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7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7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7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7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7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7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7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7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7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7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7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7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7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7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7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7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7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7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7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7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7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7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7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7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7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7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7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7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7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7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7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7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7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7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7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7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7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7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7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7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7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7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7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7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7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7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7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7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7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7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7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7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7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7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7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7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7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7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7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7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7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7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7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7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7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7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7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7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7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7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7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7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7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7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7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7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7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7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7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7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7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7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7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7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7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7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7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7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7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7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7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7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7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7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7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7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7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7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7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7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7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7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7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7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7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7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7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7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7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7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7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7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7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7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7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7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7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7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7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7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7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7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7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7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7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7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7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7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7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7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7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7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7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7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7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7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7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7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7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7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7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7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7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7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7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7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7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7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7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7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7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7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7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7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7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7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7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7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7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7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7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7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7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7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7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7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7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7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7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7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7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7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7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7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7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7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7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7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7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7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7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7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7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7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7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7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7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7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7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7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7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7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7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7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7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7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7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7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7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7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7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7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7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7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7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7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7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7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7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7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7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7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7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7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7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7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7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7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7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7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7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7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7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7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7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7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7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7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7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7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7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7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7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7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7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7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7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7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7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7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7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7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7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7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7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7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7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7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7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7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7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7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7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7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7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7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7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7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7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7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7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7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7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7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7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7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7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7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7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7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7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7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7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7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7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7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7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7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7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7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7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7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7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7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7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7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7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7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7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7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7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7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7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7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7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7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7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7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7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7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7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7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7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7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7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7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7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7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7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7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7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7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7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7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7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7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7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7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7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7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7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7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7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7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7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7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7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7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7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7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7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7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7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7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7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7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7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7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7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7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7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7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7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7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7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7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7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7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7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7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7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7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7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7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7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7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7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7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7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7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7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7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7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7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7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7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7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7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7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7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7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7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7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7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7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7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7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7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7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7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7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7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7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7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7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7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7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7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7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7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7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7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7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7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7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7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7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7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7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7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7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7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7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7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7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7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7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7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7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7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7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7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7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7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7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7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7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7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7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7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7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7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7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7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7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7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7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7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7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7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7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7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7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7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7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7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7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7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7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7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7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7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7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7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7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7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7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7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7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7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7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7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7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7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7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7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7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7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7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7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7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7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7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7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7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7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7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7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7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7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7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7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7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7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7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7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7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7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7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7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7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7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7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7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7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7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7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7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7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7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7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7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7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7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7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7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7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7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7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7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7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7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7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7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7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7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7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7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7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7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7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7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7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7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7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7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7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7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7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7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7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7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7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7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7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7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7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7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7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7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7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7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7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7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7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7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7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7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7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7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7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7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7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7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7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7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7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7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7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7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7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7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7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7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7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7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7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7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7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7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7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7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7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7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7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7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7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7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7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7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7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7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7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7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7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7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7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7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7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7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7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7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7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7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7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7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7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7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7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7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7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7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7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7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7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7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7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7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7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7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7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7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7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7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7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7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7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7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7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7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7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7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7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7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7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7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7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7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7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7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7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7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7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7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7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7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7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7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7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7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7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7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7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7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7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7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7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7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7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7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7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7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7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7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7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7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7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7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7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7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7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7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7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7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7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7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7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7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7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7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7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7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7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7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7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7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7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7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7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7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7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7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7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7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7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7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7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7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7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7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7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7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7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7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7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7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7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7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7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7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7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7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7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7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7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7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7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7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7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7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7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7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7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7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7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7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7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7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7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7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7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7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7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7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7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7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7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7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7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7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7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7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7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7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7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7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7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7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7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7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7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7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7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7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7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7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7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7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7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7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7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7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7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7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7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7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7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7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7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7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7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7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7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7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7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7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7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7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7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7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7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7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7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7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7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7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7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7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7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7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7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7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7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7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7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7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7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7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7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7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7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7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7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7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7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7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7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7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7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7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7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7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7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7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7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7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7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7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7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7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7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7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7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7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7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7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7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7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7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7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7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7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7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7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7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7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7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7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7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7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7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7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7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7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7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7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7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7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7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7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7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7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7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7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7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7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7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7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7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7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7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7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7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7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7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7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7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7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7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7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7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7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7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7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7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7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7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7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7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7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7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7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7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7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7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7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7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7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7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7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7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7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7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7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7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7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7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7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7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7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7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7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7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7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7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7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7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7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7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7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7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7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7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7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7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7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7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7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7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7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7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7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7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7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7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7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7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7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7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7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7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7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7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7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7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7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7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7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7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7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7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7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7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7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7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7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7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7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7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7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7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7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7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7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7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7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7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7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7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7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7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7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7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7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7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7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7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7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7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7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7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7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7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7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7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7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7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7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7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7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7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7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7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7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7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7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7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7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7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7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7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7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7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7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7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7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7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7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7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7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7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7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7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7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7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7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7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7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7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7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7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7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7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7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7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7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7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7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7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7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7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7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7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7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7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7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7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7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7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7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7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7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7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7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7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7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7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7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7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7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7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7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7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7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7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7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7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7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7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7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7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7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7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7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7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7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7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7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7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7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7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7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7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7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7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7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7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7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7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7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7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7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7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7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7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7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7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7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7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7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7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7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7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7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7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7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7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7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7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7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7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7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7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7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7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7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7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7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7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7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7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7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7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7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7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7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7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7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7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7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7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7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7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7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7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7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7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7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7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7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7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7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7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7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7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7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7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7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7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7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7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7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7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7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7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7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7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7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7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7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7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7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7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7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7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7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7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7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7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7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7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7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7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7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7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7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7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7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7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7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7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7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7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7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7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7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7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7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7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7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7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7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7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7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7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7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7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7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7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7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7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7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7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7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7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7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7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7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7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7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7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7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7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7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7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7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7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7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7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7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7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7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7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7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7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7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7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7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7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7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7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7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7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7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7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7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7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7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7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7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7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7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7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7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7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7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7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7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7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7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7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7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7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7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7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7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7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7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7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7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7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7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7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7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7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7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7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7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7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7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7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7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7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7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7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7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117" zoomScaleNormal="85" workbookViewId="0">
      <selection activeCell="G10" sqref="G9:L1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 $B$4:$B$684, G$8, $A$4:$A$684, "&lt;="&amp;EOMONTH($F9,0), $A$4:$A$684, "&gt;="&amp;$F9)</f>
        <v>165</v>
      </c>
      <c r="H9" s="4">
        <f t="shared" ref="H9:L19" si="0">SUMIFS($D$4:$D$684, $B$4:$B$684, H$8, $A$4:$A$684, "&lt;="&amp;EOMONTH($F9,0), $A$4:$A$684, "&gt;="&amp;$F9)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ref="G10:G19" si="1">SUMIFS($D$4:$D$684, $B$4:$B$684, G$8, $A$4:$A$684, "&lt;="&amp;EOMONTH($F10,0), $A$4:$A$684, "&gt;="&amp;$F10)</f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2">EDATE(F10,1)</f>
        <v>40391</v>
      </c>
      <c r="G11" s="4">
        <f t="shared" si="1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2"/>
        <v>40422</v>
      </c>
      <c r="G12" s="4">
        <f t="shared" si="1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2"/>
        <v>40452</v>
      </c>
      <c r="G13" s="4">
        <f t="shared" si="1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2"/>
        <v>40483</v>
      </c>
      <c r="G14" s="4">
        <f t="shared" si="1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2"/>
        <v>40513</v>
      </c>
      <c r="G15" s="4">
        <f t="shared" si="1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2"/>
        <v>40544</v>
      </c>
      <c r="G16" s="4">
        <f t="shared" si="1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2"/>
        <v>40575</v>
      </c>
      <c r="G17" s="4">
        <f t="shared" si="1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2"/>
        <v>40603</v>
      </c>
      <c r="G18" s="4">
        <f t="shared" si="1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2"/>
        <v>40634</v>
      </c>
      <c r="G19" s="4">
        <f t="shared" si="1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  <c r="G25" s="60">
        <f>EOMONTH(K25, -2)</f>
        <v>40390</v>
      </c>
      <c r="K25" s="60">
        <f>EOMONTH(G5,3)</f>
        <v>40451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  <c r="H26" s="60">
        <f>EOMONTH($F9,0)</f>
        <v>40359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="101"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1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1"/>
      <c r="C1" s="81"/>
      <c r="D1" s="81"/>
      <c r="E1" s="81"/>
      <c r="F1" s="81"/>
      <c r="G1" s="81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2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2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3">
        <v>40330</v>
      </c>
      <c r="H5" s="84" t="s">
        <v>229</v>
      </c>
      <c r="I5" s="84"/>
      <c r="J5" s="84"/>
      <c r="K5" s="84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2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5">
        <f>G6</f>
        <v>40330</v>
      </c>
      <c r="G9" s="4">
        <f>SUMIFS($D$4:$D$684,$A$4:$A$684,"&gt;="&amp;$F9,$A$4:$A$684,"&lt;="&amp;EOMONTH($F9,0),$B$4:$B$684,G$8)</f>
        <v>165</v>
      </c>
      <c r="H9" s="4">
        <f t="shared" ref="G9:L19" si="0">SUMIFS($D$4:$D$684,$A$4:$A$684,"&gt;="&amp;$F9,$A$4:$A$684,"&lt;="&amp;EOMONTH($F9,0),$B$4:$B$684,H$8)</f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5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5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5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5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5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5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5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5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5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5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disablePrompts="1"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="173" zoomScaleNormal="108" workbookViewId="0">
      <selection activeCell="E5" sqref="E5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str">
        <f>IF(AND($B4&gt;=$G$5, $C4 &gt;=$H$5, $D4&gt;=$I$5), "YES", "NO")</f>
        <v>YES</v>
      </c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 t="str">
        <f t="shared" ref="E5:E23" si="0">IF(AND($B5&gt;=$G$5, $C5 &gt;=$H$5, $D5&gt;=$I$5), "YES", "NO")</f>
        <v>NO</v>
      </c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 t="str">
        <f t="shared" si="0"/>
        <v>NO</v>
      </c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str">
        <f t="shared" si="0"/>
        <v>NO</v>
      </c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 t="str">
        <f t="shared" si="0"/>
        <v>YES</v>
      </c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 t="str">
        <f t="shared" si="0"/>
        <v>NO</v>
      </c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str">
        <f t="shared" si="0"/>
        <v>NO</v>
      </c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str">
        <f t="shared" si="0"/>
        <v>NO</v>
      </c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str">
        <f t="shared" si="0"/>
        <v>NO</v>
      </c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str">
        <f t="shared" si="0"/>
        <v>NO</v>
      </c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str">
        <f t="shared" si="0"/>
        <v>NO</v>
      </c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str">
        <f t="shared" si="0"/>
        <v>YES</v>
      </c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str">
        <f t="shared" si="0"/>
        <v>NO</v>
      </c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str">
        <f t="shared" si="0"/>
        <v>NO</v>
      </c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str">
        <f t="shared" si="0"/>
        <v>NO</v>
      </c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str">
        <f t="shared" si="0"/>
        <v>NO</v>
      </c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str">
        <f t="shared" si="0"/>
        <v>NO</v>
      </c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str">
        <f t="shared" si="0"/>
        <v>YES</v>
      </c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str">
        <f t="shared" si="0"/>
        <v>NO</v>
      </c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str">
        <f t="shared" si="0"/>
        <v>NO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="176" zoomScaleNormal="100" workbookViewId="0">
      <selection activeCell="K6" sqref="K6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6" t="s">
        <v>243</v>
      </c>
      <c r="H3" s="87"/>
      <c r="I3" s="88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="158" zoomScaleNormal="100" workbookViewId="0">
      <selection activeCell="I5" sqref="I5:I19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9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9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 = "", "", I4-$E5+$H5)</f>
        <v>7003.88</v>
      </c>
    </row>
    <row r="6" spans="2:9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19" si="0">IF(C6 = "", "", I5-$E6+$H6)</f>
        <v>6557.88</v>
      </c>
    </row>
    <row r="7" spans="2:9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9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9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9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9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9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9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9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9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9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/>
    </row>
    <row r="21" spans="2:9" x14ac:dyDescent="0.2">
      <c r="B21" s="97"/>
      <c r="C21" s="98"/>
      <c r="D21" s="99"/>
      <c r="E21" s="100"/>
      <c r="F21" s="99"/>
      <c r="G21" s="98"/>
      <c r="H21" s="101"/>
      <c r="I21" s="102"/>
    </row>
    <row r="22" spans="2:9" x14ac:dyDescent="0.2">
      <c r="B22" s="97"/>
      <c r="C22" s="98"/>
      <c r="D22" s="99"/>
      <c r="E22" s="100"/>
      <c r="F22" s="99"/>
      <c r="G22" s="98"/>
      <c r="H22" s="101"/>
      <c r="I22" s="102"/>
    </row>
    <row r="23" spans="2:9" x14ac:dyDescent="0.2">
      <c r="B23" s="97"/>
      <c r="C23" s="98"/>
      <c r="D23" s="99"/>
      <c r="E23" s="100"/>
      <c r="F23" s="99"/>
      <c r="G23" s="98"/>
      <c r="H23" s="101"/>
      <c r="I23" s="102"/>
    </row>
    <row r="24" spans="2:9" x14ac:dyDescent="0.2">
      <c r="B24" s="97"/>
      <c r="C24" s="98"/>
      <c r="D24" s="99"/>
      <c r="E24" s="100"/>
      <c r="F24" s="99"/>
      <c r="G24" s="98"/>
      <c r="H24" s="101"/>
      <c r="I24" s="102"/>
    </row>
    <row r="25" spans="2:9" x14ac:dyDescent="0.2">
      <c r="B25" s="97"/>
      <c r="C25" s="98"/>
      <c r="D25" s="99"/>
      <c r="E25" s="100"/>
      <c r="F25" s="99"/>
      <c r="G25" s="98"/>
      <c r="H25" s="101"/>
      <c r="I25" s="102"/>
    </row>
    <row r="26" spans="2:9" x14ac:dyDescent="0.2">
      <c r="B26" s="97"/>
      <c r="C26" s="98"/>
      <c r="D26" s="99"/>
      <c r="E26" s="100"/>
      <c r="F26" s="99"/>
      <c r="G26" s="98"/>
      <c r="H26" s="101"/>
      <c r="I26" s="102"/>
    </row>
    <row r="27" spans="2:9" x14ac:dyDescent="0.2">
      <c r="B27" s="97"/>
      <c r="C27" s="98"/>
      <c r="D27" s="99"/>
      <c r="E27" s="100"/>
      <c r="F27" s="99"/>
      <c r="G27" s="98"/>
      <c r="H27" s="101"/>
      <c r="I27" s="102"/>
    </row>
    <row r="28" spans="2:9" x14ac:dyDescent="0.2">
      <c r="B28" s="97"/>
      <c r="C28" s="98"/>
      <c r="D28" s="99"/>
      <c r="E28" s="100"/>
      <c r="F28" s="99"/>
      <c r="G28" s="98"/>
      <c r="H28" s="101"/>
      <c r="I28" s="102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="143"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89" t="s">
        <v>266</v>
      </c>
      <c r="C3" s="90" t="s">
        <v>4</v>
      </c>
      <c r="D3" s="90" t="s">
        <v>267</v>
      </c>
      <c r="E3" s="90" t="s">
        <v>268</v>
      </c>
      <c r="F3" s="91" t="s">
        <v>269</v>
      </c>
      <c r="G3" s="90" t="s">
        <v>270</v>
      </c>
      <c r="H3" s="90" t="s">
        <v>271</v>
      </c>
      <c r="I3" s="92" t="s">
        <v>117</v>
      </c>
    </row>
    <row r="4" spans="2:11" x14ac:dyDescent="0.2">
      <c r="B4" s="93"/>
      <c r="C4" s="94"/>
      <c r="D4" s="94"/>
      <c r="E4" s="94"/>
      <c r="F4" s="94"/>
      <c r="G4" s="94"/>
      <c r="H4" s="95" t="s">
        <v>272</v>
      </c>
      <c r="I4" s="96">
        <v>7083.88</v>
      </c>
    </row>
    <row r="5" spans="2:11" x14ac:dyDescent="0.2">
      <c r="B5" s="97">
        <v>2113</v>
      </c>
      <c r="C5" s="98">
        <v>3833</v>
      </c>
      <c r="D5" s="99" t="s">
        <v>273</v>
      </c>
      <c r="E5" s="100">
        <v>80</v>
      </c>
      <c r="F5" s="99"/>
      <c r="G5" s="98"/>
      <c r="H5" s="101"/>
      <c r="I5" s="102">
        <f>IF(C5="","",I4-E5+H5)</f>
        <v>7003.88</v>
      </c>
      <c r="K5" t="s">
        <v>279</v>
      </c>
    </row>
    <row r="6" spans="2:11" x14ac:dyDescent="0.2">
      <c r="B6" s="97">
        <v>2114</v>
      </c>
      <c r="C6" s="98">
        <v>3834</v>
      </c>
      <c r="D6" s="99" t="s">
        <v>274</v>
      </c>
      <c r="E6" s="100">
        <v>446</v>
      </c>
      <c r="F6" s="99"/>
      <c r="G6" s="98"/>
      <c r="H6" s="101"/>
      <c r="I6" s="102">
        <f t="shared" ref="I6:I28" si="0">IF(C6="","",I5-E6+H6)</f>
        <v>6557.88</v>
      </c>
    </row>
    <row r="7" spans="2:11" x14ac:dyDescent="0.2">
      <c r="B7" s="97">
        <v>2115</v>
      </c>
      <c r="C7" s="98">
        <v>3835</v>
      </c>
      <c r="D7" s="99" t="s">
        <v>275</v>
      </c>
      <c r="E7" s="100">
        <v>35</v>
      </c>
      <c r="F7" s="99"/>
      <c r="G7" s="98"/>
      <c r="H7" s="101"/>
      <c r="I7" s="102">
        <f t="shared" si="0"/>
        <v>6522.88</v>
      </c>
    </row>
    <row r="8" spans="2:11" x14ac:dyDescent="0.2">
      <c r="B8" s="97">
        <v>2116</v>
      </c>
      <c r="C8" s="98">
        <v>3835</v>
      </c>
      <c r="D8" s="99" t="s">
        <v>275</v>
      </c>
      <c r="E8" s="100">
        <v>46</v>
      </c>
      <c r="F8" s="99"/>
      <c r="G8" s="98"/>
      <c r="H8" s="101"/>
      <c r="I8" s="102">
        <f t="shared" si="0"/>
        <v>6476.88</v>
      </c>
    </row>
    <row r="9" spans="2:11" x14ac:dyDescent="0.2">
      <c r="B9" s="103"/>
      <c r="C9" s="104">
        <v>3836</v>
      </c>
      <c r="D9" s="105" t="s">
        <v>276</v>
      </c>
      <c r="E9" s="100"/>
      <c r="F9" s="99"/>
      <c r="G9" s="104">
        <f>C9</f>
        <v>3836</v>
      </c>
      <c r="H9" s="106">
        <v>2405</v>
      </c>
      <c r="I9" s="102">
        <f t="shared" si="0"/>
        <v>8881.880000000001</v>
      </c>
    </row>
    <row r="10" spans="2:11" x14ac:dyDescent="0.2">
      <c r="B10" s="97">
        <v>2117</v>
      </c>
      <c r="C10" s="98">
        <v>3836</v>
      </c>
      <c r="D10" s="99" t="s">
        <v>36</v>
      </c>
      <c r="E10" s="100">
        <v>387</v>
      </c>
      <c r="F10" s="99"/>
      <c r="G10" s="98"/>
      <c r="H10" s="101"/>
      <c r="I10" s="102">
        <f t="shared" si="0"/>
        <v>8494.880000000001</v>
      </c>
    </row>
    <row r="11" spans="2:11" x14ac:dyDescent="0.2">
      <c r="B11" s="97">
        <v>2118</v>
      </c>
      <c r="C11" s="98">
        <v>3836</v>
      </c>
      <c r="D11" s="99" t="s">
        <v>274</v>
      </c>
      <c r="E11" s="100">
        <v>489</v>
      </c>
      <c r="F11" s="99"/>
      <c r="G11" s="98"/>
      <c r="H11" s="101"/>
      <c r="I11" s="102">
        <f t="shared" si="0"/>
        <v>8005.880000000001</v>
      </c>
    </row>
    <row r="12" spans="2:11" x14ac:dyDescent="0.2">
      <c r="B12" s="103"/>
      <c r="C12" s="104">
        <v>3838</v>
      </c>
      <c r="D12" s="105" t="s">
        <v>276</v>
      </c>
      <c r="E12" s="100"/>
      <c r="F12" s="99"/>
      <c r="G12" s="104">
        <f>C12</f>
        <v>3838</v>
      </c>
      <c r="H12" s="106">
        <v>1288</v>
      </c>
      <c r="I12" s="102">
        <f t="shared" si="0"/>
        <v>9293.880000000001</v>
      </c>
    </row>
    <row r="13" spans="2:11" x14ac:dyDescent="0.2">
      <c r="B13" s="97">
        <v>2119</v>
      </c>
      <c r="C13" s="98">
        <v>3839</v>
      </c>
      <c r="D13" s="99" t="s">
        <v>277</v>
      </c>
      <c r="E13" s="100">
        <v>467</v>
      </c>
      <c r="F13" s="99"/>
      <c r="G13" s="98"/>
      <c r="H13" s="101"/>
      <c r="I13" s="102">
        <f t="shared" si="0"/>
        <v>8826.880000000001</v>
      </c>
    </row>
    <row r="14" spans="2:11" x14ac:dyDescent="0.2">
      <c r="B14" s="97">
        <v>2120</v>
      </c>
      <c r="C14" s="98">
        <v>3839</v>
      </c>
      <c r="D14" s="99" t="s">
        <v>278</v>
      </c>
      <c r="E14" s="100">
        <v>169</v>
      </c>
      <c r="F14" s="99"/>
      <c r="G14" s="98"/>
      <c r="H14" s="101"/>
      <c r="I14" s="102">
        <f t="shared" si="0"/>
        <v>8657.880000000001</v>
      </c>
    </row>
    <row r="15" spans="2:11" x14ac:dyDescent="0.2">
      <c r="B15" s="97">
        <v>2121</v>
      </c>
      <c r="C15" s="98">
        <v>3839</v>
      </c>
      <c r="D15" s="99" t="s">
        <v>273</v>
      </c>
      <c r="E15" s="100">
        <v>323</v>
      </c>
      <c r="F15" s="99"/>
      <c r="G15" s="98"/>
      <c r="H15" s="101"/>
      <c r="I15" s="102">
        <f t="shared" si="0"/>
        <v>8334.880000000001</v>
      </c>
    </row>
    <row r="16" spans="2:11" x14ac:dyDescent="0.2">
      <c r="B16" s="97">
        <v>2122</v>
      </c>
      <c r="C16" s="98">
        <v>3839</v>
      </c>
      <c r="D16" s="99" t="s">
        <v>36</v>
      </c>
      <c r="E16" s="100">
        <v>296</v>
      </c>
      <c r="F16" s="99"/>
      <c r="G16" s="98"/>
      <c r="H16" s="101"/>
      <c r="I16" s="102">
        <f t="shared" si="0"/>
        <v>8038.880000000001</v>
      </c>
    </row>
    <row r="17" spans="2:9" x14ac:dyDescent="0.2">
      <c r="B17" s="97">
        <v>2123</v>
      </c>
      <c r="C17" s="98">
        <v>3840</v>
      </c>
      <c r="D17" s="99" t="s">
        <v>278</v>
      </c>
      <c r="E17" s="100">
        <v>229</v>
      </c>
      <c r="F17" s="99"/>
      <c r="G17" s="98"/>
      <c r="H17" s="101"/>
      <c r="I17" s="102">
        <f t="shared" si="0"/>
        <v>7809.880000000001</v>
      </c>
    </row>
    <row r="18" spans="2:9" x14ac:dyDescent="0.2">
      <c r="B18" s="103"/>
      <c r="C18" s="104">
        <v>3840</v>
      </c>
      <c r="D18" s="105" t="s">
        <v>276</v>
      </c>
      <c r="E18" s="100"/>
      <c r="F18" s="99"/>
      <c r="G18" s="104">
        <f>C18</f>
        <v>3840</v>
      </c>
      <c r="H18" s="106">
        <v>1029</v>
      </c>
      <c r="I18" s="102">
        <f t="shared" si="0"/>
        <v>8838.880000000001</v>
      </c>
    </row>
    <row r="19" spans="2:9" x14ac:dyDescent="0.2">
      <c r="B19" s="97"/>
      <c r="C19" s="98">
        <v>39846</v>
      </c>
      <c r="D19" s="99" t="s">
        <v>276</v>
      </c>
      <c r="E19" s="100"/>
      <c r="F19" s="99"/>
      <c r="G19" s="98">
        <f>C19</f>
        <v>39846</v>
      </c>
      <c r="H19" s="101">
        <v>1000</v>
      </c>
      <c r="I19" s="102">
        <f t="shared" si="0"/>
        <v>9838.880000000001</v>
      </c>
    </row>
    <row r="20" spans="2:9" x14ac:dyDescent="0.2">
      <c r="B20" s="97"/>
      <c r="C20" s="98"/>
      <c r="D20" s="99"/>
      <c r="E20" s="100"/>
      <c r="F20" s="99"/>
      <c r="G20" s="98"/>
      <c r="H20" s="101"/>
      <c r="I20" s="102" t="str">
        <f t="shared" si="0"/>
        <v/>
      </c>
    </row>
    <row r="21" spans="2:9" x14ac:dyDescent="0.2">
      <c r="B21" s="97"/>
      <c r="C21" s="98"/>
      <c r="D21" s="99"/>
      <c r="E21" s="100"/>
      <c r="F21" s="99"/>
      <c r="G21" s="98"/>
      <c r="H21" s="101"/>
      <c r="I21" s="102" t="str">
        <f t="shared" si="0"/>
        <v/>
      </c>
    </row>
    <row r="22" spans="2:9" x14ac:dyDescent="0.2">
      <c r="B22" s="97"/>
      <c r="C22" s="98"/>
      <c r="D22" s="99"/>
      <c r="E22" s="100"/>
      <c r="F22" s="99"/>
      <c r="G22" s="98"/>
      <c r="H22" s="101"/>
      <c r="I22" s="102" t="str">
        <f t="shared" si="0"/>
        <v/>
      </c>
    </row>
    <row r="23" spans="2:9" x14ac:dyDescent="0.2">
      <c r="B23" s="97"/>
      <c r="C23" s="98"/>
      <c r="D23" s="99"/>
      <c r="E23" s="100"/>
      <c r="F23" s="99"/>
      <c r="G23" s="98"/>
      <c r="H23" s="101"/>
      <c r="I23" s="102" t="str">
        <f t="shared" si="0"/>
        <v/>
      </c>
    </row>
    <row r="24" spans="2:9" x14ac:dyDescent="0.2">
      <c r="B24" s="97"/>
      <c r="C24" s="98"/>
      <c r="D24" s="99"/>
      <c r="E24" s="100"/>
      <c r="F24" s="99"/>
      <c r="G24" s="98"/>
      <c r="H24" s="101"/>
      <c r="I24" s="102" t="str">
        <f t="shared" si="0"/>
        <v/>
      </c>
    </row>
    <row r="25" spans="2:9" x14ac:dyDescent="0.2">
      <c r="B25" s="97"/>
      <c r="C25" s="98"/>
      <c r="D25" s="99"/>
      <c r="E25" s="100"/>
      <c r="F25" s="99"/>
      <c r="G25" s="98"/>
      <c r="H25" s="101"/>
      <c r="I25" s="102" t="str">
        <f t="shared" si="0"/>
        <v/>
      </c>
    </row>
    <row r="26" spans="2:9" x14ac:dyDescent="0.2">
      <c r="B26" s="97"/>
      <c r="C26" s="98"/>
      <c r="D26" s="99"/>
      <c r="E26" s="100"/>
      <c r="F26" s="99"/>
      <c r="G26" s="98"/>
      <c r="H26" s="101"/>
      <c r="I26" s="102" t="str">
        <f t="shared" si="0"/>
        <v/>
      </c>
    </row>
    <row r="27" spans="2:9" x14ac:dyDescent="0.2">
      <c r="B27" s="97"/>
      <c r="C27" s="98"/>
      <c r="D27" s="99"/>
      <c r="E27" s="100"/>
      <c r="F27" s="99"/>
      <c r="G27" s="98"/>
      <c r="H27" s="101"/>
      <c r="I27" s="102" t="str">
        <f t="shared" si="0"/>
        <v/>
      </c>
    </row>
    <row r="28" spans="2:9" x14ac:dyDescent="0.2">
      <c r="B28" s="97"/>
      <c r="C28" s="98"/>
      <c r="D28" s="99"/>
      <c r="E28" s="100"/>
      <c r="F28" s="99"/>
      <c r="G28" s="98"/>
      <c r="H28" s="101"/>
      <c r="I28" s="102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tabSelected="1" topLeftCell="B3" zoomScale="191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>SUMIFS($E$7:$E$2005, $B$7:$B$2005, $G$7) + SUMIFS($E$7:$E$2005, $B$7:$B$2005, $G$8)</f>
        <v>5020469.0599999959</v>
      </c>
      <c r="H10" s="51">
        <f>SUMIFS($E$7:$E$2005, $B$7:$B$2005, $H$7) + SUMIFS($E$7:$E$2005, $B$7:$B$2005, $H$8)</f>
        <v>5064067.2899999991</v>
      </c>
      <c r="J10" s="51">
        <f t="array" ref="J10">AVERAGE(IF(($B$7:$B$2005=J$7) + ($B$7:$B$2005=J$8), $E$7:$E$2005, ""))</f>
        <v>5045.6975477386986</v>
      </c>
      <c r="K10" s="51">
        <f t="array" ref="K10">AVERAGE(IF(($B$7:$B$2005 = $K$7) + ($B$7:$B$2005 = $K$8), $E$7:$E$2005, ""))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>SUMIF($B$7:$B$2005, $G$13, $E$7:$E$2005) + SUMIF($B$7:$B$2005, $G$14, $E$7:$E$2005)</f>
        <v>5020469.0599999959</v>
      </c>
      <c r="H16" s="51">
        <f>SUMIF($B$7:$B$2005, $H$13, $E$7:$E$2005) + SUMIF($B$7:$B$2005, $H$14, $E$7:$E$2005)</f>
        <v>5064067.2899999991</v>
      </c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58" zoomScaleNormal="115" workbookViewId="0">
      <selection activeCell="J10" sqref="J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7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7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7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7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7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7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7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7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7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7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7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7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7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7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7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7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7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7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7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7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7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7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7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7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7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7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7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7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7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7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7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7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7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7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7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7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7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7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7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7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7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7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7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7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7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7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7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7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7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7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7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7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7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7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7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7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7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7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7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7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7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7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7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7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7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7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7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7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7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7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7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7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7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7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7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7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7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7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7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7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7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7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7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7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7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7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7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7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7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7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7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7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7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7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7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7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7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7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7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7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7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7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7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7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7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7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7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7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7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7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7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7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7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7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7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7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7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7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7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7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7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7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7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7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7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7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7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7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7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7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7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7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7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7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7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7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7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7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7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7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7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7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7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7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7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7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7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7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7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7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7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7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7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7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7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7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7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7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7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7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7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7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7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7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7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7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7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7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7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7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7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7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7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7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7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7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7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7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7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7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7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7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7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7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7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7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7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7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7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7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7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7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7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7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7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7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7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7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7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7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7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7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7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7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7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7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7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7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7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7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7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7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7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7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7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7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7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7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7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7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7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7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7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7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7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7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7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7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7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7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7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7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7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7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7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7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7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7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7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7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7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7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7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7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7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7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7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7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7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7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7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7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7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7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7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7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7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7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7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7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7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7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7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7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7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7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7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7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7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7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7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7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7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7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7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7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7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7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7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7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7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7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7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7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7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7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7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7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7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7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7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7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7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7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7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7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7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7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7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7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7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7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7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7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7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7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7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7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7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7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7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7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7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7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7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7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7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7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7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7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7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7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7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7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7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7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7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7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7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7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7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7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7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7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7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7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7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7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7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7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7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7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7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7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7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7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7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7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7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7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7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7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7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7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7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7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7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7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7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7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7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7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7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7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7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7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7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7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7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7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7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7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7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7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7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7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7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7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7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7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7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7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7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7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7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7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7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7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7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7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7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7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7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7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7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7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7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7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7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7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7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7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7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7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7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7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7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7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7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7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7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7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7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7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7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7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7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7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7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7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7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7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7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7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7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7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7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7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7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7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7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7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7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7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7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7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7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7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7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7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7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7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7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7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7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7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7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7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7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7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7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7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7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7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7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7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7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7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7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7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7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7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7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7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7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7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7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7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7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7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7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7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7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7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7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7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7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7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7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7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7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7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7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7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7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7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7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7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7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7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7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7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7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7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7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7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7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7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7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7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7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7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7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7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7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7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7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7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7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7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7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7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7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7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7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7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7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7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7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7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7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7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7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7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7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7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7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7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7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7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7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7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7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7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7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7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7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7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7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7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7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7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7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7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7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7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7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7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7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7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7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7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7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7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7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7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7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7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7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7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7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7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7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7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7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7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7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7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7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7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7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7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7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7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7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7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7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7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7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7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7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7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7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7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7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7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7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7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7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7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7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7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7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7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7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7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7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7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7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7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7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7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7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7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7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7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7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7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7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7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7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7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7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7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7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7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7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7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7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7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7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7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7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7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7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7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7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7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7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7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7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7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7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7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7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7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7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7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7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7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7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7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7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7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7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7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7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7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7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7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7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7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7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7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7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7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7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7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7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7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7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7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7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7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7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7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7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7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7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7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7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7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7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7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7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7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7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7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7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7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7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7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7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7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7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7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7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7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7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7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7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7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7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7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7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7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7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7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7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7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7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7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7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7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7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7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7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7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7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7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7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7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7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7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7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7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7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7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7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7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7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7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7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7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7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7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7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7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7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7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7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7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7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7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7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7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7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7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7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7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7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7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7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7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7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7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7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7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7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7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7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7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7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7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7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7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7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7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7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7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7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7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7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7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7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7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7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7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7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7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7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7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7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7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7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7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7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7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7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7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7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7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7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7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7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7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7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7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7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7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7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7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7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7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7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7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7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7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7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7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7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7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7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7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7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7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7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7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7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7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7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7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7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7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7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7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7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7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7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7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7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7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7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7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7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7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7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7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7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7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7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7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7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7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7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7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7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7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7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7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7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7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7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7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7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7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7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7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7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7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7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7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7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7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7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7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7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7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7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7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7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7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7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7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7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7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7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7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7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7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7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7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7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7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7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7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7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7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7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7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7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7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7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7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7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7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7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7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7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7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7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7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7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7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7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7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7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7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7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7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7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7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7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7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7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7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7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7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7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7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7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7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7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7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7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7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7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7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7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7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7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7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7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7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7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7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7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7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7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7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7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7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7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7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7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7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7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7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7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7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7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7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7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7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7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7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7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7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7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7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7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7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7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7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7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7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7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7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7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7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7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7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7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7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7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7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7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7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7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7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7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7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7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7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7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7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7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7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7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7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7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7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7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7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7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7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7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7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7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7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7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7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7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7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7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7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7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7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7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7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7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7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7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7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7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7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7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7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7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7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7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7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7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7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7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7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7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7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7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7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7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7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7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7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7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7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7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7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7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7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7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7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7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7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7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7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7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7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7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7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7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7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7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7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7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7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7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7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7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7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7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7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7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7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7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7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7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7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7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7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7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7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7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7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7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7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7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7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7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7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7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7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7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7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7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7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7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7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7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7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7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7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7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7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7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7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7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7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7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7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7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7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7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7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7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7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7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7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7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7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7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7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7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7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7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7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7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7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7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7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7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7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7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7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7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7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7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7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7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7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7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7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7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7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7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7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7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7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7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7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7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7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7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7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7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7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7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7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7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7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7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7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7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7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7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7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7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7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7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7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7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7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7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7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7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7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7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7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7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7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7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7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7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7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7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7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7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7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7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7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7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7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7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7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7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7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7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7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7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7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7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7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7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7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7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7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7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7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7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7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7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7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7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7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7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7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7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7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7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7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7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7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7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7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7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7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7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7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7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7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7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7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7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7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7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7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7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7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7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7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7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7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7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7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7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7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7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7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7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7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7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7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7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7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7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7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7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7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7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7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7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7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7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7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7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7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7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7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7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7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7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7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7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7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7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7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7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7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7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7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7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7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7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7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7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7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7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7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7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7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7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7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7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7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7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7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7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7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7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7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7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7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7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7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7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7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7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7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7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7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7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7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7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7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7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7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7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7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7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7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7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7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7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7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7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7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7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7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7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7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7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7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7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7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7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7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7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7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7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7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7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7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7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7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7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7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7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7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7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7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7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7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7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7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7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7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7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7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7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7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7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7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7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7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7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7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7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7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7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7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7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7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7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7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7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7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7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7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7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7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7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7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7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7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7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7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7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7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7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7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7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7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7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7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7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7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7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7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7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7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7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7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7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7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7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7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7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7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7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7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7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7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7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7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7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7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7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7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7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7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7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7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7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7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7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7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7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7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7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7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7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7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7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7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7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7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7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7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7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7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7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7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7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7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7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7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7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7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7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7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7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7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7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7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7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7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7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7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7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7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7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7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7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7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7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7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7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7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7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7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7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7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7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7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7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7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7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7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7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7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7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7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7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7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7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7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7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7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7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7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7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7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7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7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7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7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7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7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7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7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7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7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7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7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7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7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7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7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7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7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7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7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7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7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7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7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7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7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7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7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7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7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7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7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7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7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7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7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7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7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7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7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7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7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7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7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7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7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7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7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7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7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7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7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7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7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7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7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7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7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7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7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7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7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7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7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7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7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7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7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7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7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7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7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7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7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7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7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7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7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7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7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7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7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7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7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7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7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7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7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7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7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7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7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7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7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7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7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7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7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7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7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7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7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7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7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7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7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7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7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7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7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7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7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7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7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7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7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7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7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7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7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7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7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7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7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7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7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7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7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7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7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7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7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7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7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7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7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7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7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7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7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7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7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7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7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7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7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7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7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7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7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7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7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7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7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7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7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7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7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7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7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7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7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7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7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7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7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7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7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7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7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7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7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7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7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7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7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7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7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7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7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7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7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7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7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7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7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7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7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7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7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7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7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7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7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7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7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7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7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7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7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7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7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7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7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7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7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7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7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7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7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7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7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7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7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7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7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7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7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7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7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7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7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7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7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7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7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7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7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7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7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7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7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7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7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7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7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7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7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7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7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7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7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7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7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7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7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7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7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7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7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7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7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7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7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7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7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7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7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7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7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7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7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7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7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7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7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7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7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7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7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7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7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7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7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7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7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7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7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7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7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7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7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7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7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7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7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7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7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7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7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7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7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7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7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7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7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7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7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7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7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7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7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7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7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7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7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7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7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7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7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7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7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7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7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7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7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7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7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7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7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7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7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7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7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7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7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7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7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7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7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7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7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7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7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7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7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7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7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7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7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7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7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7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7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7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7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7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7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7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7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7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7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7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7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7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7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7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7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7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7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7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7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7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7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7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7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7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7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7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7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7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7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7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7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7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7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7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7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7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7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7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7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7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7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7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7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7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7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7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7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7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7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7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7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7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7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7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7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7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7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7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7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7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7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7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7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7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7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7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7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7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7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7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7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7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7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7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7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7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7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7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7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7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7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7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7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7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7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7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7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7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7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7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7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7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7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7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7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7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7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7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7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7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7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7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7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7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7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7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7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7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7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7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7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7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7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7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7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7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7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7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7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7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7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7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7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7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7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7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7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7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7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7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7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7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7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7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7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7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7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7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7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7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7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7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7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7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7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7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7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7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7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7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7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7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7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7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7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7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7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7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7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7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7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7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7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7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7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7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7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7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7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7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7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7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7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7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7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7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7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7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7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7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7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7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7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7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Galvanize</cp:lastModifiedBy>
  <dcterms:created xsi:type="dcterms:W3CDTF">2016-05-03T16:41:53Z</dcterms:created>
  <dcterms:modified xsi:type="dcterms:W3CDTF">2019-10-04T15:54:39Z</dcterms:modified>
</cp:coreProperties>
</file>