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xml" ContentType="application/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calcChain.xml" ContentType="application/vnd.openxmlformats-officedocument.spreadsheetml.calcChain+xml"/>
  <Default Extension="rels" ContentType="application/vnd.openxmlformats-package.relationships+xml"/>
  <Override PartName="/docProps/custom.xml" ContentType="application/vnd.openxmlformats-officedocument.custom-properties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autoCompressPictures="0"/>
  <bookViews>
    <workbookView xWindow="700" yWindow="-20" windowWidth="20880" windowHeight="13360" activeTab="1"/>
  </bookViews>
  <sheets>
    <sheet name="P I" sheetId="1" r:id="rId1"/>
    <sheet name="IA teo" sheetId="4" r:id="rId2"/>
    <sheet name="IA" sheetId="5" r:id="rId3"/>
    <sheet name="AR teo" sheetId="6" r:id="rId4"/>
    <sheet name="AR" sheetId="7" r:id="rId5"/>
  </sheets>
  <calcPr calcId="130407" concurrentCalc="0"/>
  <extLst xmlns:x15="http://schemas.microsoft.com/office/spreadsheetml/2010/11/main">
    <ext uri="{140A7094-0E35-4892-8432-C4D2E57EDEB5}">
      <x15:workbookPr chartTrackingRefBase="1"/>
    </ex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U7" i="7"/>
  <c r="U6"/>
  <c r="U21"/>
  <c r="U5"/>
  <c r="U33"/>
  <c r="U32"/>
  <c r="U31"/>
  <c r="U30"/>
  <c r="U29"/>
  <c r="U28"/>
  <c r="U27"/>
  <c r="U26"/>
  <c r="U25"/>
  <c r="U24"/>
  <c r="U23"/>
  <c r="U22"/>
  <c r="U20"/>
  <c r="U19"/>
  <c r="U18"/>
  <c r="U17"/>
  <c r="U16"/>
  <c r="U15"/>
  <c r="U14"/>
  <c r="U13"/>
  <c r="U12"/>
  <c r="U11"/>
  <c r="U10"/>
  <c r="U9"/>
  <c r="U8"/>
  <c r="U4"/>
  <c r="U3"/>
  <c r="K23"/>
  <c r="P16"/>
  <c r="K16"/>
  <c r="P33"/>
  <c r="P32"/>
  <c r="P31"/>
  <c r="P30"/>
  <c r="P29"/>
  <c r="P28"/>
  <c r="P27"/>
  <c r="P26"/>
  <c r="P25"/>
  <c r="P24"/>
  <c r="P23"/>
  <c r="P22"/>
  <c r="P21"/>
  <c r="P20"/>
  <c r="P19"/>
  <c r="P18"/>
  <c r="P17"/>
  <c r="P15"/>
  <c r="P14"/>
  <c r="P13"/>
  <c r="P12"/>
  <c r="P11"/>
  <c r="P10"/>
  <c r="P9"/>
  <c r="P8"/>
  <c r="P7"/>
  <c r="P6"/>
  <c r="P5"/>
  <c r="P4"/>
  <c r="P3"/>
  <c r="K33"/>
  <c r="K12"/>
  <c r="K11"/>
  <c r="K32"/>
  <c r="K31"/>
  <c r="K30"/>
  <c r="K29"/>
  <c r="K28"/>
  <c r="K27"/>
  <c r="K26"/>
  <c r="K25"/>
  <c r="K24"/>
  <c r="K22"/>
  <c r="K21"/>
  <c r="K20"/>
  <c r="K19"/>
  <c r="K18"/>
  <c r="K17"/>
  <c r="K15"/>
  <c r="K14"/>
  <c r="K13"/>
  <c r="K10"/>
  <c r="K9"/>
  <c r="K8"/>
  <c r="K7"/>
  <c r="K6"/>
  <c r="K5"/>
  <c r="K4"/>
  <c r="K3"/>
  <c r="J32" i="6"/>
  <c r="N32"/>
  <c r="S32"/>
  <c r="T32"/>
  <c r="U32"/>
  <c r="J31"/>
  <c r="N31"/>
  <c r="S31"/>
  <c r="T31"/>
  <c r="U31"/>
  <c r="J29"/>
  <c r="N29"/>
  <c r="S29"/>
  <c r="T29"/>
  <c r="U29"/>
  <c r="J28"/>
  <c r="N28"/>
  <c r="S28"/>
  <c r="T28"/>
  <c r="U28"/>
  <c r="J27"/>
  <c r="N27"/>
  <c r="S27"/>
  <c r="T27"/>
  <c r="U27"/>
  <c r="J25"/>
  <c r="N25"/>
  <c r="S25"/>
  <c r="T25"/>
  <c r="U25"/>
  <c r="J24"/>
  <c r="N24"/>
  <c r="S24"/>
  <c r="T24"/>
  <c r="U24"/>
  <c r="J23"/>
  <c r="S23"/>
  <c r="N23"/>
  <c r="T23"/>
  <c r="S22"/>
  <c r="J22"/>
  <c r="N22"/>
  <c r="T22"/>
  <c r="J21"/>
  <c r="N21"/>
  <c r="S21"/>
  <c r="T21"/>
  <c r="U21"/>
  <c r="J20"/>
  <c r="N20"/>
  <c r="S20"/>
  <c r="T20"/>
  <c r="U20"/>
  <c r="J19"/>
  <c r="N19"/>
  <c r="S19"/>
  <c r="T19"/>
  <c r="U19"/>
  <c r="J18"/>
  <c r="N18"/>
  <c r="S18"/>
  <c r="T18"/>
  <c r="U18"/>
  <c r="S17"/>
  <c r="J17"/>
  <c r="N17"/>
  <c r="T17"/>
  <c r="J16"/>
  <c r="N16"/>
  <c r="S16"/>
  <c r="T16"/>
  <c r="U16"/>
  <c r="J14"/>
  <c r="N14"/>
  <c r="S14"/>
  <c r="T14"/>
  <c r="U14"/>
  <c r="J13"/>
  <c r="N13"/>
  <c r="S13"/>
  <c r="T13"/>
  <c r="U13"/>
  <c r="J12"/>
  <c r="N12"/>
  <c r="S12"/>
  <c r="T12"/>
  <c r="U12"/>
  <c r="J11"/>
  <c r="N11"/>
  <c r="S11"/>
  <c r="T11"/>
  <c r="U11"/>
  <c r="J10"/>
  <c r="N10"/>
  <c r="S10"/>
  <c r="T10"/>
  <c r="U10"/>
  <c r="J9"/>
  <c r="N9"/>
  <c r="S9"/>
  <c r="T9"/>
  <c r="U9"/>
  <c r="J8"/>
  <c r="N8"/>
  <c r="S8"/>
  <c r="T8"/>
  <c r="U8"/>
  <c r="J7"/>
  <c r="N7"/>
  <c r="S7"/>
  <c r="T7"/>
  <c r="U7"/>
  <c r="J6"/>
  <c r="N6"/>
  <c r="S6"/>
  <c r="T6"/>
  <c r="U6"/>
  <c r="J5"/>
  <c r="N5"/>
  <c r="S5"/>
  <c r="T5"/>
  <c r="U5"/>
  <c r="J4"/>
  <c r="N4"/>
  <c r="S4"/>
  <c r="T4"/>
  <c r="U4"/>
  <c r="J3"/>
  <c r="N3"/>
  <c r="S3"/>
  <c r="T3"/>
  <c r="U3"/>
  <c r="J30"/>
  <c r="N30"/>
  <c r="S30"/>
  <c r="T30"/>
  <c r="J26"/>
  <c r="N26"/>
  <c r="S26"/>
  <c r="T26"/>
  <c r="J15"/>
  <c r="N15"/>
  <c r="S15"/>
  <c r="T15"/>
  <c r="U33"/>
  <c r="S33"/>
  <c r="N33"/>
  <c r="J33"/>
  <c r="U10" i="5"/>
  <c r="U8"/>
  <c r="U12"/>
  <c r="N11"/>
  <c r="N10"/>
  <c r="N9"/>
  <c r="N8"/>
  <c r="N7"/>
  <c r="N6"/>
  <c r="N5"/>
  <c r="N4"/>
  <c r="N3"/>
  <c r="U3"/>
  <c r="U4"/>
  <c r="U11"/>
  <c r="U9"/>
  <c r="U7"/>
  <c r="U6"/>
  <c r="U5"/>
  <c r="I3"/>
  <c r="I11"/>
  <c r="I10"/>
  <c r="I9"/>
  <c r="I8"/>
  <c r="I7"/>
  <c r="I6"/>
  <c r="I5"/>
  <c r="I4"/>
  <c r="P8" i="4"/>
  <c r="P10"/>
  <c r="P3"/>
  <c r="P9"/>
  <c r="P7"/>
  <c r="P6"/>
  <c r="P5"/>
  <c r="P4"/>
  <c r="P11"/>
  <c r="P12"/>
  <c r="K12"/>
  <c r="K11"/>
  <c r="K10"/>
  <c r="K9"/>
  <c r="K8"/>
  <c r="K7"/>
  <c r="K6"/>
  <c r="K5"/>
  <c r="K4"/>
  <c r="K3"/>
  <c r="G3"/>
  <c r="G11"/>
  <c r="G10"/>
  <c r="G9"/>
  <c r="G8"/>
  <c r="G7"/>
  <c r="G6"/>
  <c r="G5"/>
  <c r="G4"/>
  <c r="AX50" i="1"/>
  <c r="AX72"/>
  <c r="AX83"/>
  <c r="AX82"/>
  <c r="AX81"/>
  <c r="AX80"/>
  <c r="AX79"/>
  <c r="AX78"/>
  <c r="AX77"/>
  <c r="AX76"/>
  <c r="AX75"/>
  <c r="AX74"/>
  <c r="AX73"/>
  <c r="AX71"/>
  <c r="AX70"/>
  <c r="AX69"/>
  <c r="AX68"/>
  <c r="AX67"/>
  <c r="AX66"/>
  <c r="AX65"/>
  <c r="AX64"/>
  <c r="AX63"/>
  <c r="AX62"/>
  <c r="AX55"/>
  <c r="AX54"/>
  <c r="AX53"/>
  <c r="AX52"/>
  <c r="AX51"/>
  <c r="AX49"/>
  <c r="AX48"/>
  <c r="AX47"/>
  <c r="AX46"/>
  <c r="AX45"/>
  <c r="AX44"/>
  <c r="AX43"/>
  <c r="AX42"/>
  <c r="AX41"/>
  <c r="AX40"/>
  <c r="AX39"/>
  <c r="AX38"/>
  <c r="AX37"/>
  <c r="AX36"/>
  <c r="AX35"/>
  <c r="AX34"/>
  <c r="AX26"/>
  <c r="AX25"/>
  <c r="AX24"/>
  <c r="AX23"/>
  <c r="AX22"/>
  <c r="AX20"/>
  <c r="AX19"/>
  <c r="AX18"/>
  <c r="AX17"/>
  <c r="AX16"/>
  <c r="AX15"/>
  <c r="AX14"/>
  <c r="AX13"/>
  <c r="AX12"/>
  <c r="AX11"/>
  <c r="AX10"/>
  <c r="AX9"/>
  <c r="AX8"/>
  <c r="AX7"/>
  <c r="AX6"/>
  <c r="AX5"/>
  <c r="AX4"/>
  <c r="AX3"/>
  <c r="AX21"/>
  <c r="AO9"/>
  <c r="AO3"/>
  <c r="AO62"/>
  <c r="AO83"/>
  <c r="AO82"/>
  <c r="AO81"/>
  <c r="AO80"/>
  <c r="AO79"/>
  <c r="AO78"/>
  <c r="AO77"/>
  <c r="AO76"/>
  <c r="AO75"/>
  <c r="AO74"/>
  <c r="AO73"/>
  <c r="AO72"/>
  <c r="AO71"/>
  <c r="AO70"/>
  <c r="AO69"/>
  <c r="AO68"/>
  <c r="AO67"/>
  <c r="AO66"/>
  <c r="AO65"/>
  <c r="AO64"/>
  <c r="AO63"/>
  <c r="AO55"/>
  <c r="AO54"/>
  <c r="AO53"/>
  <c r="AO52"/>
  <c r="AO51"/>
  <c r="AO50"/>
  <c r="AO49"/>
  <c r="AO48"/>
  <c r="AO47"/>
  <c r="AO46"/>
  <c r="AO45"/>
  <c r="AO44"/>
  <c r="AO43"/>
  <c r="AO42"/>
  <c r="AO41"/>
  <c r="AO40"/>
  <c r="AO39"/>
  <c r="AO38"/>
  <c r="AO37"/>
  <c r="AO36"/>
  <c r="AO35"/>
  <c r="AO34"/>
  <c r="AO26"/>
  <c r="AO25"/>
  <c r="AO24"/>
  <c r="AO23"/>
  <c r="AO22"/>
  <c r="AO21"/>
  <c r="AO20"/>
  <c r="AO19"/>
  <c r="AO18"/>
  <c r="AO17"/>
  <c r="AO16"/>
  <c r="AO15"/>
  <c r="AO14"/>
  <c r="AO13"/>
  <c r="AO12"/>
  <c r="AO11"/>
  <c r="AO10"/>
  <c r="AO8"/>
  <c r="AO7"/>
  <c r="AO6"/>
  <c r="AO5"/>
  <c r="AO4"/>
  <c r="AO89"/>
  <c r="V83"/>
  <c r="V82"/>
  <c r="V81"/>
  <c r="V80"/>
  <c r="V79"/>
  <c r="V78"/>
  <c r="V77"/>
  <c r="V76"/>
  <c r="V75"/>
  <c r="V74"/>
  <c r="V73"/>
  <c r="V72"/>
  <c r="V71"/>
  <c r="V70"/>
  <c r="V69"/>
  <c r="V68"/>
  <c r="V67"/>
  <c r="V66"/>
  <c r="V65"/>
  <c r="V64"/>
  <c r="V63"/>
  <c r="V62"/>
  <c r="V55"/>
  <c r="V54"/>
  <c r="V53"/>
  <c r="V52"/>
  <c r="V51"/>
  <c r="V50"/>
  <c r="V49"/>
  <c r="V48"/>
  <c r="V47"/>
  <c r="V46"/>
  <c r="V45"/>
  <c r="V44"/>
  <c r="V43"/>
  <c r="V42"/>
  <c r="V41"/>
  <c r="V40"/>
  <c r="V39"/>
  <c r="V38"/>
  <c r="V37"/>
  <c r="V36"/>
  <c r="V35"/>
  <c r="V26"/>
  <c r="V25"/>
  <c r="V24"/>
  <c r="V23"/>
  <c r="V22"/>
  <c r="V21"/>
  <c r="V20"/>
  <c r="V19"/>
  <c r="V18"/>
  <c r="V17"/>
  <c r="V16"/>
  <c r="V15"/>
  <c r="V14"/>
  <c r="V13"/>
  <c r="V12"/>
  <c r="V11"/>
  <c r="V10"/>
  <c r="V9"/>
  <c r="V8"/>
  <c r="V7"/>
  <c r="V6"/>
  <c r="V5"/>
  <c r="V4"/>
  <c r="V3"/>
  <c r="V89"/>
  <c r="V34"/>
</calcChain>
</file>

<file path=xl/sharedStrings.xml><?xml version="1.0" encoding="utf-8"?>
<sst xmlns="http://schemas.openxmlformats.org/spreadsheetml/2006/main" count="626" uniqueCount="285">
  <si>
    <t>Ptos P16</t>
    <phoneticPr fontId="9" type="noConversion"/>
  </si>
  <si>
    <t>Ptos P18</t>
    <phoneticPr fontId="9" type="noConversion"/>
  </si>
  <si>
    <t>P12</t>
    <phoneticPr fontId="9" type="noConversion"/>
  </si>
  <si>
    <t>Danzas</t>
    <phoneticPr fontId="9" type="noConversion"/>
  </si>
  <si>
    <t>Ptos P14</t>
    <phoneticPr fontId="9" type="noConversion"/>
  </si>
  <si>
    <t>Ptos P15</t>
    <phoneticPr fontId="9" type="noConversion"/>
  </si>
  <si>
    <t>Ptos P16</t>
    <phoneticPr fontId="9" type="noConversion"/>
  </si>
  <si>
    <t>Ptos P17</t>
    <phoneticPr fontId="9" type="noConversion"/>
  </si>
  <si>
    <t>Ptos P18</t>
    <phoneticPr fontId="9" type="noConversion"/>
  </si>
  <si>
    <t>P12</t>
    <phoneticPr fontId="9" type="noConversion"/>
  </si>
  <si>
    <t>P13</t>
    <phoneticPr fontId="9" type="noConversion"/>
  </si>
  <si>
    <t>P14</t>
    <phoneticPr fontId="9" type="noConversion"/>
  </si>
  <si>
    <t>P15</t>
    <phoneticPr fontId="9" type="noConversion"/>
  </si>
  <si>
    <t>P16</t>
    <phoneticPr fontId="9" type="noConversion"/>
  </si>
  <si>
    <t>P17</t>
    <phoneticPr fontId="9" type="noConversion"/>
  </si>
  <si>
    <t>P18</t>
    <phoneticPr fontId="9" type="noConversion"/>
  </si>
  <si>
    <t>Danzas</t>
    <phoneticPr fontId="9" type="noConversion"/>
  </si>
  <si>
    <t>Ejerc regresion logistic</t>
    <phoneticPr fontId="9" type="noConversion"/>
  </si>
  <si>
    <t>Trab1</t>
    <phoneticPr fontId="9" type="noConversion"/>
  </si>
  <si>
    <t>Trab1b</t>
    <phoneticPr fontId="9" type="noConversion"/>
  </si>
  <si>
    <t>Trab2</t>
    <phoneticPr fontId="9" type="noConversion"/>
  </si>
  <si>
    <t>Trab3</t>
    <phoneticPr fontId="9" type="noConversion"/>
  </si>
  <si>
    <t>EXAM1</t>
    <phoneticPr fontId="9" type="noConversion"/>
  </si>
  <si>
    <t>Asist</t>
    <phoneticPr fontId="9" type="noConversion"/>
  </si>
  <si>
    <t>PROM</t>
    <phoneticPr fontId="9" type="noConversion"/>
  </si>
  <si>
    <t>Expo Udacity1</t>
    <phoneticPr fontId="9" type="noConversion"/>
  </si>
  <si>
    <t>EXAM2</t>
    <phoneticPr fontId="9" type="noConversion"/>
  </si>
  <si>
    <t>DE RIVERO MANRIQUE, EDUARDO RAMIRO</t>
  </si>
  <si>
    <t>FERNANDEZ LUQUE, DANNY PAOLA</t>
  </si>
  <si>
    <t>Asist</t>
    <phoneticPr fontId="9" type="noConversion"/>
  </si>
  <si>
    <t>GARCIA SOTO, VICTOR EDUARDO</t>
    <phoneticPr fontId="9" type="noConversion"/>
  </si>
  <si>
    <t>PROM</t>
    <phoneticPr fontId="9" type="noConversion"/>
  </si>
  <si>
    <t>RODRIGUEZ ALVAREZ, ERICK GERMAN</t>
    <phoneticPr fontId="9" type="noConversion"/>
  </si>
  <si>
    <t>P2</t>
    <phoneticPr fontId="9" type="noConversion"/>
  </si>
  <si>
    <t>P3</t>
    <phoneticPr fontId="9" type="noConversion"/>
  </si>
  <si>
    <t>Ptos P12</t>
    <phoneticPr fontId="9" type="noConversion"/>
  </si>
  <si>
    <t>Ptos P14</t>
    <phoneticPr fontId="9" type="noConversion"/>
  </si>
  <si>
    <t>Pcal</t>
    <phoneticPr fontId="9" type="noConversion"/>
  </si>
  <si>
    <t>Ptos P9</t>
    <phoneticPr fontId="9" type="noConversion"/>
  </si>
  <si>
    <t>PractCal</t>
    <phoneticPr fontId="9" type="noConversion"/>
  </si>
  <si>
    <t>P1</t>
    <phoneticPr fontId="9" type="noConversion"/>
  </si>
  <si>
    <t>P2</t>
    <phoneticPr fontId="9" type="noConversion"/>
  </si>
  <si>
    <t>P3</t>
    <phoneticPr fontId="9" type="noConversion"/>
  </si>
  <si>
    <t>PROM1</t>
    <phoneticPr fontId="9" type="noConversion"/>
  </si>
  <si>
    <t>No vendrá mas</t>
    <phoneticPr fontId="9" type="noConversion"/>
  </si>
  <si>
    <t>ROSAS/AROSQUIPA, JESUS ANTONIO</t>
  </si>
  <si>
    <t>SANTAMARIA ROMAÑA, ALONSO ENRIQUE</t>
  </si>
  <si>
    <t>SERRANO GAMARRA, JULIO CESAR</t>
  </si>
  <si>
    <t>TEMOCHE/CHALLCO, EDUARDO</t>
  </si>
  <si>
    <t>TORRES/SUA¥A, JHON EDUARD</t>
  </si>
  <si>
    <t>APARICIO QUINTANILLA, JESUS ALBERTO</t>
  </si>
  <si>
    <t>VARGAS CUADROS, CICELY</t>
    <phoneticPr fontId="9" type="noConversion"/>
  </si>
  <si>
    <t>NUÑEZ DEL PRADO MANSILLA, CRISTOPHER</t>
  </si>
  <si>
    <t>PACHECO TORRES, MOISES YRWING</t>
  </si>
  <si>
    <t>Viernes:</t>
  </si>
  <si>
    <t>ANAYA/CORA, JORGE LUIS</t>
  </si>
  <si>
    <t>P1</t>
    <phoneticPr fontId="9" type="noConversion"/>
  </si>
  <si>
    <t>P2</t>
    <phoneticPr fontId="9" type="noConversion"/>
  </si>
  <si>
    <t>P3b</t>
    <phoneticPr fontId="9" type="noConversion"/>
  </si>
  <si>
    <t>P9</t>
    <phoneticPr fontId="9" type="noConversion"/>
  </si>
  <si>
    <t>PERALTA LARICO, ALDO ALEXANDER</t>
  </si>
  <si>
    <t>RODRIGUEZ DELGADO, DIANA LUCIA</t>
  </si>
  <si>
    <t>G4 PI</t>
  </si>
  <si>
    <t>G5 PI</t>
  </si>
  <si>
    <t>APARICIO MALDONADO, EDMUNDO AURELIO</t>
  </si>
  <si>
    <t>-</t>
  </si>
  <si>
    <t>ANCCO/CALLOAPAZA, COREN LUHANA</t>
  </si>
  <si>
    <t>BAUTISTA/MARTINEZ, CRISTIAN GILBETH</t>
  </si>
  <si>
    <t>BERNAL/GONZALES, RENATO</t>
  </si>
  <si>
    <t>CHAHUA/LLERENA, CRISTIAN ANGEL</t>
  </si>
  <si>
    <t>CHAVEZ VILLA, VICENTE ARTURO</t>
  </si>
  <si>
    <t>P20</t>
    <phoneticPr fontId="9" type="noConversion"/>
  </si>
  <si>
    <t>P21</t>
    <phoneticPr fontId="9" type="noConversion"/>
  </si>
  <si>
    <t>P23</t>
    <phoneticPr fontId="9" type="noConversion"/>
  </si>
  <si>
    <t>P2b</t>
    <phoneticPr fontId="9" type="noConversion"/>
  </si>
  <si>
    <t>Cuestionario</t>
    <phoneticPr fontId="9" type="noConversion"/>
  </si>
  <si>
    <t>CRUZ VARGAS, CARLOS CANDELARIO</t>
    <phoneticPr fontId="9" type="noConversion"/>
  </si>
  <si>
    <t>P3</t>
    <phoneticPr fontId="9" type="noConversion"/>
  </si>
  <si>
    <t>Tatiana Limache</t>
  </si>
  <si>
    <t>Miercoles</t>
  </si>
  <si>
    <t>CRUZ VARGAS, CARLOS</t>
    <phoneticPr fontId="9" type="noConversion"/>
  </si>
  <si>
    <t>Ptos P9</t>
    <phoneticPr fontId="9" type="noConversion"/>
  </si>
  <si>
    <t>MONROY MAMANI, NELSON OLIVER</t>
  </si>
  <si>
    <t>CHIRINOS NUÑEZ, EDDY EDGARDO</t>
  </si>
  <si>
    <t>CONDORI/QUICAÇ?A, JOSE ADOLFO</t>
  </si>
  <si>
    <t>DELGADO/DELGADO, JONATHAN GIANCARLO</t>
  </si>
  <si>
    <t>Diana Pinto Rodriguez</t>
  </si>
  <si>
    <t>MEDINA/LLANQUECHA, RONALD ANDREE</t>
  </si>
  <si>
    <t>PALO/PAREDES, LUIS ALBERTO</t>
  </si>
  <si>
    <t>ZEVALLOS RIVERA, CLAUDIA MILAGROS</t>
  </si>
  <si>
    <t>Ptos P15</t>
    <phoneticPr fontId="9" type="noConversion"/>
  </si>
  <si>
    <t>Ptos P16</t>
    <phoneticPr fontId="9" type="noConversion"/>
  </si>
  <si>
    <t>Ptos P17</t>
    <phoneticPr fontId="9" type="noConversion"/>
  </si>
  <si>
    <t>P12</t>
    <phoneticPr fontId="9" type="noConversion"/>
  </si>
  <si>
    <t>P13</t>
    <phoneticPr fontId="9" type="noConversion"/>
  </si>
  <si>
    <t>P14</t>
    <phoneticPr fontId="9" type="noConversion"/>
  </si>
  <si>
    <t>P15</t>
    <phoneticPr fontId="9" type="noConversion"/>
  </si>
  <si>
    <t>P16</t>
    <phoneticPr fontId="9" type="noConversion"/>
  </si>
  <si>
    <t>P17</t>
    <phoneticPr fontId="9" type="noConversion"/>
  </si>
  <si>
    <t>P18</t>
    <phoneticPr fontId="9" type="noConversion"/>
  </si>
  <si>
    <t>Danzas</t>
    <phoneticPr fontId="9" type="noConversion"/>
  </si>
  <si>
    <t>Ptos P13</t>
    <phoneticPr fontId="9" type="noConversion"/>
  </si>
  <si>
    <t>Ptos P15</t>
    <phoneticPr fontId="9" type="noConversion"/>
  </si>
  <si>
    <t>CASTRO SEVILLANO, CARLOS MANUEL</t>
  </si>
  <si>
    <t>CAYRO RAMOS, JHOSSEP RAUL</t>
  </si>
  <si>
    <t>CCOPA CRUZ, LUIS DAVID</t>
  </si>
  <si>
    <t>COLQUE RAMOS, DIEGO</t>
  </si>
  <si>
    <t>P7</t>
    <phoneticPr fontId="9" type="noConversion"/>
  </si>
  <si>
    <t>0</t>
    <phoneticPr fontId="9" type="noConversion"/>
  </si>
  <si>
    <t>0</t>
    <phoneticPr fontId="9" type="noConversion"/>
  </si>
  <si>
    <t>0</t>
    <phoneticPr fontId="9" type="noConversion"/>
  </si>
  <si>
    <t>NIEBLES MAMANI, LUIS</t>
  </si>
  <si>
    <t>CHAVEZ VARGAS, MIGUEL ANGEL</t>
  </si>
  <si>
    <t>CUADROS/ROSAS, GERARDO DANTE</t>
  </si>
  <si>
    <t>CUEVA/MEDINA, ABRAHAM</t>
  </si>
  <si>
    <t>DIAZ/CHOQUE, YOSELIN RAQUEL</t>
  </si>
  <si>
    <t>GARATE SUYO, AARON ALFREDO</t>
  </si>
  <si>
    <t>GUTIERREZ BORDA, GONZALO ALONSO</t>
  </si>
  <si>
    <t>HERRERA GAMARRA, DIEGO</t>
  </si>
  <si>
    <t>HUAMANI/MAMANI, HUMBERTO MARIO</t>
  </si>
  <si>
    <t>JOHNSON/ORIHUELA, NICOLE MARIE</t>
  </si>
  <si>
    <t>MAUTINO/CHAMBI, ELVIS EDUARDO</t>
  </si>
  <si>
    <t>GARCIA SOTO, VICTOR</t>
    <phoneticPr fontId="9" type="noConversion"/>
  </si>
  <si>
    <t>MAMANI MIRANDA, DIEGO</t>
    <phoneticPr fontId="9" type="noConversion"/>
  </si>
  <si>
    <t>BEDREGAL MOSTAJO, LUIS ALONSO</t>
  </si>
  <si>
    <t>BUIZA MOGROVEJO, LUIGI ARMANDO</t>
  </si>
  <si>
    <t>CARRAZCO PINTO, LUIS ANDRE</t>
  </si>
  <si>
    <t>CAYETANO ZEVALLOS, CESAR EMILIO</t>
  </si>
  <si>
    <t>MOROCHARA/YANA, DEYVY OSCAR</t>
  </si>
  <si>
    <t>ROMA¥A/VILLA, MIGUEL</t>
  </si>
  <si>
    <t>SALAS/ARAGON, MAURICIO ADRIAN</t>
  </si>
  <si>
    <t>PROM1</t>
    <phoneticPr fontId="9" type="noConversion"/>
  </si>
  <si>
    <t xml:space="preserve">G1 IA </t>
  </si>
  <si>
    <t xml:space="preserve">G1 AR </t>
  </si>
  <si>
    <t>AR Teo</t>
  </si>
  <si>
    <t>ALPACA RENDON, JESUS ANTONIO</t>
  </si>
  <si>
    <t>AMEZQUITA LLERENA, JUAN FRANCISCO</t>
  </si>
  <si>
    <t>PAREDES MANSILLA, CARLOS MIGUEL</t>
  </si>
  <si>
    <t>QUISPE PAZ, RENATO EDUARDO</t>
  </si>
  <si>
    <t>RODRIGUEZ ROJAS, MICHAEL JORDAN</t>
  </si>
  <si>
    <t>ROMERO FLORES, VICTOR MANUEL</t>
  </si>
  <si>
    <t>ROQUE VILCAPAZA, CESAR ELIAS</t>
  </si>
  <si>
    <t>SALAS PEREZ, GABRIELA NELLY</t>
  </si>
  <si>
    <t>LOVON ALVARADO, KONNER</t>
  </si>
  <si>
    <t>RIVEROS CRUZ, SARA DAYSI</t>
  </si>
  <si>
    <t>VERA SOTO, JEAN PAUL</t>
  </si>
  <si>
    <t>VIZCARRA HUAMAN, SOFIA PAMELA</t>
  </si>
  <si>
    <t>IA Teo</t>
  </si>
  <si>
    <t>Ptos P1</t>
  </si>
  <si>
    <t>PACORI PICHA, FRECIA GIMENA LETTY</t>
  </si>
  <si>
    <t>PEREZ/LEIVA, VICTOR ANDRES</t>
  </si>
  <si>
    <t>QUIÑONES GAMERO, JORGE MIGUEL</t>
  </si>
  <si>
    <t>SALAS PEREZ, GUADALUPE SOLANGE</t>
  </si>
  <si>
    <t>SULLA/DELGADO, DENIS</t>
  </si>
  <si>
    <t>TORRES/MEDINA, JEAN PIERRE</t>
  </si>
  <si>
    <t>TORRES/QUISPE, HENRRY ADRIAN</t>
  </si>
  <si>
    <t>VARGAS/ADRIAN, MARIO EDWIN</t>
  </si>
  <si>
    <t>Ptos P7</t>
    <phoneticPr fontId="9" type="noConversion"/>
  </si>
  <si>
    <t>PractCal</t>
    <phoneticPr fontId="9" type="noConversion"/>
  </si>
  <si>
    <t>P1</t>
    <phoneticPr fontId="9" type="noConversion"/>
  </si>
  <si>
    <t>ZEBALLOS/ARAMBIDE, WILLY PAUL</t>
  </si>
  <si>
    <t>ZUÑIGA MAYTA, JOSE</t>
  </si>
  <si>
    <t>Nombres</t>
  </si>
  <si>
    <t>Codigo</t>
  </si>
  <si>
    <t>CERVANTES/CHATA, ANDREA NATHALY</t>
  </si>
  <si>
    <t>CANAHUIRI CHOQUE, FRANKLIN MILTON</t>
  </si>
  <si>
    <t>COLLADO SALAZAR, KATHERIN ZENAIDA</t>
  </si>
  <si>
    <t>Trab Brainstorm</t>
    <phoneticPr fontId="9" type="noConversion"/>
  </si>
  <si>
    <t>diclok 1 cdta cada 12</t>
    <phoneticPr fontId="9" type="noConversion"/>
  </si>
  <si>
    <t>EXAM3</t>
    <phoneticPr fontId="9" type="noConversion"/>
  </si>
  <si>
    <t>Ejerc Clustering</t>
    <phoneticPr fontId="9" type="noConversion"/>
  </si>
  <si>
    <t>EXPOS</t>
    <phoneticPr fontId="9" type="noConversion"/>
  </si>
  <si>
    <t>Asist</t>
    <phoneticPr fontId="9" type="noConversion"/>
  </si>
  <si>
    <t>EXAM1</t>
    <phoneticPr fontId="9" type="noConversion"/>
  </si>
  <si>
    <t>Trab</t>
    <phoneticPr fontId="9" type="noConversion"/>
  </si>
  <si>
    <t>EXAM2</t>
    <phoneticPr fontId="9" type="noConversion"/>
  </si>
  <si>
    <t xml:space="preserve">alerced B 1/2 cucharada c 8 </t>
    <phoneticPr fontId="9" type="noConversion"/>
  </si>
  <si>
    <t>Trab Entrevistas</t>
    <phoneticPr fontId="9" type="noConversion"/>
  </si>
  <si>
    <t>FLORES VALERO, CARLOS ALBINO ARTURO</t>
  </si>
  <si>
    <t>LEYVA/CHOQUE, DARWIN RONNY</t>
  </si>
  <si>
    <t>MAYHUIRE PEREZ, GABRIELA DEL CARMEN</t>
  </si>
  <si>
    <t>Ayudantia:   Viernes</t>
    <phoneticPr fontId="9" type="noConversion"/>
  </si>
  <si>
    <t>Ayudantia:   Viernes</t>
  </si>
  <si>
    <t>DONGO/TORRES, KATYA PETRONILA</t>
  </si>
  <si>
    <t>GONZALES/RODRIGUEZ, MIRINA BONY ESTHER</t>
  </si>
  <si>
    <t>LA/PORTA LEON, CARLO SEBASTIAN</t>
  </si>
  <si>
    <t>AQUINO CHAMA, YESICA DAYANA</t>
  </si>
  <si>
    <t>CAHUANA TURPO, JOSE ISMAEL</t>
  </si>
  <si>
    <t>PRACT CALIF</t>
    <phoneticPr fontId="9" type="noConversion"/>
  </si>
  <si>
    <t>PROM2</t>
    <phoneticPr fontId="9" type="noConversion"/>
  </si>
  <si>
    <t>P13</t>
    <phoneticPr fontId="9" type="noConversion"/>
  </si>
  <si>
    <t>P14</t>
    <phoneticPr fontId="9" type="noConversion"/>
  </si>
  <si>
    <t>P15</t>
    <phoneticPr fontId="9" type="noConversion"/>
  </si>
  <si>
    <t>P16</t>
    <phoneticPr fontId="9" type="noConversion"/>
  </si>
  <si>
    <t>P17</t>
    <phoneticPr fontId="9" type="noConversion"/>
  </si>
  <si>
    <t>P18</t>
    <phoneticPr fontId="9" type="noConversion"/>
  </si>
  <si>
    <t>Ptos P12</t>
    <phoneticPr fontId="9" type="noConversion"/>
  </si>
  <si>
    <t>Ptos P13</t>
    <phoneticPr fontId="9" type="noConversion"/>
  </si>
  <si>
    <t>Ptos P14</t>
    <phoneticPr fontId="9" type="noConversion"/>
  </si>
  <si>
    <t>Ptos P5</t>
  </si>
  <si>
    <t>VARGAS MAMANI, MARCO ANTONIO</t>
  </si>
  <si>
    <t>VILLEGAS/CONDORI, YANINA CRISTAL</t>
  </si>
  <si>
    <t xml:space="preserve">G3 PI </t>
  </si>
  <si>
    <t xml:space="preserve">Milagros Chacon Parillo </t>
  </si>
  <si>
    <t>NUÑEZ SORIA, RONNIE FRANK</t>
  </si>
  <si>
    <t>JUAREZ MEDINA, CHRISTIAN LUIS VALOIS</t>
  </si>
  <si>
    <t>LEZANO BELTRAN, JUAN CARLOS</t>
  </si>
  <si>
    <t>MAGAÑO TAPIA, FRANCISCO LUCIO</t>
  </si>
  <si>
    <t>MARQUEZ NEVES, GIANCARLO ANDRE</t>
  </si>
  <si>
    <t>SALAS RODRIGUEZ, GUSTAVO CARLOS</t>
  </si>
  <si>
    <t>CORDOVA/CALDERON, RODRIGO</t>
  </si>
  <si>
    <t>CUADROS/VALCARCEL, SEBASTIAN JESUS</t>
  </si>
  <si>
    <t>DEZA/PANDIA, DALIA KIMBERLY</t>
  </si>
  <si>
    <t>P4</t>
  </si>
  <si>
    <t>P5</t>
  </si>
  <si>
    <t>P6</t>
  </si>
  <si>
    <t>P7</t>
  </si>
  <si>
    <t>P8</t>
  </si>
  <si>
    <t>P9</t>
  </si>
  <si>
    <t>Ptos P6</t>
  </si>
  <si>
    <t>P30</t>
    <phoneticPr fontId="9" type="noConversion"/>
  </si>
  <si>
    <t>Asist</t>
    <phoneticPr fontId="9" type="noConversion"/>
  </si>
  <si>
    <t>PROM</t>
    <phoneticPr fontId="9" type="noConversion"/>
  </si>
  <si>
    <t>EXAM3</t>
    <phoneticPr fontId="9" type="noConversion"/>
  </si>
  <si>
    <t>Asist</t>
    <phoneticPr fontId="9" type="noConversion"/>
  </si>
  <si>
    <t>P6</t>
    <phoneticPr fontId="9" type="noConversion"/>
  </si>
  <si>
    <t>Lectura Hull</t>
    <phoneticPr fontId="9" type="noConversion"/>
  </si>
  <si>
    <t>P7</t>
    <phoneticPr fontId="9" type="noConversion"/>
  </si>
  <si>
    <t>PROM</t>
    <phoneticPr fontId="9" type="noConversion"/>
  </si>
  <si>
    <t>P10</t>
    <phoneticPr fontId="9" type="noConversion"/>
  </si>
  <si>
    <t>P11</t>
    <phoneticPr fontId="9" type="noConversion"/>
  </si>
  <si>
    <t>PROM</t>
    <phoneticPr fontId="9" type="noConversion"/>
  </si>
  <si>
    <t>P24</t>
    <phoneticPr fontId="9" type="noConversion"/>
  </si>
  <si>
    <t>P25</t>
    <phoneticPr fontId="9" type="noConversion"/>
  </si>
  <si>
    <t>P27</t>
    <phoneticPr fontId="9" type="noConversion"/>
  </si>
  <si>
    <t>PROM</t>
    <phoneticPr fontId="9" type="noConversion"/>
  </si>
  <si>
    <t>PRACT CALIF</t>
    <phoneticPr fontId="9" type="noConversion"/>
  </si>
  <si>
    <t>P11</t>
    <phoneticPr fontId="9" type="noConversion"/>
  </si>
  <si>
    <t>P19</t>
    <phoneticPr fontId="9" type="noConversion"/>
  </si>
  <si>
    <t>Ptos P18</t>
    <phoneticPr fontId="9" type="noConversion"/>
  </si>
  <si>
    <t>P4</t>
    <phoneticPr fontId="9" type="noConversion"/>
  </si>
  <si>
    <t>Lectura2</t>
    <phoneticPr fontId="9" type="noConversion"/>
  </si>
  <si>
    <t>P8</t>
    <phoneticPr fontId="9" type="noConversion"/>
  </si>
  <si>
    <t>P1</t>
    <phoneticPr fontId="9" type="noConversion"/>
  </si>
  <si>
    <t>P2</t>
    <phoneticPr fontId="9" type="noConversion"/>
  </si>
  <si>
    <t>P3</t>
    <phoneticPr fontId="9" type="noConversion"/>
  </si>
  <si>
    <t>Asist</t>
    <phoneticPr fontId="9" type="noConversion"/>
  </si>
  <si>
    <t>PROM</t>
    <phoneticPr fontId="9" type="noConversion"/>
  </si>
  <si>
    <t>P4</t>
    <phoneticPr fontId="9" type="noConversion"/>
  </si>
  <si>
    <t>P5</t>
    <phoneticPr fontId="9" type="noConversion"/>
  </si>
  <si>
    <t>P6</t>
    <phoneticPr fontId="9" type="noConversion"/>
  </si>
  <si>
    <t>PROM</t>
    <phoneticPr fontId="9" type="noConversion"/>
  </si>
  <si>
    <t>Lectura1</t>
    <phoneticPr fontId="9" type="noConversion"/>
  </si>
  <si>
    <t>Ejerc SVM</t>
    <phoneticPr fontId="9" type="noConversion"/>
  </si>
  <si>
    <t>Ptos mas</t>
    <phoneticPr fontId="9" type="noConversion"/>
  </si>
  <si>
    <t>SANCHEZ CHACON, DIEGO EMANUEL JESUS</t>
  </si>
  <si>
    <t>VALDIVIA YAÑEZ, KENNY ROBERT</t>
  </si>
  <si>
    <t>VELARDE HERENCIA, RODRIGO FERNANDO</t>
  </si>
  <si>
    <t>VENTURA APAZA, JONATHAN RHONY</t>
  </si>
  <si>
    <t>APLAZ</t>
    <phoneticPr fontId="9" type="noConversion"/>
  </si>
  <si>
    <t>PROMFIN</t>
    <phoneticPr fontId="9" type="noConversion"/>
  </si>
  <si>
    <t>APLAZ</t>
    <phoneticPr fontId="9" type="noConversion"/>
  </si>
  <si>
    <t>Ptos P13</t>
  </si>
  <si>
    <t>Ptos P12</t>
  </si>
  <si>
    <t>Ayudantia: Martes</t>
    <phoneticPr fontId="9" type="noConversion"/>
  </si>
  <si>
    <t>SOBERON/OTAZU, DANIEL ALEXANDER</t>
    <phoneticPr fontId="9" type="noConversion"/>
  </si>
  <si>
    <t>GAONA/OROZCO, ALFREDO</t>
    <phoneticPr fontId="9" type="noConversion"/>
  </si>
  <si>
    <t>Pcal</t>
    <phoneticPr fontId="9" type="noConversion"/>
  </si>
  <si>
    <t>Jueves:</t>
  </si>
  <si>
    <t>Michelle Navarro Pacheco</t>
  </si>
  <si>
    <t>Willy Tapia Oré</t>
  </si>
  <si>
    <t>MONROY/CONDORI, VLADIMIR</t>
  </si>
  <si>
    <t>Asis P1-P3</t>
  </si>
  <si>
    <t>José Aquino Huamani</t>
  </si>
  <si>
    <t>Ptos P3</t>
  </si>
  <si>
    <t>Irani Guillen Gomez</t>
  </si>
  <si>
    <t>Ptos mas</t>
  </si>
  <si>
    <t>Fidel Salas Flores</t>
  </si>
  <si>
    <t>Jose Luis Mayorí Salazar</t>
  </si>
  <si>
    <t>Ptos P4</t>
  </si>
  <si>
    <t>VELASQUEZ/CHAVEZ, XIOMARA MILAGROS</t>
  </si>
  <si>
    <t>VILCA/MOLINA, JHORDANO</t>
  </si>
  <si>
    <t>Eduardo Sequeiros Ortiz</t>
  </si>
  <si>
    <t>Gustavo Galvez Delgado</t>
  </si>
  <si>
    <t>MANRIQUE/GARCIA, LESTHER GEAM PIERE</t>
  </si>
</sst>
</file>

<file path=xl/styles.xml><?xml version="1.0" encoding="utf-8"?>
<styleSheet xmlns="http://schemas.openxmlformats.org/spreadsheetml/2006/main">
  <numFmts count="1">
    <numFmt numFmtId="164" formatCode="0.0"/>
  </numFmts>
  <fonts count="18">
    <font>
      <sz val="11"/>
      <color theme="1"/>
      <name val="Calibri"/>
      <family val="2"/>
      <scheme val="minor"/>
    </font>
    <font>
      <sz val="11"/>
      <color indexed="8"/>
      <name val="Verdana"/>
      <family val="2"/>
    </font>
    <font>
      <sz val="11"/>
      <color rgb="FF0000DD"/>
      <name val="Verdana"/>
      <family val="2"/>
    </font>
    <font>
      <sz val="11"/>
      <color indexed="8"/>
      <name val="Verdana"/>
      <family val="2"/>
    </font>
    <font>
      <b/>
      <sz val="11"/>
      <color theme="1"/>
      <name val="Calibri"/>
      <family val="2"/>
      <scheme val="minor"/>
    </font>
    <font>
      <b/>
      <sz val="11"/>
      <color indexed="8"/>
      <name val="Verdana"/>
      <family val="2"/>
    </font>
    <font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indexed="8"/>
      <name val="Verdana"/>
      <family val="2"/>
    </font>
    <font>
      <sz val="8"/>
      <name val="Verdana"/>
    </font>
    <font>
      <b/>
      <sz val="11"/>
      <color indexed="8"/>
      <name val="Calibri"/>
      <family val="2"/>
    </font>
    <font>
      <sz val="8"/>
      <color indexed="8"/>
      <name val="Arial"/>
      <family val="2"/>
    </font>
    <font>
      <b/>
      <sz val="12"/>
      <color indexed="8"/>
      <name val="Calibri"/>
    </font>
    <font>
      <sz val="11"/>
      <color indexed="8"/>
      <name val="Calibri"/>
      <family val="2"/>
    </font>
    <font>
      <sz val="9"/>
      <color indexed="8"/>
      <name val="Calibri"/>
      <family val="2"/>
    </font>
    <font>
      <sz val="9"/>
      <color indexed="8"/>
      <name val="Arial"/>
      <family val="2"/>
    </font>
    <font>
      <b/>
      <sz val="9"/>
      <color indexed="8"/>
      <name val="Calibri"/>
      <family val="2"/>
    </font>
    <font>
      <sz val="10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4"/>
        <bgColor indexed="64"/>
      </patternFill>
    </fill>
    <fill>
      <patternFill patternType="solid">
        <fgColor indexed="13"/>
        <bgColor indexed="64"/>
      </patternFill>
    </fill>
  </fills>
  <borders count="17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indexed="9"/>
      </right>
      <top style="medium">
        <color indexed="22"/>
      </top>
      <bottom style="medium">
        <color indexed="9"/>
      </bottom>
      <diagonal/>
    </border>
    <border>
      <left/>
      <right style="medium">
        <color indexed="9"/>
      </right>
      <top/>
      <bottom style="medium">
        <color indexed="9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 style="medium">
        <color indexed="9"/>
      </right>
      <top/>
      <bottom/>
      <diagonal/>
    </border>
  </borders>
  <cellStyleXfs count="1">
    <xf numFmtId="0" fontId="0" fillId="0" borderId="0"/>
  </cellStyleXfs>
  <cellXfs count="94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3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1" fillId="0" borderId="6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1" fillId="0" borderId="0" xfId="0" applyFont="1" applyBorder="1" applyAlignment="1">
      <alignment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8" xfId="0" applyFont="1" applyBorder="1" applyAlignment="1">
      <alignment vertical="center" wrapText="1"/>
    </xf>
    <xf numFmtId="0" fontId="1" fillId="0" borderId="9" xfId="0" applyFont="1" applyBorder="1" applyAlignment="1">
      <alignment horizontal="center" vertical="center" wrapText="1"/>
    </xf>
    <xf numFmtId="0" fontId="3" fillId="0" borderId="4" xfId="0" applyFont="1" applyBorder="1"/>
    <xf numFmtId="0" fontId="1" fillId="0" borderId="7" xfId="0" applyFont="1" applyBorder="1" applyAlignment="1">
      <alignment vertical="center" wrapText="1"/>
    </xf>
    <xf numFmtId="0" fontId="0" fillId="0" borderId="1" xfId="0" applyBorder="1" applyAlignment="1">
      <alignment horizontal="center"/>
    </xf>
    <xf numFmtId="0" fontId="1" fillId="0" borderId="7" xfId="0" applyFont="1" applyBorder="1" applyAlignment="1">
      <alignment horizontal="center" vertical="center" wrapText="1"/>
    </xf>
    <xf numFmtId="0" fontId="4" fillId="0" borderId="0" xfId="0" applyFont="1"/>
    <xf numFmtId="0" fontId="5" fillId="0" borderId="0" xfId="0" applyFont="1" applyBorder="1" applyAlignment="1">
      <alignment vertical="center" wrapText="1"/>
    </xf>
    <xf numFmtId="0" fontId="1" fillId="0" borderId="10" xfId="0" applyFont="1" applyFill="1" applyBorder="1" applyAlignment="1">
      <alignment horizontal="center" vertical="center" wrapText="1"/>
    </xf>
    <xf numFmtId="0" fontId="6" fillId="0" borderId="0" xfId="0" applyFont="1"/>
    <xf numFmtId="0" fontId="1" fillId="0" borderId="0" xfId="0" applyFont="1" applyFill="1" applyBorder="1" applyAlignment="1">
      <alignment horizontal="center" vertical="center" wrapText="1"/>
    </xf>
    <xf numFmtId="0" fontId="7" fillId="0" borderId="0" xfId="0" applyFont="1"/>
    <xf numFmtId="0" fontId="0" fillId="0" borderId="0" xfId="0" applyFont="1"/>
    <xf numFmtId="0" fontId="0" fillId="0" borderId="0" xfId="0" applyFont="1" applyFill="1" applyBorder="1"/>
    <xf numFmtId="0" fontId="10" fillId="0" borderId="0" xfId="0" applyFont="1"/>
    <xf numFmtId="0" fontId="11" fillId="2" borderId="11" xfId="0" applyFont="1" applyFill="1" applyBorder="1" applyAlignment="1">
      <alignment horizontal="right" vertical="center"/>
    </xf>
    <xf numFmtId="0" fontId="11" fillId="2" borderId="12" xfId="0" applyFont="1" applyFill="1" applyBorder="1" applyAlignment="1">
      <alignment horizontal="right" vertical="center"/>
    </xf>
    <xf numFmtId="0" fontId="1" fillId="0" borderId="14" xfId="0" applyFont="1" applyBorder="1" applyAlignment="1">
      <alignment vertical="center" wrapText="1"/>
    </xf>
    <xf numFmtId="0" fontId="1" fillId="0" borderId="13" xfId="0" applyFont="1" applyFill="1" applyBorder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0" fillId="0" borderId="13" xfId="0" applyBorder="1"/>
    <xf numFmtId="0" fontId="1" fillId="0" borderId="0" xfId="0" applyFont="1" applyAlignment="1">
      <alignment vertical="center" wrapText="1"/>
    </xf>
    <xf numFmtId="0" fontId="0" fillId="0" borderId="15" xfId="0" applyBorder="1"/>
    <xf numFmtId="0" fontId="11" fillId="2" borderId="16" xfId="0" applyFont="1" applyFill="1" applyBorder="1" applyAlignment="1">
      <alignment horizontal="right" vertical="center"/>
    </xf>
    <xf numFmtId="0" fontId="0" fillId="0" borderId="0" xfId="0" applyAlignment="1"/>
    <xf numFmtId="0" fontId="1" fillId="0" borderId="3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10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8" fillId="0" borderId="0" xfId="0" applyFont="1" applyFill="1" applyBorder="1" applyAlignment="1">
      <alignment vertical="center"/>
    </xf>
    <xf numFmtId="0" fontId="1" fillId="0" borderId="1" xfId="0" applyFont="1" applyBorder="1" applyAlignment="1"/>
    <xf numFmtId="0" fontId="1" fillId="0" borderId="9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10" fillId="0" borderId="0" xfId="0" applyFont="1" applyAlignment="1"/>
    <xf numFmtId="164" fontId="14" fillId="0" borderId="0" xfId="0" applyNumberFormat="1" applyFont="1"/>
    <xf numFmtId="164" fontId="15" fillId="0" borderId="0" xfId="0" applyNumberFormat="1" applyFont="1"/>
    <xf numFmtId="0" fontId="14" fillId="0" borderId="0" xfId="0" applyFont="1"/>
    <xf numFmtId="164" fontId="16" fillId="0" borderId="0" xfId="0" applyNumberFormat="1" applyFont="1"/>
    <xf numFmtId="0" fontId="16" fillId="0" borderId="0" xfId="0" applyFont="1"/>
    <xf numFmtId="164" fontId="15" fillId="2" borderId="0" xfId="0" applyNumberFormat="1" applyFont="1" applyFill="1" applyBorder="1" applyAlignment="1">
      <alignment horizontal="right" vertical="center"/>
    </xf>
    <xf numFmtId="164" fontId="14" fillId="0" borderId="0" xfId="0" applyNumberFormat="1" applyFont="1" applyFill="1" applyBorder="1"/>
    <xf numFmtId="164" fontId="12" fillId="3" borderId="0" xfId="0" applyNumberFormat="1" applyFont="1" applyFill="1"/>
    <xf numFmtId="164" fontId="10" fillId="3" borderId="0" xfId="0" applyNumberFormat="1" applyFont="1" applyFill="1"/>
    <xf numFmtId="164" fontId="10" fillId="4" borderId="0" xfId="0" applyNumberFormat="1" applyFont="1" applyFill="1"/>
    <xf numFmtId="164" fontId="0" fillId="0" borderId="0" xfId="0" applyNumberFormat="1"/>
    <xf numFmtId="164" fontId="10" fillId="0" borderId="0" xfId="0" applyNumberFormat="1" applyFont="1"/>
    <xf numFmtId="164" fontId="13" fillId="0" borderId="0" xfId="0" applyNumberFormat="1" applyFont="1"/>
    <xf numFmtId="164" fontId="0" fillId="0" borderId="0" xfId="0" applyNumberFormat="1"/>
    <xf numFmtId="164" fontId="0" fillId="0" borderId="0" xfId="0" applyNumberFormat="1"/>
    <xf numFmtId="164" fontId="10" fillId="0" borderId="0" xfId="0" applyNumberFormat="1" applyFont="1"/>
    <xf numFmtId="164" fontId="0" fillId="0" borderId="0" xfId="0" applyNumberFormat="1" applyFill="1" applyBorder="1"/>
    <xf numFmtId="0" fontId="0" fillId="5" borderId="0" xfId="0" applyFill="1"/>
    <xf numFmtId="164" fontId="10" fillId="5" borderId="0" xfId="0" applyNumberFormat="1" applyFont="1" applyFill="1"/>
    <xf numFmtId="164" fontId="0" fillId="3" borderId="0" xfId="0" applyNumberFormat="1" applyFill="1"/>
    <xf numFmtId="164" fontId="10" fillId="3" borderId="0" xfId="0" applyNumberFormat="1" applyFont="1" applyFill="1"/>
    <xf numFmtId="164" fontId="10" fillId="3" borderId="0" xfId="0" applyNumberFormat="1" applyFont="1" applyFill="1"/>
    <xf numFmtId="0" fontId="13" fillId="0" borderId="0" xfId="0" applyFont="1"/>
    <xf numFmtId="164" fontId="10" fillId="5" borderId="0" xfId="0" applyNumberFormat="1" applyFont="1" applyFill="1"/>
    <xf numFmtId="164" fontId="14" fillId="5" borderId="0" xfId="0" applyNumberFormat="1" applyFont="1" applyFill="1"/>
    <xf numFmtId="0" fontId="10" fillId="5" borderId="0" xfId="0" applyFont="1" applyFill="1"/>
    <xf numFmtId="164" fontId="0" fillId="5" borderId="0" xfId="0" applyNumberFormat="1" applyFill="1"/>
    <xf numFmtId="164" fontId="12" fillId="0" borderId="0" xfId="0" applyNumberFormat="1" applyFont="1" applyFill="1"/>
    <xf numFmtId="164" fontId="0" fillId="5" borderId="0" xfId="0" applyNumberFormat="1" applyFill="1"/>
    <xf numFmtId="164" fontId="10" fillId="5" borderId="0" xfId="0" applyNumberFormat="1" applyFont="1" applyFill="1"/>
    <xf numFmtId="0" fontId="1" fillId="0" borderId="13" xfId="0" applyFont="1" applyFill="1" applyBorder="1" applyAlignment="1">
      <alignment vertical="center"/>
    </xf>
    <xf numFmtId="0" fontId="1" fillId="0" borderId="14" xfId="0" applyFont="1" applyBorder="1" applyAlignment="1">
      <alignment vertical="center"/>
    </xf>
    <xf numFmtId="164" fontId="10" fillId="3" borderId="0" xfId="0" applyNumberFormat="1" applyFont="1" applyFill="1"/>
    <xf numFmtId="164" fontId="0" fillId="5" borderId="0" xfId="0" applyNumberFormat="1" applyFill="1"/>
    <xf numFmtId="164" fontId="10" fillId="5" borderId="0" xfId="0" applyNumberFormat="1" applyFont="1" applyFill="1"/>
    <xf numFmtId="164" fontId="0" fillId="6" borderId="0" xfId="0" applyNumberFormat="1" applyFill="1"/>
    <xf numFmtId="164" fontId="0" fillId="6" borderId="0" xfId="0" applyNumberFormat="1" applyFill="1"/>
    <xf numFmtId="164" fontId="10" fillId="6" borderId="0" xfId="0" applyNumberFormat="1" applyFont="1" applyFill="1"/>
    <xf numFmtId="164" fontId="0" fillId="4" borderId="0" xfId="0" applyNumberFormat="1" applyFill="1"/>
    <xf numFmtId="49" fontId="17" fillId="0" borderId="0" xfId="0" applyNumberFormat="1" applyFont="1"/>
    <xf numFmtId="0" fontId="17" fillId="0" borderId="0" xfId="0" applyFont="1"/>
    <xf numFmtId="0" fontId="0" fillId="5" borderId="0" xfId="0" applyNumberFormat="1" applyFill="1"/>
    <xf numFmtId="1" fontId="17" fillId="0" borderId="0" xfId="0" applyNumberFormat="1" applyFont="1"/>
  </cellXfs>
  <cellStyles count="1">
    <cellStyle name="Normal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hyperlink" Target="http://www.ucsm.edu.pe/epregrado2014II/grade/report/user/index.php?userid=10567&amp;id=62" TargetMode="External"/><Relationship Id="rId20" Type="http://schemas.openxmlformats.org/officeDocument/2006/relationships/hyperlink" Target="http://www.ucsm.edu.pe/epregrado2014II/grade/report/user/index.php?userid=9527&amp;id=62" TargetMode="External"/><Relationship Id="rId21" Type="http://schemas.openxmlformats.org/officeDocument/2006/relationships/hyperlink" Target="http://www.ucsm.edu.pe/epregrado2014II/grade/report/user/index.php?userid=7184&amp;id=62" TargetMode="External"/><Relationship Id="rId22" Type="http://schemas.openxmlformats.org/officeDocument/2006/relationships/hyperlink" Target="http://www.ucsm.edu.pe/epregrado2014II/grade/report/user/index.php?userid=8826&amp;id=62" TargetMode="External"/><Relationship Id="rId23" Type="http://schemas.openxmlformats.org/officeDocument/2006/relationships/hyperlink" Target="http://www.ucsm.edu.pe/epregrado2014II/grade/report/user/index.php?userid=8878&amp;id=62" TargetMode="External"/><Relationship Id="rId24" Type="http://schemas.openxmlformats.org/officeDocument/2006/relationships/hyperlink" Target="http://www.ucsm.edu.pe/epregrado2014II/grade/report/user/index.php?userid=7493&amp;id=62" TargetMode="External"/><Relationship Id="rId25" Type="http://schemas.openxmlformats.org/officeDocument/2006/relationships/hyperlink" Target="http://www.ucsm.edu.pe/epregrado2014II/grade/report/user/index.php?userid=8069&amp;id=62" TargetMode="External"/><Relationship Id="rId26" Type="http://schemas.openxmlformats.org/officeDocument/2006/relationships/hyperlink" Target="http://www.ucsm.edu.pe/epregrado2014II/grade/report/user/index.php?userid=9218&amp;id=62" TargetMode="External"/><Relationship Id="rId27" Type="http://schemas.openxmlformats.org/officeDocument/2006/relationships/hyperlink" Target="http://www.ucsm.edu.pe/epregrado2014II/grade/report/user/index.php?userid=4952&amp;id=62" TargetMode="External"/><Relationship Id="rId28" Type="http://schemas.openxmlformats.org/officeDocument/2006/relationships/hyperlink" Target="http://www.ucsm.edu.pe/epregrado2014II/grade/report/user/index.php?userid=7586&amp;id=62" TargetMode="External"/><Relationship Id="rId29" Type="http://schemas.openxmlformats.org/officeDocument/2006/relationships/hyperlink" Target="http://www.ucsm.edu.pe/epregrado2014II/grade/report/user/index.php?userid=11157&amp;id=62" TargetMode="External"/><Relationship Id="rId10" Type="http://schemas.openxmlformats.org/officeDocument/2006/relationships/hyperlink" Target="http://www.ucsm.edu.pe/epregrado2014II/grade/report/user/index.php?userid=7971&amp;id=62" TargetMode="External"/><Relationship Id="rId11" Type="http://schemas.openxmlformats.org/officeDocument/2006/relationships/hyperlink" Target="http://www.ucsm.edu.pe/epregrado2014II/grade/report/user/index.php?userid=8257&amp;id=62" TargetMode="External"/><Relationship Id="rId12" Type="http://schemas.openxmlformats.org/officeDocument/2006/relationships/hyperlink" Target="http://www.ucsm.edu.pe/epregrado2014II/grade/report/user/index.php?userid=4658&amp;id=62" TargetMode="External"/><Relationship Id="rId13" Type="http://schemas.openxmlformats.org/officeDocument/2006/relationships/hyperlink" Target="http://www.ucsm.edu.pe/epregrado2014II/grade/report/user/index.php?userid=7051&amp;id=62" TargetMode="External"/><Relationship Id="rId14" Type="http://schemas.openxmlformats.org/officeDocument/2006/relationships/hyperlink" Target="http://www.ucsm.edu.pe/epregrado2014II/grade/report/user/index.php?userid=8956&amp;id=62" TargetMode="External"/><Relationship Id="rId15" Type="http://schemas.openxmlformats.org/officeDocument/2006/relationships/hyperlink" Target="http://www.ucsm.edu.pe/epregrado2014II/grade/report/user/index.php?userid=8105&amp;id=62" TargetMode="External"/><Relationship Id="rId16" Type="http://schemas.openxmlformats.org/officeDocument/2006/relationships/hyperlink" Target="http://www.ucsm.edu.pe/epregrado2014II/grade/report/user/index.php?userid=7885&amp;id=62" TargetMode="External"/><Relationship Id="rId17" Type="http://schemas.openxmlformats.org/officeDocument/2006/relationships/hyperlink" Target="http://www.ucsm.edu.pe/epregrado2014II/grade/report/user/index.php?userid=6618&amp;id=62" TargetMode="External"/><Relationship Id="rId18" Type="http://schemas.openxmlformats.org/officeDocument/2006/relationships/hyperlink" Target="http://www.ucsm.edu.pe/epregrado2014II/grade/report/user/index.php?userid=4034&amp;id=62" TargetMode="External"/><Relationship Id="rId19" Type="http://schemas.openxmlformats.org/officeDocument/2006/relationships/hyperlink" Target="http://www.ucsm.edu.pe/epregrado2014II/grade/report/user/index.php?userid=5153&amp;id=62" TargetMode="External"/><Relationship Id="rId1" Type="http://schemas.openxmlformats.org/officeDocument/2006/relationships/hyperlink" Target="http://www.ucsm.edu.pe/epregrado2014II/grade/report/user/index.php?userid=11035&amp;id=62" TargetMode="External"/><Relationship Id="rId2" Type="http://schemas.openxmlformats.org/officeDocument/2006/relationships/hyperlink" Target="http://www.ucsm.edu.pe/epregrado2014II/grade/report/user/index.php?userid=9209&amp;id=62" TargetMode="External"/><Relationship Id="rId3" Type="http://schemas.openxmlformats.org/officeDocument/2006/relationships/hyperlink" Target="http://www.ucsm.edu.pe/epregrado2014II/grade/report/user/index.php?userid=17817&amp;id=62" TargetMode="External"/><Relationship Id="rId4" Type="http://schemas.openxmlformats.org/officeDocument/2006/relationships/hyperlink" Target="http://www.ucsm.edu.pe/epregrado2014II/grade/report/user/index.php?userid=9802&amp;id=62" TargetMode="External"/><Relationship Id="rId5" Type="http://schemas.openxmlformats.org/officeDocument/2006/relationships/hyperlink" Target="http://www.ucsm.edu.pe/epregrado2014II/grade/report/user/index.php?userid=7523&amp;id=62" TargetMode="External"/><Relationship Id="rId6" Type="http://schemas.openxmlformats.org/officeDocument/2006/relationships/hyperlink" Target="http://www.ucsm.edu.pe/epregrado2014II/grade/report/user/index.php?userid=7895&amp;id=62" TargetMode="External"/><Relationship Id="rId7" Type="http://schemas.openxmlformats.org/officeDocument/2006/relationships/hyperlink" Target="http://www.ucsm.edu.pe/epregrado2014II/grade/report/user/index.php?userid=6029&amp;id=62" TargetMode="External"/><Relationship Id="rId8" Type="http://schemas.openxmlformats.org/officeDocument/2006/relationships/hyperlink" Target="http://www.ucsm.edu.pe/epregrado2014II/grade/report/user/index.php?userid=7738&amp;id=6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0</xdr:colOff>
      <xdr:row>1</xdr:row>
      <xdr:rowOff>0</xdr:rowOff>
    </xdr:from>
    <xdr:to>
      <xdr:col>24</xdr:col>
      <xdr:colOff>114300</xdr:colOff>
      <xdr:row>2</xdr:row>
      <xdr:rowOff>104775</xdr:rowOff>
    </xdr:to>
    <xdr:sp macro="" textlink="">
      <xdr:nvSpPr>
        <xdr:cNvPr id="2" name="AutoShape 441" descr="Calificaciones de GONZALO ALONSO GUTIERREZ BORDA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207000" y="584200"/>
          <a:ext cx="304800" cy="307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2</xdr:row>
      <xdr:rowOff>0</xdr:rowOff>
    </xdr:from>
    <xdr:to>
      <xdr:col>24</xdr:col>
      <xdr:colOff>114300</xdr:colOff>
      <xdr:row>3</xdr:row>
      <xdr:rowOff>104775</xdr:rowOff>
    </xdr:to>
    <xdr:sp macro="" textlink="">
      <xdr:nvSpPr>
        <xdr:cNvPr id="3" name="AutoShape 443" descr="Calificaciones de YANINA CRISTAL VILLEGAS CONDORI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5207000" y="787400"/>
          <a:ext cx="304800" cy="307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3</xdr:row>
      <xdr:rowOff>152400</xdr:rowOff>
    </xdr:from>
    <xdr:to>
      <xdr:col>24</xdr:col>
      <xdr:colOff>114300</xdr:colOff>
      <xdr:row>5</xdr:row>
      <xdr:rowOff>57150</xdr:rowOff>
    </xdr:to>
    <xdr:sp macro="" textlink="">
      <xdr:nvSpPr>
        <xdr:cNvPr id="4" name="AutoShape 445" descr="Calificaciones de VLADIMIR MONROY CONDORI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5207000" y="1143000"/>
          <a:ext cx="304800" cy="311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</xdr:row>
      <xdr:rowOff>104775</xdr:rowOff>
    </xdr:from>
    <xdr:to>
      <xdr:col>24</xdr:col>
      <xdr:colOff>114300</xdr:colOff>
      <xdr:row>7</xdr:row>
      <xdr:rowOff>9525</xdr:rowOff>
    </xdr:to>
    <xdr:sp macro="" textlink="">
      <xdr:nvSpPr>
        <xdr:cNvPr id="5" name="AutoShape 447" descr="Calificaciones de EDDY EDGARDO CHIRINOS NUÑEZ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5207000" y="1501775"/>
          <a:ext cx="304800" cy="311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29</xdr:row>
      <xdr:rowOff>38100</xdr:rowOff>
    </xdr:from>
    <xdr:to>
      <xdr:col>24</xdr:col>
      <xdr:colOff>114300</xdr:colOff>
      <xdr:row>30</xdr:row>
      <xdr:rowOff>142875</xdr:rowOff>
    </xdr:to>
    <xdr:sp macro="" textlink="">
      <xdr:nvSpPr>
        <xdr:cNvPr id="33" name="AutoShape 475" descr="Calificaciones de DALIA KIMBERLY DEZA PANDIA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5207000" y="6515100"/>
          <a:ext cx="304800" cy="307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48</xdr:row>
      <xdr:rowOff>114300</xdr:rowOff>
    </xdr:from>
    <xdr:to>
      <xdr:col>24</xdr:col>
      <xdr:colOff>114300</xdr:colOff>
      <xdr:row>50</xdr:row>
      <xdr:rowOff>19050</xdr:rowOff>
    </xdr:to>
    <xdr:sp macro="" textlink="">
      <xdr:nvSpPr>
        <xdr:cNvPr id="55" name="AutoShape 497" descr="Calificaciones de JULIO CESAR SERRANO GAMARRA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5207000" y="10452100"/>
          <a:ext cx="304800" cy="311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66675</xdr:rowOff>
    </xdr:from>
    <xdr:to>
      <xdr:col>24</xdr:col>
      <xdr:colOff>114300</xdr:colOff>
      <xdr:row>51</xdr:row>
      <xdr:rowOff>171450</xdr:rowOff>
    </xdr:to>
    <xdr:sp macro="" textlink="">
      <xdr:nvSpPr>
        <xdr:cNvPr id="57" name="AutoShape 499" descr="Calificaciones de JHON EDUARD TORRES SUAÑA">
          <a:hlinkClick xmlns:r="http://schemas.openxmlformats.org/officeDocument/2006/relationships" r:id="rId7"/>
        </xdr:cNvPr>
        <xdr:cNvSpPr>
          <a:spLocks noChangeAspect="1" noChangeArrowheads="1"/>
        </xdr:cNvSpPr>
      </xdr:nvSpPr>
      <xdr:spPr bwMode="auto">
        <a:xfrm>
          <a:off x="5207000" y="10810875"/>
          <a:ext cx="304800" cy="307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65</xdr:row>
      <xdr:rowOff>38100</xdr:rowOff>
    </xdr:from>
    <xdr:to>
      <xdr:col>24</xdr:col>
      <xdr:colOff>114300</xdr:colOff>
      <xdr:row>66</xdr:row>
      <xdr:rowOff>142875</xdr:rowOff>
    </xdr:to>
    <xdr:sp macro="" textlink="">
      <xdr:nvSpPr>
        <xdr:cNvPr id="75" name="AutoShape 517" descr="Calificaciones de JHORDANO  VILCA MOLINA">
          <a:hlinkClick xmlns:r="http://schemas.openxmlformats.org/officeDocument/2006/relationships" r:id="rId8"/>
        </xdr:cNvPr>
        <xdr:cNvSpPr>
          <a:spLocks noChangeAspect="1" noChangeArrowheads="1"/>
        </xdr:cNvSpPr>
      </xdr:nvSpPr>
      <xdr:spPr bwMode="auto">
        <a:xfrm>
          <a:off x="5207000" y="14033500"/>
          <a:ext cx="304800" cy="307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77</xdr:row>
      <xdr:rowOff>104775</xdr:rowOff>
    </xdr:from>
    <xdr:to>
      <xdr:col>24</xdr:col>
      <xdr:colOff>114300</xdr:colOff>
      <xdr:row>79</xdr:row>
      <xdr:rowOff>9525</xdr:rowOff>
    </xdr:to>
    <xdr:sp macro="" textlink="">
      <xdr:nvSpPr>
        <xdr:cNvPr id="89" name="AutoShape 531" descr="Calificaciones de RENATO EDUARDO QUISPE PAZ">
          <a:hlinkClick xmlns:r="http://schemas.openxmlformats.org/officeDocument/2006/relationships" r:id="rId9"/>
        </xdr:cNvPr>
        <xdr:cNvSpPr>
          <a:spLocks noChangeAspect="1" noChangeArrowheads="1"/>
        </xdr:cNvSpPr>
      </xdr:nvSpPr>
      <xdr:spPr bwMode="auto">
        <a:xfrm>
          <a:off x="5207000" y="16538575"/>
          <a:ext cx="304800" cy="311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39</xdr:row>
      <xdr:rowOff>0</xdr:rowOff>
    </xdr:from>
    <xdr:to>
      <xdr:col>13</xdr:col>
      <xdr:colOff>88900</xdr:colOff>
      <xdr:row>40</xdr:row>
      <xdr:rowOff>92075</xdr:rowOff>
    </xdr:to>
    <xdr:sp macro="" textlink="">
      <xdr:nvSpPr>
        <xdr:cNvPr id="112" name="AutoShape 441" descr="Calificaciones de GONZALO ALONSO GUTIERREZ BORDA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8643600" y="203200"/>
          <a:ext cx="304800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81</xdr:row>
      <xdr:rowOff>0</xdr:rowOff>
    </xdr:from>
    <xdr:to>
      <xdr:col>13</xdr:col>
      <xdr:colOff>88900</xdr:colOff>
      <xdr:row>82</xdr:row>
      <xdr:rowOff>104775</xdr:rowOff>
    </xdr:to>
    <xdr:sp macro="" textlink="">
      <xdr:nvSpPr>
        <xdr:cNvPr id="113" name="AutoShape 441" descr="Calificaciones de GONZALO ALONSO GUTIERREZ BORDA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8643600" y="203200"/>
          <a:ext cx="304800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82</xdr:row>
      <xdr:rowOff>0</xdr:rowOff>
    </xdr:from>
    <xdr:to>
      <xdr:col>13</xdr:col>
      <xdr:colOff>88900</xdr:colOff>
      <xdr:row>83</xdr:row>
      <xdr:rowOff>104775</xdr:rowOff>
    </xdr:to>
    <xdr:sp macro="" textlink="">
      <xdr:nvSpPr>
        <xdr:cNvPr id="114" name="AutoShape 443" descr="Calificaciones de YANINA CRISTAL VILLEGAS CONDORI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8643600" y="406400"/>
          <a:ext cx="304800" cy="320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72</xdr:row>
      <xdr:rowOff>0</xdr:rowOff>
    </xdr:from>
    <xdr:to>
      <xdr:col>13</xdr:col>
      <xdr:colOff>88900</xdr:colOff>
      <xdr:row>73</xdr:row>
      <xdr:rowOff>104775</xdr:rowOff>
    </xdr:to>
    <xdr:sp macro="" textlink="">
      <xdr:nvSpPr>
        <xdr:cNvPr id="115" name="AutoShape 443" descr="Calificaciones de YANINA CRISTAL VILLEGAS CONDORI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8643600" y="406400"/>
          <a:ext cx="304800" cy="320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65</xdr:row>
      <xdr:rowOff>152400</xdr:rowOff>
    </xdr:from>
    <xdr:to>
      <xdr:col>13</xdr:col>
      <xdr:colOff>88900</xdr:colOff>
      <xdr:row>67</xdr:row>
      <xdr:rowOff>57150</xdr:rowOff>
    </xdr:to>
    <xdr:sp macro="" textlink="">
      <xdr:nvSpPr>
        <xdr:cNvPr id="116" name="AutoShape 445" descr="Calificaciones de VLADIMIR MONROY CONDORI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8643600" y="774700"/>
          <a:ext cx="304800" cy="336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48</xdr:row>
      <xdr:rowOff>104775</xdr:rowOff>
    </xdr:from>
    <xdr:to>
      <xdr:col>13</xdr:col>
      <xdr:colOff>88900</xdr:colOff>
      <xdr:row>50</xdr:row>
      <xdr:rowOff>9525</xdr:rowOff>
    </xdr:to>
    <xdr:sp macro="" textlink="">
      <xdr:nvSpPr>
        <xdr:cNvPr id="117" name="AutoShape 447" descr="Calificaciones de EDDY EDGARDO CHIRINOS NUÑEZ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8643600" y="1158875"/>
          <a:ext cx="304800" cy="336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68</xdr:row>
      <xdr:rowOff>57150</xdr:rowOff>
    </xdr:from>
    <xdr:to>
      <xdr:col>13</xdr:col>
      <xdr:colOff>88900</xdr:colOff>
      <xdr:row>69</xdr:row>
      <xdr:rowOff>161925</xdr:rowOff>
    </xdr:to>
    <xdr:sp macro="" textlink="">
      <xdr:nvSpPr>
        <xdr:cNvPr id="118" name="AutoShape 449" descr="Calificaciones de ANDREA NATHALY  CERVANTES CHATA">
          <a:hlinkClick xmlns:r="http://schemas.openxmlformats.org/officeDocument/2006/relationships" r:id="rId10"/>
        </xdr:cNvPr>
        <xdr:cNvSpPr>
          <a:spLocks noChangeAspect="1" noChangeArrowheads="1"/>
        </xdr:cNvSpPr>
      </xdr:nvSpPr>
      <xdr:spPr bwMode="auto">
        <a:xfrm>
          <a:off x="18643600" y="1543050"/>
          <a:ext cx="304800" cy="320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34</xdr:row>
      <xdr:rowOff>57150</xdr:rowOff>
    </xdr:from>
    <xdr:to>
      <xdr:col>13</xdr:col>
      <xdr:colOff>88900</xdr:colOff>
      <xdr:row>35</xdr:row>
      <xdr:rowOff>161925</xdr:rowOff>
    </xdr:to>
    <xdr:sp macro="" textlink="">
      <xdr:nvSpPr>
        <xdr:cNvPr id="119" name="AutoShape 449" descr="Calificaciones de ANDREA NATHALY  CERVANTES CHATA">
          <a:hlinkClick xmlns:r="http://schemas.openxmlformats.org/officeDocument/2006/relationships" r:id="rId10"/>
        </xdr:cNvPr>
        <xdr:cNvSpPr>
          <a:spLocks noChangeAspect="1" noChangeArrowheads="1"/>
        </xdr:cNvSpPr>
      </xdr:nvSpPr>
      <xdr:spPr bwMode="auto">
        <a:xfrm>
          <a:off x="18643600" y="1543050"/>
          <a:ext cx="304800" cy="320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15</xdr:row>
      <xdr:rowOff>9525</xdr:rowOff>
    </xdr:from>
    <xdr:to>
      <xdr:col>13</xdr:col>
      <xdr:colOff>88900</xdr:colOff>
      <xdr:row>16</xdr:row>
      <xdr:rowOff>114300</xdr:rowOff>
    </xdr:to>
    <xdr:sp macro="" textlink="">
      <xdr:nvSpPr>
        <xdr:cNvPr id="120" name="AutoShape 451" descr="Calificaciones de VICTOR MANUEL ROMERO FLORES">
          <a:hlinkClick xmlns:r="http://schemas.openxmlformats.org/officeDocument/2006/relationships" r:id="rId11"/>
        </xdr:cNvPr>
        <xdr:cNvSpPr>
          <a:spLocks noChangeAspect="1" noChangeArrowheads="1"/>
        </xdr:cNvSpPr>
      </xdr:nvSpPr>
      <xdr:spPr bwMode="auto">
        <a:xfrm>
          <a:off x="18643600" y="1927225"/>
          <a:ext cx="304800" cy="320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44</xdr:row>
      <xdr:rowOff>9525</xdr:rowOff>
    </xdr:from>
    <xdr:to>
      <xdr:col>13</xdr:col>
      <xdr:colOff>88900</xdr:colOff>
      <xdr:row>45</xdr:row>
      <xdr:rowOff>114300</xdr:rowOff>
    </xdr:to>
    <xdr:sp macro="" textlink="">
      <xdr:nvSpPr>
        <xdr:cNvPr id="121" name="AutoShape 451" descr="Calificaciones de VICTOR MANUEL ROMERO FLORES">
          <a:hlinkClick xmlns:r="http://schemas.openxmlformats.org/officeDocument/2006/relationships" r:id="rId11"/>
        </xdr:cNvPr>
        <xdr:cNvSpPr>
          <a:spLocks noChangeAspect="1" noChangeArrowheads="1"/>
        </xdr:cNvSpPr>
      </xdr:nvSpPr>
      <xdr:spPr bwMode="auto">
        <a:xfrm>
          <a:off x="18643600" y="1927225"/>
          <a:ext cx="304800" cy="320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36</xdr:row>
      <xdr:rowOff>161925</xdr:rowOff>
    </xdr:from>
    <xdr:to>
      <xdr:col>13</xdr:col>
      <xdr:colOff>88900</xdr:colOff>
      <xdr:row>38</xdr:row>
      <xdr:rowOff>66675</xdr:rowOff>
    </xdr:to>
    <xdr:sp macro="" textlink="">
      <xdr:nvSpPr>
        <xdr:cNvPr id="122" name="AutoShape 453" descr="Calificaciones de JONATHAN GIANCARLO DELGADO DELGADO">
          <a:hlinkClick xmlns:r="http://schemas.openxmlformats.org/officeDocument/2006/relationships" r:id="rId12"/>
        </xdr:cNvPr>
        <xdr:cNvSpPr>
          <a:spLocks noChangeAspect="1" noChangeArrowheads="1"/>
        </xdr:cNvSpPr>
      </xdr:nvSpPr>
      <xdr:spPr bwMode="auto">
        <a:xfrm>
          <a:off x="18643600" y="2295525"/>
          <a:ext cx="304800" cy="336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16</xdr:row>
      <xdr:rowOff>114300</xdr:rowOff>
    </xdr:from>
    <xdr:to>
      <xdr:col>13</xdr:col>
      <xdr:colOff>88900</xdr:colOff>
      <xdr:row>18</xdr:row>
      <xdr:rowOff>19050</xdr:rowOff>
    </xdr:to>
    <xdr:sp macro="" textlink="">
      <xdr:nvSpPr>
        <xdr:cNvPr id="123" name="AutoShape 455" descr="Calificaciones de GERARDO DANTE CUADROS ROSAS">
          <a:hlinkClick xmlns:r="http://schemas.openxmlformats.org/officeDocument/2006/relationships" r:id="rId13"/>
        </xdr:cNvPr>
        <xdr:cNvSpPr>
          <a:spLocks noChangeAspect="1" noChangeArrowheads="1"/>
        </xdr:cNvSpPr>
      </xdr:nvSpPr>
      <xdr:spPr bwMode="auto">
        <a:xfrm>
          <a:off x="18643600" y="2679700"/>
          <a:ext cx="304800" cy="336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42</xdr:row>
      <xdr:rowOff>66675</xdr:rowOff>
    </xdr:from>
    <xdr:to>
      <xdr:col>13</xdr:col>
      <xdr:colOff>88900</xdr:colOff>
      <xdr:row>43</xdr:row>
      <xdr:rowOff>171450</xdr:rowOff>
    </xdr:to>
    <xdr:sp macro="" textlink="">
      <xdr:nvSpPr>
        <xdr:cNvPr id="124" name="AutoShape 457" descr="Calificaciones de DEYVY OSCAR MOROCHARA YANA">
          <a:hlinkClick xmlns:r="http://schemas.openxmlformats.org/officeDocument/2006/relationships" r:id="rId14"/>
        </xdr:cNvPr>
        <xdr:cNvSpPr>
          <a:spLocks noChangeAspect="1" noChangeArrowheads="1"/>
        </xdr:cNvSpPr>
      </xdr:nvSpPr>
      <xdr:spPr bwMode="auto">
        <a:xfrm>
          <a:off x="18643600" y="3063875"/>
          <a:ext cx="304800" cy="320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33</xdr:row>
      <xdr:rowOff>66675</xdr:rowOff>
    </xdr:from>
    <xdr:to>
      <xdr:col>13</xdr:col>
      <xdr:colOff>88900</xdr:colOff>
      <xdr:row>34</xdr:row>
      <xdr:rowOff>171450</xdr:rowOff>
    </xdr:to>
    <xdr:sp macro="" textlink="">
      <xdr:nvSpPr>
        <xdr:cNvPr id="125" name="AutoShape 457" descr="Calificaciones de DEYVY OSCAR MOROCHARA YANA">
          <a:hlinkClick xmlns:r="http://schemas.openxmlformats.org/officeDocument/2006/relationships" r:id="rId14"/>
        </xdr:cNvPr>
        <xdr:cNvSpPr>
          <a:spLocks noChangeAspect="1" noChangeArrowheads="1"/>
        </xdr:cNvSpPr>
      </xdr:nvSpPr>
      <xdr:spPr bwMode="auto">
        <a:xfrm>
          <a:off x="18643600" y="3063875"/>
          <a:ext cx="304800" cy="320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61</xdr:row>
      <xdr:rowOff>19050</xdr:rowOff>
    </xdr:from>
    <xdr:to>
      <xdr:col>13</xdr:col>
      <xdr:colOff>88900</xdr:colOff>
      <xdr:row>62</xdr:row>
      <xdr:rowOff>123825</xdr:rowOff>
    </xdr:to>
    <xdr:sp macro="" textlink="">
      <xdr:nvSpPr>
        <xdr:cNvPr id="126" name="AutoShape 459" descr="Calificaciones de LUIS ALBERTO PALO PAREDES">
          <a:hlinkClick xmlns:r="http://schemas.openxmlformats.org/officeDocument/2006/relationships" r:id="rId15"/>
        </xdr:cNvPr>
        <xdr:cNvSpPr>
          <a:spLocks noChangeAspect="1" noChangeArrowheads="1"/>
        </xdr:cNvSpPr>
      </xdr:nvSpPr>
      <xdr:spPr bwMode="auto">
        <a:xfrm>
          <a:off x="18643600" y="3448050"/>
          <a:ext cx="304800" cy="320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68</xdr:row>
      <xdr:rowOff>19050</xdr:rowOff>
    </xdr:from>
    <xdr:to>
      <xdr:col>13</xdr:col>
      <xdr:colOff>88900</xdr:colOff>
      <xdr:row>69</xdr:row>
      <xdr:rowOff>123825</xdr:rowOff>
    </xdr:to>
    <xdr:sp macro="" textlink="">
      <xdr:nvSpPr>
        <xdr:cNvPr id="127" name="AutoShape 459" descr="Calificaciones de LUIS ALBERTO PALO PAREDES">
          <a:hlinkClick xmlns:r="http://schemas.openxmlformats.org/officeDocument/2006/relationships" r:id="rId15"/>
        </xdr:cNvPr>
        <xdr:cNvSpPr>
          <a:spLocks noChangeAspect="1" noChangeArrowheads="1"/>
        </xdr:cNvSpPr>
      </xdr:nvSpPr>
      <xdr:spPr bwMode="auto">
        <a:xfrm>
          <a:off x="18643600" y="3448050"/>
          <a:ext cx="304800" cy="320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9</xdr:row>
      <xdr:rowOff>171450</xdr:rowOff>
    </xdr:from>
    <xdr:to>
      <xdr:col>13</xdr:col>
      <xdr:colOff>88900</xdr:colOff>
      <xdr:row>11</xdr:row>
      <xdr:rowOff>76200</xdr:rowOff>
    </xdr:to>
    <xdr:sp macro="" textlink="">
      <xdr:nvSpPr>
        <xdr:cNvPr id="128" name="AutoShape 461" descr="Calificaciones de YOSELIN RAQUEL DIAZ CHOQUE">
          <a:hlinkClick xmlns:r="http://schemas.openxmlformats.org/officeDocument/2006/relationships" r:id="rId16"/>
        </xdr:cNvPr>
        <xdr:cNvSpPr>
          <a:spLocks noChangeAspect="1" noChangeArrowheads="1"/>
        </xdr:cNvSpPr>
      </xdr:nvSpPr>
      <xdr:spPr bwMode="auto">
        <a:xfrm>
          <a:off x="18643600" y="3816350"/>
          <a:ext cx="304800" cy="336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70</xdr:row>
      <xdr:rowOff>123825</xdr:rowOff>
    </xdr:from>
    <xdr:to>
      <xdr:col>13</xdr:col>
      <xdr:colOff>88900</xdr:colOff>
      <xdr:row>72</xdr:row>
      <xdr:rowOff>28575</xdr:rowOff>
    </xdr:to>
    <xdr:sp macro="" textlink="">
      <xdr:nvSpPr>
        <xdr:cNvPr id="129" name="AutoShape 463" descr="Calificaciones de RODRIGO CORDOVA CALDERON">
          <a:hlinkClick xmlns:r="http://schemas.openxmlformats.org/officeDocument/2006/relationships" r:id="rId17"/>
        </xdr:cNvPr>
        <xdr:cNvSpPr>
          <a:spLocks noChangeAspect="1" noChangeArrowheads="1"/>
        </xdr:cNvSpPr>
      </xdr:nvSpPr>
      <xdr:spPr bwMode="auto">
        <a:xfrm>
          <a:off x="18643600" y="4200525"/>
          <a:ext cx="304800" cy="336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21</xdr:row>
      <xdr:rowOff>76200</xdr:rowOff>
    </xdr:from>
    <xdr:to>
      <xdr:col>13</xdr:col>
      <xdr:colOff>88900</xdr:colOff>
      <xdr:row>22</xdr:row>
      <xdr:rowOff>180975</xdr:rowOff>
    </xdr:to>
    <xdr:sp macro="" textlink="">
      <xdr:nvSpPr>
        <xdr:cNvPr id="130" name="AutoShape 465" descr="Calificaciones de MAURICIO ADRIAN  SALAS ARAGON">
          <a:hlinkClick xmlns:r="http://schemas.openxmlformats.org/officeDocument/2006/relationships" r:id="rId18"/>
        </xdr:cNvPr>
        <xdr:cNvSpPr>
          <a:spLocks noChangeAspect="1" noChangeArrowheads="1"/>
        </xdr:cNvSpPr>
      </xdr:nvSpPr>
      <xdr:spPr bwMode="auto">
        <a:xfrm>
          <a:off x="18643600" y="4584700"/>
          <a:ext cx="304800" cy="320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10</xdr:row>
      <xdr:rowOff>76200</xdr:rowOff>
    </xdr:from>
    <xdr:to>
      <xdr:col>13</xdr:col>
      <xdr:colOff>88900</xdr:colOff>
      <xdr:row>11</xdr:row>
      <xdr:rowOff>180975</xdr:rowOff>
    </xdr:to>
    <xdr:sp macro="" textlink="">
      <xdr:nvSpPr>
        <xdr:cNvPr id="131" name="AutoShape 465" descr="Calificaciones de MAURICIO ADRIAN  SALAS ARAGON">
          <a:hlinkClick xmlns:r="http://schemas.openxmlformats.org/officeDocument/2006/relationships" r:id="rId18"/>
        </xdr:cNvPr>
        <xdr:cNvSpPr>
          <a:spLocks noChangeAspect="1" noChangeArrowheads="1"/>
        </xdr:cNvSpPr>
      </xdr:nvSpPr>
      <xdr:spPr bwMode="auto">
        <a:xfrm>
          <a:off x="18643600" y="4584700"/>
          <a:ext cx="304800" cy="320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20</xdr:row>
      <xdr:rowOff>28575</xdr:rowOff>
    </xdr:from>
    <xdr:to>
      <xdr:col>13</xdr:col>
      <xdr:colOff>88900</xdr:colOff>
      <xdr:row>21</xdr:row>
      <xdr:rowOff>133350</xdr:rowOff>
    </xdr:to>
    <xdr:sp macro="" textlink="">
      <xdr:nvSpPr>
        <xdr:cNvPr id="132" name="AutoShape 467" descr="Calificaciones de NICOLE MARIE  JOHNSON ORIHUELA">
          <a:hlinkClick xmlns:r="http://schemas.openxmlformats.org/officeDocument/2006/relationships" r:id="rId19"/>
        </xdr:cNvPr>
        <xdr:cNvSpPr>
          <a:spLocks noChangeAspect="1" noChangeArrowheads="1"/>
        </xdr:cNvSpPr>
      </xdr:nvSpPr>
      <xdr:spPr bwMode="auto">
        <a:xfrm>
          <a:off x="18643600" y="4968875"/>
          <a:ext cx="304800" cy="320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8</xdr:row>
      <xdr:rowOff>28575</xdr:rowOff>
    </xdr:from>
    <xdr:to>
      <xdr:col>13</xdr:col>
      <xdr:colOff>88900</xdr:colOff>
      <xdr:row>9</xdr:row>
      <xdr:rowOff>133350</xdr:rowOff>
    </xdr:to>
    <xdr:sp macro="" textlink="">
      <xdr:nvSpPr>
        <xdr:cNvPr id="133" name="AutoShape 467" descr="Calificaciones de NICOLE MARIE  JOHNSON ORIHUELA">
          <a:hlinkClick xmlns:r="http://schemas.openxmlformats.org/officeDocument/2006/relationships" r:id="rId19"/>
        </xdr:cNvPr>
        <xdr:cNvSpPr>
          <a:spLocks noChangeAspect="1" noChangeArrowheads="1"/>
        </xdr:cNvSpPr>
      </xdr:nvSpPr>
      <xdr:spPr bwMode="auto">
        <a:xfrm>
          <a:off x="18643600" y="4968875"/>
          <a:ext cx="304800" cy="320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18</xdr:row>
      <xdr:rowOff>180975</xdr:rowOff>
    </xdr:from>
    <xdr:to>
      <xdr:col>13</xdr:col>
      <xdr:colOff>88900</xdr:colOff>
      <xdr:row>20</xdr:row>
      <xdr:rowOff>85725</xdr:rowOff>
    </xdr:to>
    <xdr:sp macro="" textlink="">
      <xdr:nvSpPr>
        <xdr:cNvPr id="134" name="AutoShape 469" descr="Calificaciones de MIGUEL ANGEL CHAVEZ VARGAS">
          <a:hlinkClick xmlns:r="http://schemas.openxmlformats.org/officeDocument/2006/relationships" r:id="rId20"/>
        </xdr:cNvPr>
        <xdr:cNvSpPr>
          <a:spLocks noChangeAspect="1" noChangeArrowheads="1"/>
        </xdr:cNvSpPr>
      </xdr:nvSpPr>
      <xdr:spPr bwMode="auto">
        <a:xfrm>
          <a:off x="18643600" y="5337175"/>
          <a:ext cx="304800" cy="336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13</xdr:row>
      <xdr:rowOff>0</xdr:rowOff>
    </xdr:from>
    <xdr:to>
      <xdr:col>13</xdr:col>
      <xdr:colOff>88900</xdr:colOff>
      <xdr:row>14</xdr:row>
      <xdr:rowOff>120650</xdr:rowOff>
    </xdr:to>
    <xdr:sp macro="" textlink="">
      <xdr:nvSpPr>
        <xdr:cNvPr id="135" name="AutoShape 471" descr="Calificaciones de JESUS ALBERTO APARICIO QUINTANILLA">
          <a:hlinkClick xmlns:r="http://schemas.openxmlformats.org/officeDocument/2006/relationships" r:id="rId21"/>
        </xdr:cNvPr>
        <xdr:cNvSpPr>
          <a:spLocks noChangeAspect="1" noChangeArrowheads="1"/>
        </xdr:cNvSpPr>
      </xdr:nvSpPr>
      <xdr:spPr bwMode="auto">
        <a:xfrm>
          <a:off x="18643600" y="5721350"/>
          <a:ext cx="304800" cy="336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24</xdr:row>
      <xdr:rowOff>85725</xdr:rowOff>
    </xdr:from>
    <xdr:to>
      <xdr:col>13</xdr:col>
      <xdr:colOff>88900</xdr:colOff>
      <xdr:row>25</xdr:row>
      <xdr:rowOff>177800</xdr:rowOff>
    </xdr:to>
    <xdr:sp macro="" textlink="">
      <xdr:nvSpPr>
        <xdr:cNvPr id="136" name="AutoShape 473" descr="Calificaciones de CARLOS ALBINO ARTURO FLORES VALERO">
          <a:hlinkClick xmlns:r="http://schemas.openxmlformats.org/officeDocument/2006/relationships" r:id="rId22"/>
        </xdr:cNvPr>
        <xdr:cNvSpPr>
          <a:spLocks noChangeAspect="1" noChangeArrowheads="1"/>
        </xdr:cNvSpPr>
      </xdr:nvSpPr>
      <xdr:spPr bwMode="auto">
        <a:xfrm>
          <a:off x="18643600" y="6105525"/>
          <a:ext cx="304800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51</xdr:row>
      <xdr:rowOff>85725</xdr:rowOff>
    </xdr:from>
    <xdr:to>
      <xdr:col>13</xdr:col>
      <xdr:colOff>88900</xdr:colOff>
      <xdr:row>52</xdr:row>
      <xdr:rowOff>177800</xdr:rowOff>
    </xdr:to>
    <xdr:sp macro="" textlink="">
      <xdr:nvSpPr>
        <xdr:cNvPr id="137" name="AutoShape 473" descr="Calificaciones de CARLOS ALBINO ARTURO FLORES VALERO">
          <a:hlinkClick xmlns:r="http://schemas.openxmlformats.org/officeDocument/2006/relationships" r:id="rId22"/>
        </xdr:cNvPr>
        <xdr:cNvSpPr>
          <a:spLocks noChangeAspect="1" noChangeArrowheads="1"/>
        </xdr:cNvSpPr>
      </xdr:nvSpPr>
      <xdr:spPr bwMode="auto">
        <a:xfrm>
          <a:off x="18643600" y="6105525"/>
          <a:ext cx="304800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54</xdr:row>
      <xdr:rowOff>38100</xdr:rowOff>
    </xdr:from>
    <xdr:to>
      <xdr:col>13</xdr:col>
      <xdr:colOff>88900</xdr:colOff>
      <xdr:row>55</xdr:row>
      <xdr:rowOff>130175</xdr:rowOff>
    </xdr:to>
    <xdr:sp macro="" textlink="">
      <xdr:nvSpPr>
        <xdr:cNvPr id="138" name="AutoShape 475" descr="Calificaciones de DALIA KIMBERLY DEZA PANDIA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8643600" y="6464300"/>
          <a:ext cx="304800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12</xdr:row>
      <xdr:rowOff>38100</xdr:rowOff>
    </xdr:from>
    <xdr:to>
      <xdr:col>13</xdr:col>
      <xdr:colOff>88900</xdr:colOff>
      <xdr:row>13</xdr:row>
      <xdr:rowOff>130175</xdr:rowOff>
    </xdr:to>
    <xdr:sp macro="" textlink="">
      <xdr:nvSpPr>
        <xdr:cNvPr id="139" name="AutoShape 475" descr="Calificaciones de DALIA KIMBERLY DEZA PANDIA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8643600" y="6464300"/>
          <a:ext cx="304800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13</xdr:row>
      <xdr:rowOff>190500</xdr:rowOff>
    </xdr:from>
    <xdr:to>
      <xdr:col>13</xdr:col>
      <xdr:colOff>88900</xdr:colOff>
      <xdr:row>15</xdr:row>
      <xdr:rowOff>69850</xdr:rowOff>
    </xdr:to>
    <xdr:sp macro="" textlink="">
      <xdr:nvSpPr>
        <xdr:cNvPr id="140" name="AutoShape 477" descr="Calificaciones de VICENTE ARTURO CHAVEZ VILLA">
          <a:hlinkClick xmlns:r="http://schemas.openxmlformats.org/officeDocument/2006/relationships" r:id="rId23"/>
        </xdr:cNvPr>
        <xdr:cNvSpPr>
          <a:spLocks noChangeAspect="1" noChangeArrowheads="1"/>
        </xdr:cNvSpPr>
      </xdr:nvSpPr>
      <xdr:spPr bwMode="auto">
        <a:xfrm>
          <a:off x="18643600" y="6819900"/>
          <a:ext cx="3048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71</xdr:row>
      <xdr:rowOff>142875</xdr:rowOff>
    </xdr:from>
    <xdr:to>
      <xdr:col>13</xdr:col>
      <xdr:colOff>88900</xdr:colOff>
      <xdr:row>73</xdr:row>
      <xdr:rowOff>34925</xdr:rowOff>
    </xdr:to>
    <xdr:sp macro="" textlink="">
      <xdr:nvSpPr>
        <xdr:cNvPr id="141" name="AutoShape 479" descr="Calificaciones de DARWIN RONNY LEYVA CHOQUE">
          <a:hlinkClick xmlns:r="http://schemas.openxmlformats.org/officeDocument/2006/relationships" r:id="rId24"/>
        </xdr:cNvPr>
        <xdr:cNvSpPr>
          <a:spLocks noChangeAspect="1" noChangeArrowheads="1"/>
        </xdr:cNvSpPr>
      </xdr:nvSpPr>
      <xdr:spPr bwMode="auto">
        <a:xfrm>
          <a:off x="18643600" y="7178675"/>
          <a:ext cx="304800" cy="298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46</xdr:row>
      <xdr:rowOff>95250</xdr:rowOff>
    </xdr:from>
    <xdr:to>
      <xdr:col>13</xdr:col>
      <xdr:colOff>88900</xdr:colOff>
      <xdr:row>48</xdr:row>
      <xdr:rowOff>0</xdr:rowOff>
    </xdr:to>
    <xdr:sp macro="" textlink="">
      <xdr:nvSpPr>
        <xdr:cNvPr id="142" name="AutoShape 481" descr="Calificaciones de MARIO EDWIN VARGAS ADRIAN">
          <a:hlinkClick xmlns:r="http://schemas.openxmlformats.org/officeDocument/2006/relationships" r:id="rId25"/>
        </xdr:cNvPr>
        <xdr:cNvSpPr>
          <a:spLocks noChangeAspect="1" noChangeArrowheads="1"/>
        </xdr:cNvSpPr>
      </xdr:nvSpPr>
      <xdr:spPr bwMode="auto">
        <a:xfrm>
          <a:off x="18643600" y="7537450"/>
          <a:ext cx="304800" cy="311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21</xdr:row>
      <xdr:rowOff>95250</xdr:rowOff>
    </xdr:from>
    <xdr:to>
      <xdr:col>13</xdr:col>
      <xdr:colOff>88900</xdr:colOff>
      <xdr:row>23</xdr:row>
      <xdr:rowOff>0</xdr:rowOff>
    </xdr:to>
    <xdr:sp macro="" textlink="">
      <xdr:nvSpPr>
        <xdr:cNvPr id="143" name="AutoShape 481" descr="Calificaciones de MARIO EDWIN VARGAS ADRIAN">
          <a:hlinkClick xmlns:r="http://schemas.openxmlformats.org/officeDocument/2006/relationships" r:id="rId25"/>
        </xdr:cNvPr>
        <xdr:cNvSpPr>
          <a:spLocks noChangeAspect="1" noChangeArrowheads="1"/>
        </xdr:cNvSpPr>
      </xdr:nvSpPr>
      <xdr:spPr bwMode="auto">
        <a:xfrm>
          <a:off x="18643600" y="7537450"/>
          <a:ext cx="304800" cy="311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23</xdr:row>
      <xdr:rowOff>0</xdr:rowOff>
    </xdr:from>
    <xdr:to>
      <xdr:col>13</xdr:col>
      <xdr:colOff>88900</xdr:colOff>
      <xdr:row>24</xdr:row>
      <xdr:rowOff>104775</xdr:rowOff>
    </xdr:to>
    <xdr:sp macro="" textlink="">
      <xdr:nvSpPr>
        <xdr:cNvPr id="144" name="AutoShape 485" descr="Calificaciones de HENRRY ADRIAN TORRES QUISPE">
          <a:hlinkClick xmlns:r="http://schemas.openxmlformats.org/officeDocument/2006/relationships" r:id="rId26"/>
        </xdr:cNvPr>
        <xdr:cNvSpPr>
          <a:spLocks noChangeAspect="1" noChangeArrowheads="1"/>
        </xdr:cNvSpPr>
      </xdr:nvSpPr>
      <xdr:spPr bwMode="auto">
        <a:xfrm>
          <a:off x="18643600" y="8255000"/>
          <a:ext cx="304800" cy="307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36</xdr:row>
      <xdr:rowOff>19050</xdr:rowOff>
    </xdr:from>
    <xdr:to>
      <xdr:col>13</xdr:col>
      <xdr:colOff>88900</xdr:colOff>
      <xdr:row>37</xdr:row>
      <xdr:rowOff>123825</xdr:rowOff>
    </xdr:to>
    <xdr:sp macro="" textlink="">
      <xdr:nvSpPr>
        <xdr:cNvPr id="145" name="AutoShape 501" descr="Calificaciones de MIRINA BONY ESTHER  GONZALES RODRIGUEZ">
          <a:hlinkClick xmlns:r="http://schemas.openxmlformats.org/officeDocument/2006/relationships" r:id="rId27"/>
        </xdr:cNvPr>
        <xdr:cNvSpPr>
          <a:spLocks noChangeAspect="1" noChangeArrowheads="1"/>
        </xdr:cNvSpPr>
      </xdr:nvSpPr>
      <xdr:spPr bwMode="auto">
        <a:xfrm>
          <a:off x="18643600" y="11118850"/>
          <a:ext cx="304800" cy="307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3</xdr:row>
      <xdr:rowOff>190500</xdr:rowOff>
    </xdr:from>
    <xdr:to>
      <xdr:col>13</xdr:col>
      <xdr:colOff>88900</xdr:colOff>
      <xdr:row>5</xdr:row>
      <xdr:rowOff>95250</xdr:rowOff>
    </xdr:to>
    <xdr:sp macro="" textlink="">
      <xdr:nvSpPr>
        <xdr:cNvPr id="146" name="AutoShape 519" descr="Calificaciones de ANGEL AGUIRRE OBANDO">
          <a:hlinkClick xmlns:r="http://schemas.openxmlformats.org/officeDocument/2006/relationships" r:id="rId28"/>
        </xdr:cNvPr>
        <xdr:cNvSpPr>
          <a:spLocks noChangeAspect="1" noChangeArrowheads="1"/>
        </xdr:cNvSpPr>
      </xdr:nvSpPr>
      <xdr:spPr bwMode="auto">
        <a:xfrm>
          <a:off x="18643600" y="14338300"/>
          <a:ext cx="304800" cy="311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39</xdr:row>
      <xdr:rowOff>76200</xdr:rowOff>
    </xdr:from>
    <xdr:to>
      <xdr:col>13</xdr:col>
      <xdr:colOff>88900</xdr:colOff>
      <xdr:row>40</xdr:row>
      <xdr:rowOff>168275</xdr:rowOff>
    </xdr:to>
    <xdr:sp macro="" textlink="">
      <xdr:nvSpPr>
        <xdr:cNvPr id="147" name="AutoShape 549" descr="Calificaciones de FRECIA GIMENA LETTY PACORI PICHA">
          <a:hlinkClick xmlns:r="http://schemas.openxmlformats.org/officeDocument/2006/relationships" r:id="rId29"/>
        </xdr:cNvPr>
        <xdr:cNvSpPr>
          <a:spLocks noChangeAspect="1" noChangeArrowheads="1"/>
        </xdr:cNvSpPr>
      </xdr:nvSpPr>
      <xdr:spPr bwMode="auto">
        <a:xfrm>
          <a:off x="18643600" y="19710400"/>
          <a:ext cx="304800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32</xdr:row>
      <xdr:rowOff>0</xdr:rowOff>
    </xdr:from>
    <xdr:to>
      <xdr:col>24</xdr:col>
      <xdr:colOff>114300</xdr:colOff>
      <xdr:row>33</xdr:row>
      <xdr:rowOff>104775</xdr:rowOff>
    </xdr:to>
    <xdr:sp macro="" textlink="">
      <xdr:nvSpPr>
        <xdr:cNvPr id="47" name="AutoShape 441" descr="Calificaciones de GONZALO ALONSO GUTIERREZ BORDA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2623800" y="190500"/>
          <a:ext cx="304800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:a="http://schemas.openxmlformats.org/drawingml/2006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X92"/>
  <sheetViews>
    <sheetView workbookViewId="0">
      <pane xSplit="42" ySplit="21" topLeftCell="AQ22" activePane="bottomRight" state="frozen"/>
      <selection pane="topRight" activeCell="AQ1" sqref="AQ1"/>
      <selection pane="bottomLeft" activeCell="A23" sqref="A23"/>
      <selection pane="bottomRight" activeCell="AP18" sqref="AP18"/>
    </sheetView>
  </sheetViews>
  <sheetFormatPr baseColWidth="10" defaultRowHeight="15"/>
  <cols>
    <col min="1" max="1" width="3" bestFit="1" customWidth="1"/>
    <col min="2" max="2" width="1.375" customWidth="1"/>
    <col min="3" max="3" width="23.875" style="39" customWidth="1"/>
    <col min="4" max="4" width="3.125" customWidth="1"/>
    <col min="5" max="9" width="1.75" customWidth="1"/>
    <col min="10" max="11" width="2.875" customWidth="1"/>
    <col min="12" max="21" width="2.125" customWidth="1"/>
    <col min="22" max="22" width="4.625" style="74" customWidth="1"/>
    <col min="23" max="23" width="1.875" style="51" customWidth="1"/>
    <col min="24" max="24" width="1.875" style="52" customWidth="1"/>
    <col min="25" max="26" width="1.875" style="51" customWidth="1"/>
    <col min="27" max="39" width="1.875" style="53" customWidth="1"/>
    <col min="40" max="40" width="1.875" style="65" customWidth="1"/>
    <col min="41" max="41" width="6.5" style="77" customWidth="1"/>
    <col min="42" max="48" width="3.125" customWidth="1"/>
    <col min="49" max="49" width="4.625" customWidth="1"/>
    <col min="50" max="50" width="4.5" style="79" customWidth="1"/>
    <col min="51" max="75" width="3.125" customWidth="1"/>
  </cols>
  <sheetData>
    <row r="1" spans="1:50">
      <c r="B1" t="s">
        <v>202</v>
      </c>
      <c r="J1">
        <v>4</v>
      </c>
      <c r="K1">
        <v>5</v>
      </c>
      <c r="L1">
        <v>20</v>
      </c>
    </row>
    <row r="2" spans="1:50" s="29" customFormat="1">
      <c r="B2" s="29" t="s">
        <v>163</v>
      </c>
      <c r="C2" s="50" t="s">
        <v>162</v>
      </c>
      <c r="D2" s="29" t="s">
        <v>272</v>
      </c>
      <c r="E2" s="29" t="s">
        <v>274</v>
      </c>
      <c r="F2" s="29" t="s">
        <v>279</v>
      </c>
      <c r="G2" s="29" t="s">
        <v>199</v>
      </c>
      <c r="H2" s="29" t="s">
        <v>219</v>
      </c>
      <c r="I2" s="29" t="s">
        <v>157</v>
      </c>
      <c r="J2" s="29" t="s">
        <v>267</v>
      </c>
      <c r="K2" s="29" t="s">
        <v>81</v>
      </c>
      <c r="L2" s="29" t="s">
        <v>158</v>
      </c>
      <c r="M2" s="29" t="s">
        <v>159</v>
      </c>
      <c r="N2" s="29" t="s">
        <v>33</v>
      </c>
      <c r="O2" s="29" t="s">
        <v>34</v>
      </c>
      <c r="P2" s="29" t="s">
        <v>213</v>
      </c>
      <c r="Q2" s="29" t="s">
        <v>214</v>
      </c>
      <c r="R2" s="29" t="s">
        <v>215</v>
      </c>
      <c r="S2" s="29" t="s">
        <v>216</v>
      </c>
      <c r="T2" s="29" t="s">
        <v>217</v>
      </c>
      <c r="U2" s="29" t="s">
        <v>218</v>
      </c>
      <c r="V2" s="74" t="s">
        <v>131</v>
      </c>
      <c r="W2" s="54" t="s">
        <v>196</v>
      </c>
      <c r="X2" s="54" t="s">
        <v>197</v>
      </c>
      <c r="Y2" s="54" t="s">
        <v>198</v>
      </c>
      <c r="Z2" s="54" t="s">
        <v>90</v>
      </c>
      <c r="AA2" s="55" t="s">
        <v>91</v>
      </c>
      <c r="AB2" s="55" t="s">
        <v>92</v>
      </c>
      <c r="AC2" s="55" t="s">
        <v>239</v>
      </c>
      <c r="AD2" s="55" t="s">
        <v>237</v>
      </c>
      <c r="AE2" s="55" t="s">
        <v>93</v>
      </c>
      <c r="AF2" s="55" t="s">
        <v>94</v>
      </c>
      <c r="AG2" s="55" t="s">
        <v>95</v>
      </c>
      <c r="AH2" s="55" t="s">
        <v>96</v>
      </c>
      <c r="AI2" s="55" t="s">
        <v>97</v>
      </c>
      <c r="AJ2" s="55" t="s">
        <v>98</v>
      </c>
      <c r="AK2" s="55" t="s">
        <v>99</v>
      </c>
      <c r="AL2" s="55" t="s">
        <v>238</v>
      </c>
      <c r="AM2" s="55" t="s">
        <v>100</v>
      </c>
      <c r="AN2" s="66" t="s">
        <v>188</v>
      </c>
      <c r="AO2" s="74" t="s">
        <v>189</v>
      </c>
      <c r="AP2" s="29" t="s">
        <v>232</v>
      </c>
      <c r="AQ2" s="29" t="s">
        <v>71</v>
      </c>
      <c r="AR2" s="29" t="s">
        <v>72</v>
      </c>
      <c r="AS2" s="29" t="s">
        <v>73</v>
      </c>
      <c r="AT2" s="29" t="s">
        <v>233</v>
      </c>
      <c r="AU2" s="29" t="s">
        <v>234</v>
      </c>
      <c r="AV2" s="29" t="s">
        <v>220</v>
      </c>
      <c r="AW2" s="29" t="s">
        <v>236</v>
      </c>
      <c r="AX2" s="80" t="s">
        <v>235</v>
      </c>
    </row>
    <row r="3" spans="1:50" ht="17.25" customHeight="1" thickBot="1">
      <c r="A3">
        <v>1</v>
      </c>
      <c r="B3" s="4">
        <v>2013220181</v>
      </c>
      <c r="C3" s="40" t="s">
        <v>55</v>
      </c>
      <c r="D3" s="7">
        <v>1</v>
      </c>
      <c r="F3" s="24"/>
      <c r="H3" s="24"/>
      <c r="V3" s="74">
        <f t="shared" ref="V3:V26" si="0">(SUM(E3:U3)+L3*3)/13</f>
        <v>0</v>
      </c>
      <c r="Z3" s="51">
        <v>1</v>
      </c>
      <c r="AE3" s="53">
        <v>8</v>
      </c>
      <c r="AN3" s="65">
        <v>10</v>
      </c>
      <c r="AO3" s="77">
        <f>+(AN3*5+SUM(W3:AM3))/14</f>
        <v>4.2142857142857144</v>
      </c>
      <c r="AP3">
        <v>7</v>
      </c>
      <c r="AT3">
        <v>14</v>
      </c>
      <c r="AU3">
        <v>8</v>
      </c>
      <c r="AW3">
        <v>7</v>
      </c>
      <c r="AX3" s="84">
        <f t="shared" ref="AX3:AX20" si="1">+AW3*0.35+SUM(AP3:AV3)/7*0.65</f>
        <v>5.1428571428571423</v>
      </c>
    </row>
    <row r="4" spans="1:50" ht="17.25" customHeight="1" thickBot="1">
      <c r="A4">
        <v>2</v>
      </c>
      <c r="B4" s="8">
        <v>2014241742</v>
      </c>
      <c r="C4" s="41" t="s">
        <v>66</v>
      </c>
      <c r="D4" s="3">
        <v>2</v>
      </c>
      <c r="G4">
        <v>1</v>
      </c>
      <c r="J4">
        <v>3</v>
      </c>
      <c r="K4">
        <v>1</v>
      </c>
      <c r="L4">
        <v>12</v>
      </c>
      <c r="N4">
        <v>16</v>
      </c>
      <c r="O4">
        <v>14</v>
      </c>
      <c r="P4">
        <v>11</v>
      </c>
      <c r="Q4">
        <v>18</v>
      </c>
      <c r="R4">
        <v>16</v>
      </c>
      <c r="S4">
        <v>18</v>
      </c>
      <c r="T4">
        <v>12</v>
      </c>
      <c r="V4" s="74">
        <f t="shared" si="0"/>
        <v>12.153846153846153</v>
      </c>
      <c r="W4" s="51">
        <v>1</v>
      </c>
      <c r="X4" s="52">
        <v>1</v>
      </c>
      <c r="Y4" s="51">
        <v>1</v>
      </c>
      <c r="Z4" s="51">
        <v>1</v>
      </c>
      <c r="AB4" s="51">
        <v>1</v>
      </c>
      <c r="AC4" s="51">
        <v>2</v>
      </c>
      <c r="AD4">
        <v>12</v>
      </c>
      <c r="AE4">
        <v>16</v>
      </c>
      <c r="AF4">
        <v>15</v>
      </c>
      <c r="AG4">
        <v>17</v>
      </c>
      <c r="AH4">
        <v>16</v>
      </c>
      <c r="AI4">
        <v>16</v>
      </c>
      <c r="AJ4">
        <v>18</v>
      </c>
      <c r="AK4"/>
      <c r="AL4">
        <v>11</v>
      </c>
      <c r="AM4"/>
      <c r="AN4" s="65">
        <v>13</v>
      </c>
      <c r="AO4" s="77">
        <f>+(AN4*5+SUM(W4:AM4))/14</f>
        <v>13.785714285714286</v>
      </c>
      <c r="AP4">
        <v>20</v>
      </c>
      <c r="AQ4">
        <v>18</v>
      </c>
      <c r="AR4">
        <v>20</v>
      </c>
      <c r="AS4">
        <v>15</v>
      </c>
      <c r="AT4">
        <v>20</v>
      </c>
      <c r="AU4">
        <v>13</v>
      </c>
      <c r="AV4">
        <v>20</v>
      </c>
      <c r="AW4">
        <v>17</v>
      </c>
      <c r="AX4" s="84">
        <f t="shared" si="1"/>
        <v>17.649999999999999</v>
      </c>
    </row>
    <row r="5" spans="1:50" ht="17.25" customHeight="1" thickBot="1">
      <c r="A5">
        <v>3</v>
      </c>
      <c r="B5" s="8">
        <v>2014242101</v>
      </c>
      <c r="C5" s="41" t="s">
        <v>67</v>
      </c>
      <c r="D5" s="3">
        <v>2</v>
      </c>
      <c r="J5">
        <v>2</v>
      </c>
      <c r="K5">
        <v>2.5</v>
      </c>
      <c r="L5">
        <v>5</v>
      </c>
      <c r="M5" s="31" t="s">
        <v>65</v>
      </c>
      <c r="N5" s="31">
        <v>16</v>
      </c>
      <c r="O5" s="31">
        <v>20</v>
      </c>
      <c r="P5" s="31" t="s">
        <v>65</v>
      </c>
      <c r="Q5" s="31" t="s">
        <v>65</v>
      </c>
      <c r="R5" s="31">
        <v>10</v>
      </c>
      <c r="S5" s="31" t="s">
        <v>65</v>
      </c>
      <c r="T5" s="31" t="s">
        <v>65</v>
      </c>
      <c r="U5" s="31" t="s">
        <v>65</v>
      </c>
      <c r="V5" s="74">
        <f t="shared" si="0"/>
        <v>5.4230769230769234</v>
      </c>
      <c r="AD5" t="s">
        <v>65</v>
      </c>
      <c r="AE5" t="s">
        <v>65</v>
      </c>
      <c r="AF5">
        <v>11</v>
      </c>
      <c r="AG5" t="s">
        <v>65</v>
      </c>
      <c r="AH5" t="s">
        <v>65</v>
      </c>
      <c r="AI5">
        <v>7</v>
      </c>
      <c r="AJ5">
        <v>9</v>
      </c>
      <c r="AK5">
        <v>7</v>
      </c>
      <c r="AL5">
        <v>10</v>
      </c>
      <c r="AN5" s="65">
        <v>12</v>
      </c>
      <c r="AO5" s="77">
        <f t="shared" ref="AO5:AO26" si="2">+(AN5*5+SUM(W5:AM5))/14</f>
        <v>7.4285714285714288</v>
      </c>
      <c r="AQ5">
        <v>10</v>
      </c>
      <c r="AR5">
        <v>10</v>
      </c>
      <c r="AS5">
        <v>12</v>
      </c>
      <c r="AT5">
        <v>10</v>
      </c>
      <c r="AU5">
        <v>8</v>
      </c>
      <c r="AV5">
        <v>11</v>
      </c>
      <c r="AW5">
        <v>12</v>
      </c>
      <c r="AX5" s="84">
        <f t="shared" si="1"/>
        <v>9.8642857142857139</v>
      </c>
    </row>
    <row r="6" spans="1:50" ht="17.25" customHeight="1" thickBot="1">
      <c r="A6">
        <v>4</v>
      </c>
      <c r="B6" s="8">
        <v>2014242201</v>
      </c>
      <c r="C6" s="41" t="s">
        <v>68</v>
      </c>
      <c r="D6" s="2">
        <v>0</v>
      </c>
      <c r="G6">
        <v>1</v>
      </c>
      <c r="V6" s="74">
        <f t="shared" si="0"/>
        <v>7.6923076923076927E-2</v>
      </c>
      <c r="AE6" s="53">
        <v>6</v>
      </c>
      <c r="AN6" s="65">
        <v>8</v>
      </c>
      <c r="AO6" s="77">
        <f t="shared" si="2"/>
        <v>3.2857142857142856</v>
      </c>
      <c r="AX6" s="84">
        <f t="shared" si="1"/>
        <v>0</v>
      </c>
    </row>
    <row r="7" spans="1:50" ht="17.25" customHeight="1" thickBot="1">
      <c r="A7">
        <v>5</v>
      </c>
      <c r="B7" s="8">
        <v>2014242931</v>
      </c>
      <c r="C7" s="41" t="s">
        <v>69</v>
      </c>
      <c r="D7" s="2">
        <v>0</v>
      </c>
      <c r="V7" s="74">
        <f t="shared" si="0"/>
        <v>0</v>
      </c>
      <c r="AO7" s="77">
        <f t="shared" si="2"/>
        <v>0</v>
      </c>
      <c r="AX7" s="84">
        <f t="shared" si="1"/>
        <v>0</v>
      </c>
    </row>
    <row r="8" spans="1:50" ht="17.25" customHeight="1" thickBot="1">
      <c r="A8">
        <v>6</v>
      </c>
      <c r="B8" s="8">
        <v>2013221181</v>
      </c>
      <c r="C8" s="41" t="s">
        <v>70</v>
      </c>
      <c r="D8" s="3">
        <v>2</v>
      </c>
      <c r="J8">
        <v>4</v>
      </c>
      <c r="L8">
        <v>10</v>
      </c>
      <c r="M8" s="31">
        <v>19</v>
      </c>
      <c r="N8" s="31">
        <v>16</v>
      </c>
      <c r="O8" s="31">
        <v>17</v>
      </c>
      <c r="P8" s="31" t="s">
        <v>65</v>
      </c>
      <c r="Q8" s="31" t="s">
        <v>65</v>
      </c>
      <c r="R8" s="31" t="s">
        <v>65</v>
      </c>
      <c r="S8" s="31">
        <v>14</v>
      </c>
      <c r="T8" s="31" t="s">
        <v>65</v>
      </c>
      <c r="U8" s="31" t="s">
        <v>65</v>
      </c>
      <c r="V8" s="74">
        <f t="shared" si="0"/>
        <v>8.4615384615384617</v>
      </c>
      <c r="AD8" s="73" t="s">
        <v>65</v>
      </c>
      <c r="AE8" s="73" t="s">
        <v>65</v>
      </c>
      <c r="AF8" s="73">
        <v>12</v>
      </c>
      <c r="AG8" s="73">
        <v>17</v>
      </c>
      <c r="AH8" s="73" t="s">
        <v>65</v>
      </c>
      <c r="AI8" s="73" t="s">
        <v>65</v>
      </c>
      <c r="AJ8" s="73" t="s">
        <v>65</v>
      </c>
      <c r="AK8" s="73" t="s">
        <v>65</v>
      </c>
      <c r="AL8" s="73" t="s">
        <v>65</v>
      </c>
      <c r="AN8" s="65">
        <v>12</v>
      </c>
      <c r="AO8" s="77">
        <f t="shared" si="2"/>
        <v>6.3571428571428568</v>
      </c>
      <c r="AQ8">
        <v>10</v>
      </c>
      <c r="AR8">
        <v>5</v>
      </c>
      <c r="AS8">
        <v>12</v>
      </c>
      <c r="AU8">
        <v>8</v>
      </c>
      <c r="AX8" s="84">
        <f t="shared" si="1"/>
        <v>3.25</v>
      </c>
    </row>
    <row r="9" spans="1:50" ht="17.25" customHeight="1" thickBot="1">
      <c r="A9">
        <v>7</v>
      </c>
      <c r="B9" s="8">
        <v>2014201061</v>
      </c>
      <c r="C9" s="41" t="s">
        <v>210</v>
      </c>
      <c r="D9" s="3">
        <v>2</v>
      </c>
      <c r="G9">
        <v>1</v>
      </c>
      <c r="J9">
        <v>1</v>
      </c>
      <c r="L9">
        <v>20</v>
      </c>
      <c r="M9" s="31">
        <v>20</v>
      </c>
      <c r="N9" s="31" t="s">
        <v>65</v>
      </c>
      <c r="O9" s="31">
        <v>20</v>
      </c>
      <c r="P9" s="31">
        <v>20</v>
      </c>
      <c r="Q9" s="31">
        <v>18</v>
      </c>
      <c r="R9" s="31">
        <v>20</v>
      </c>
      <c r="S9" s="31">
        <v>20</v>
      </c>
      <c r="T9" s="31">
        <v>20</v>
      </c>
      <c r="U9" s="31">
        <v>20</v>
      </c>
      <c r="V9" s="74">
        <f t="shared" si="0"/>
        <v>18.46153846153846</v>
      </c>
      <c r="W9" s="51">
        <v>1</v>
      </c>
      <c r="X9" s="56">
        <v>1</v>
      </c>
      <c r="Y9" s="51">
        <v>1</v>
      </c>
      <c r="Z9" s="51">
        <v>0.5</v>
      </c>
      <c r="AA9" s="57">
        <v>1</v>
      </c>
      <c r="AB9" s="57">
        <v>0.5</v>
      </c>
      <c r="AC9" s="57">
        <v>2</v>
      </c>
      <c r="AD9" s="73">
        <v>16</v>
      </c>
      <c r="AE9" s="73">
        <v>16</v>
      </c>
      <c r="AF9" s="73">
        <v>18</v>
      </c>
      <c r="AG9" s="73">
        <v>17</v>
      </c>
      <c r="AH9" s="73">
        <v>17</v>
      </c>
      <c r="AI9" s="73">
        <v>18</v>
      </c>
      <c r="AJ9" s="73">
        <v>18</v>
      </c>
      <c r="AK9" s="73">
        <v>18</v>
      </c>
      <c r="AL9" s="73">
        <v>16</v>
      </c>
      <c r="AM9" s="57">
        <v>3</v>
      </c>
      <c r="AN9" s="67">
        <v>12</v>
      </c>
      <c r="AO9" s="77">
        <f>+(AN9*5+SUM(W9:AM9))/14</f>
        <v>16</v>
      </c>
      <c r="AP9">
        <v>20</v>
      </c>
      <c r="AQ9">
        <v>18</v>
      </c>
      <c r="AR9">
        <v>20</v>
      </c>
      <c r="AS9">
        <v>17</v>
      </c>
      <c r="AT9">
        <v>20</v>
      </c>
      <c r="AU9">
        <v>20</v>
      </c>
      <c r="AV9">
        <v>13</v>
      </c>
      <c r="AW9">
        <v>15</v>
      </c>
      <c r="AX9" s="84">
        <f t="shared" si="1"/>
        <v>17.135714285714286</v>
      </c>
    </row>
    <row r="10" spans="1:50" ht="17.25" customHeight="1" thickBot="1">
      <c r="A10">
        <v>8</v>
      </c>
      <c r="B10" s="8">
        <v>2014223681</v>
      </c>
      <c r="C10" s="41" t="s">
        <v>211</v>
      </c>
      <c r="D10" s="3">
        <v>2</v>
      </c>
      <c r="J10">
        <v>0</v>
      </c>
      <c r="L10">
        <v>13</v>
      </c>
      <c r="M10" s="31">
        <v>18</v>
      </c>
      <c r="N10" s="31" t="s">
        <v>65</v>
      </c>
      <c r="O10" s="31">
        <v>14</v>
      </c>
      <c r="P10" s="31" t="s">
        <v>65</v>
      </c>
      <c r="Q10" s="31">
        <v>18</v>
      </c>
      <c r="R10" s="31">
        <v>13</v>
      </c>
      <c r="S10" s="31">
        <v>17</v>
      </c>
      <c r="T10" s="31">
        <v>20</v>
      </c>
      <c r="U10" s="31">
        <v>18</v>
      </c>
      <c r="V10" s="74">
        <f t="shared" si="0"/>
        <v>13.076923076923077</v>
      </c>
      <c r="X10" s="56">
        <v>1</v>
      </c>
      <c r="Z10" s="51">
        <v>0.5</v>
      </c>
      <c r="AB10" s="53">
        <v>1</v>
      </c>
      <c r="AE10" s="53">
        <v>12</v>
      </c>
      <c r="AF10" s="53">
        <v>12</v>
      </c>
      <c r="AG10" s="53">
        <v>14</v>
      </c>
      <c r="AH10" s="53">
        <v>15</v>
      </c>
      <c r="AI10" s="53">
        <v>18</v>
      </c>
      <c r="AJ10" s="53">
        <v>17</v>
      </c>
      <c r="AK10" s="53">
        <v>12</v>
      </c>
      <c r="AL10" s="53">
        <v>16</v>
      </c>
      <c r="AN10" s="65">
        <v>12</v>
      </c>
      <c r="AO10" s="77">
        <f t="shared" si="2"/>
        <v>12.75</v>
      </c>
      <c r="AP10">
        <v>14</v>
      </c>
      <c r="AQ10">
        <v>14</v>
      </c>
      <c r="AR10">
        <v>14</v>
      </c>
      <c r="AS10">
        <v>12</v>
      </c>
      <c r="AU10">
        <v>15</v>
      </c>
      <c r="AV10">
        <v>13</v>
      </c>
      <c r="AW10">
        <v>12</v>
      </c>
      <c r="AX10" s="84">
        <f t="shared" si="1"/>
        <v>11.814285714285713</v>
      </c>
    </row>
    <row r="11" spans="1:50" ht="17.25" customHeight="1" thickBot="1">
      <c r="A11">
        <v>9</v>
      </c>
      <c r="B11" s="8">
        <v>2014201302</v>
      </c>
      <c r="C11" s="41" t="s">
        <v>212</v>
      </c>
      <c r="D11" s="3">
        <v>2</v>
      </c>
      <c r="G11">
        <v>1</v>
      </c>
      <c r="H11">
        <v>1</v>
      </c>
      <c r="J11">
        <v>2</v>
      </c>
      <c r="K11">
        <v>2</v>
      </c>
      <c r="L11">
        <v>14</v>
      </c>
      <c r="M11" s="31">
        <v>19</v>
      </c>
      <c r="N11" s="31">
        <v>18</v>
      </c>
      <c r="O11" s="31">
        <v>20</v>
      </c>
      <c r="P11" s="31">
        <v>17</v>
      </c>
      <c r="Q11" s="31">
        <v>20</v>
      </c>
      <c r="R11" s="31">
        <v>20</v>
      </c>
      <c r="S11" s="31">
        <v>20</v>
      </c>
      <c r="T11" s="31">
        <v>18</v>
      </c>
      <c r="U11" s="31">
        <v>18</v>
      </c>
      <c r="V11" s="74">
        <f t="shared" si="0"/>
        <v>17.846153846153847</v>
      </c>
      <c r="Y11" s="51">
        <v>1</v>
      </c>
      <c r="Z11" s="51">
        <v>1</v>
      </c>
      <c r="AB11" s="53">
        <v>1</v>
      </c>
      <c r="AC11" s="53">
        <v>2</v>
      </c>
      <c r="AD11">
        <v>20</v>
      </c>
      <c r="AE11">
        <v>19</v>
      </c>
      <c r="AF11">
        <v>19</v>
      </c>
      <c r="AG11">
        <v>18</v>
      </c>
      <c r="AH11">
        <v>19</v>
      </c>
      <c r="AI11">
        <v>18</v>
      </c>
      <c r="AJ11">
        <v>20</v>
      </c>
      <c r="AK11">
        <v>18</v>
      </c>
      <c r="AL11">
        <v>18</v>
      </c>
      <c r="AN11" s="65">
        <v>11</v>
      </c>
      <c r="AO11" s="77">
        <f t="shared" si="2"/>
        <v>16.357142857142858</v>
      </c>
      <c r="AP11">
        <v>17</v>
      </c>
      <c r="AQ11">
        <v>18</v>
      </c>
      <c r="AR11">
        <v>20</v>
      </c>
      <c r="AS11">
        <v>15</v>
      </c>
      <c r="AT11">
        <v>20</v>
      </c>
      <c r="AU11">
        <v>15</v>
      </c>
      <c r="AV11">
        <v>20</v>
      </c>
      <c r="AW11">
        <v>12</v>
      </c>
      <c r="AX11" s="84">
        <f t="shared" si="1"/>
        <v>15.807142857142857</v>
      </c>
    </row>
    <row r="12" spans="1:50" ht="17.25" customHeight="1" thickBot="1">
      <c r="A12">
        <v>10</v>
      </c>
      <c r="B12" s="8">
        <v>2014600732</v>
      </c>
      <c r="C12" s="41" t="s">
        <v>183</v>
      </c>
      <c r="D12" s="3">
        <v>2</v>
      </c>
      <c r="K12">
        <v>1</v>
      </c>
      <c r="L12">
        <v>18</v>
      </c>
      <c r="M12" s="31">
        <v>19</v>
      </c>
      <c r="N12" s="31">
        <v>16</v>
      </c>
      <c r="O12" s="31" t="s">
        <v>65</v>
      </c>
      <c r="P12" s="31" t="s">
        <v>65</v>
      </c>
      <c r="Q12" s="31">
        <v>15</v>
      </c>
      <c r="R12" s="31">
        <v>14</v>
      </c>
      <c r="S12" s="31">
        <v>18</v>
      </c>
      <c r="T12" s="31" t="s">
        <v>65</v>
      </c>
      <c r="U12" s="31">
        <v>16</v>
      </c>
      <c r="V12" s="74">
        <f t="shared" si="0"/>
        <v>13.153846153846153</v>
      </c>
      <c r="X12" s="52">
        <v>1</v>
      </c>
      <c r="Y12" s="51">
        <v>1</v>
      </c>
      <c r="Z12" s="51">
        <v>1</v>
      </c>
      <c r="AD12" t="s">
        <v>65</v>
      </c>
      <c r="AE12">
        <v>16</v>
      </c>
      <c r="AF12">
        <v>17</v>
      </c>
      <c r="AG12">
        <v>17</v>
      </c>
      <c r="AH12">
        <v>17</v>
      </c>
      <c r="AI12">
        <v>12</v>
      </c>
      <c r="AJ12">
        <v>14</v>
      </c>
      <c r="AK12" t="s">
        <v>65</v>
      </c>
      <c r="AL12">
        <v>11</v>
      </c>
      <c r="AN12" s="65">
        <v>12</v>
      </c>
      <c r="AO12" s="77">
        <f t="shared" si="2"/>
        <v>11.928571428571429</v>
      </c>
      <c r="AQ12">
        <v>18</v>
      </c>
      <c r="AR12">
        <v>20</v>
      </c>
      <c r="AS12">
        <v>15</v>
      </c>
      <c r="AT12">
        <v>20</v>
      </c>
      <c r="AU12">
        <v>13</v>
      </c>
      <c r="AV12">
        <v>20</v>
      </c>
      <c r="AW12">
        <v>14</v>
      </c>
      <c r="AX12" s="84">
        <f t="shared" si="1"/>
        <v>14.742857142857144</v>
      </c>
    </row>
    <row r="13" spans="1:50" ht="17.25" customHeight="1" thickBot="1">
      <c r="B13" s="8"/>
      <c r="C13" s="41" t="s">
        <v>266</v>
      </c>
      <c r="D13" s="3">
        <v>0</v>
      </c>
      <c r="J13">
        <v>-2</v>
      </c>
      <c r="L13">
        <v>7</v>
      </c>
      <c r="V13" s="74">
        <f t="shared" si="0"/>
        <v>2</v>
      </c>
      <c r="AB13" s="53">
        <v>1</v>
      </c>
      <c r="AD13" t="s">
        <v>65</v>
      </c>
      <c r="AE13" t="s">
        <v>65</v>
      </c>
      <c r="AF13" t="s">
        <v>65</v>
      </c>
      <c r="AG13" t="s">
        <v>65</v>
      </c>
      <c r="AH13" t="s">
        <v>65</v>
      </c>
      <c r="AI13">
        <v>16</v>
      </c>
      <c r="AJ13" t="s">
        <v>65</v>
      </c>
      <c r="AK13" t="s">
        <v>65</v>
      </c>
      <c r="AL13" t="s">
        <v>65</v>
      </c>
      <c r="AN13" s="65">
        <v>7</v>
      </c>
      <c r="AO13" s="77">
        <f t="shared" si="2"/>
        <v>3.7142857142857144</v>
      </c>
      <c r="AP13">
        <v>10</v>
      </c>
      <c r="AQ13">
        <v>11</v>
      </c>
      <c r="AR13">
        <v>8</v>
      </c>
      <c r="AS13">
        <v>8</v>
      </c>
      <c r="AT13">
        <v>8</v>
      </c>
      <c r="AU13">
        <v>8</v>
      </c>
      <c r="AV13">
        <v>11</v>
      </c>
      <c r="AW13">
        <v>6</v>
      </c>
      <c r="AX13" s="84">
        <f t="shared" si="1"/>
        <v>8.0428571428571427</v>
      </c>
    </row>
    <row r="14" spans="1:50" ht="17.25" customHeight="1" thickBot="1">
      <c r="A14">
        <v>12</v>
      </c>
      <c r="B14" s="8">
        <v>2014244791</v>
      </c>
      <c r="C14" s="41" t="s">
        <v>185</v>
      </c>
      <c r="D14" s="3">
        <v>1</v>
      </c>
      <c r="J14">
        <v>1</v>
      </c>
      <c r="L14">
        <v>19</v>
      </c>
      <c r="M14" s="31">
        <v>17</v>
      </c>
      <c r="N14" s="31">
        <v>16</v>
      </c>
      <c r="O14" s="31">
        <v>20</v>
      </c>
      <c r="P14" s="31">
        <v>14</v>
      </c>
      <c r="Q14" s="31">
        <v>18</v>
      </c>
      <c r="R14" s="31">
        <v>10</v>
      </c>
      <c r="S14" s="31">
        <v>15</v>
      </c>
      <c r="T14" s="31">
        <v>20</v>
      </c>
      <c r="U14" s="31">
        <v>20</v>
      </c>
      <c r="V14" s="74">
        <f t="shared" si="0"/>
        <v>17.46153846153846</v>
      </c>
      <c r="AD14">
        <v>17</v>
      </c>
      <c r="AE14">
        <v>14</v>
      </c>
      <c r="AF14">
        <v>13</v>
      </c>
      <c r="AG14">
        <v>15</v>
      </c>
      <c r="AH14">
        <v>15</v>
      </c>
      <c r="AI14">
        <v>16</v>
      </c>
      <c r="AJ14">
        <v>16</v>
      </c>
      <c r="AK14" t="s">
        <v>65</v>
      </c>
      <c r="AL14" t="s">
        <v>65</v>
      </c>
      <c r="AN14" s="65">
        <v>11</v>
      </c>
      <c r="AO14" s="77">
        <f t="shared" si="2"/>
        <v>11.5</v>
      </c>
      <c r="AP14">
        <v>7</v>
      </c>
      <c r="AQ14">
        <v>14</v>
      </c>
      <c r="AU14">
        <v>10</v>
      </c>
      <c r="AV14">
        <v>11</v>
      </c>
      <c r="AX14" s="84">
        <f t="shared" si="1"/>
        <v>3.9000000000000004</v>
      </c>
    </row>
    <row r="15" spans="1:50" ht="17.25" customHeight="1" thickBot="1">
      <c r="A15">
        <v>13</v>
      </c>
      <c r="B15" s="8">
        <v>2014222821</v>
      </c>
      <c r="C15" s="41" t="s">
        <v>284</v>
      </c>
      <c r="D15" s="3">
        <v>2</v>
      </c>
      <c r="J15">
        <v>5</v>
      </c>
      <c r="L15">
        <v>15</v>
      </c>
      <c r="M15" s="31">
        <v>14</v>
      </c>
      <c r="N15" s="31">
        <v>20</v>
      </c>
      <c r="O15" s="31">
        <v>20</v>
      </c>
      <c r="P15" s="31">
        <v>14</v>
      </c>
      <c r="Q15" s="31">
        <v>20</v>
      </c>
      <c r="R15" s="31">
        <v>10</v>
      </c>
      <c r="S15" s="31">
        <v>14</v>
      </c>
      <c r="T15" s="31">
        <v>11</v>
      </c>
      <c r="U15" s="31">
        <v>14</v>
      </c>
      <c r="V15" s="74">
        <f t="shared" si="0"/>
        <v>15.538461538461538</v>
      </c>
      <c r="AD15">
        <v>18</v>
      </c>
      <c r="AE15">
        <v>13</v>
      </c>
      <c r="AF15">
        <v>15</v>
      </c>
      <c r="AG15">
        <v>17</v>
      </c>
      <c r="AH15">
        <v>16</v>
      </c>
      <c r="AI15">
        <v>15</v>
      </c>
      <c r="AJ15">
        <v>18</v>
      </c>
      <c r="AK15">
        <v>8</v>
      </c>
      <c r="AL15">
        <v>11</v>
      </c>
      <c r="AN15" s="65">
        <v>9</v>
      </c>
      <c r="AO15" s="77">
        <f t="shared" si="2"/>
        <v>12.571428571428571</v>
      </c>
      <c r="AQ15">
        <v>10</v>
      </c>
      <c r="AR15">
        <v>14</v>
      </c>
      <c r="AS15">
        <v>15</v>
      </c>
      <c r="AT15">
        <v>10</v>
      </c>
      <c r="AU15">
        <v>10</v>
      </c>
      <c r="AV15">
        <v>11</v>
      </c>
      <c r="AW15">
        <v>11</v>
      </c>
      <c r="AX15" s="84">
        <f t="shared" si="1"/>
        <v>10.35</v>
      </c>
    </row>
    <row r="16" spans="1:50" ht="17.25" customHeight="1" thickBot="1">
      <c r="A16">
        <v>14</v>
      </c>
      <c r="B16" s="8">
        <v>2014245471</v>
      </c>
      <c r="C16" s="41" t="s">
        <v>128</v>
      </c>
      <c r="D16" s="3">
        <v>2</v>
      </c>
      <c r="J16">
        <v>2</v>
      </c>
      <c r="K16">
        <v>2</v>
      </c>
      <c r="L16">
        <v>18</v>
      </c>
      <c r="M16" s="31">
        <v>20</v>
      </c>
      <c r="N16" s="31">
        <v>16</v>
      </c>
      <c r="O16" s="31">
        <v>15</v>
      </c>
      <c r="P16" s="31">
        <v>8</v>
      </c>
      <c r="Q16" s="31">
        <v>8</v>
      </c>
      <c r="R16" s="31">
        <v>6</v>
      </c>
      <c r="S16" s="31">
        <v>8</v>
      </c>
      <c r="T16" s="31">
        <v>8</v>
      </c>
      <c r="U16" s="31" t="s">
        <v>65</v>
      </c>
      <c r="V16" s="74">
        <f t="shared" si="0"/>
        <v>12.692307692307692</v>
      </c>
      <c r="AD16">
        <v>12</v>
      </c>
      <c r="AE16">
        <v>8</v>
      </c>
      <c r="AF16">
        <v>7</v>
      </c>
      <c r="AG16">
        <v>12</v>
      </c>
      <c r="AH16" t="s">
        <v>65</v>
      </c>
      <c r="AI16" t="s">
        <v>65</v>
      </c>
      <c r="AJ16" t="s">
        <v>65</v>
      </c>
      <c r="AK16" t="s">
        <v>65</v>
      </c>
      <c r="AL16" t="s">
        <v>65</v>
      </c>
      <c r="AN16" s="65">
        <v>8</v>
      </c>
      <c r="AO16" s="77">
        <f t="shared" si="2"/>
        <v>5.6428571428571432</v>
      </c>
      <c r="AQ16">
        <v>14</v>
      </c>
      <c r="AS16">
        <v>15</v>
      </c>
      <c r="AT16">
        <v>10</v>
      </c>
      <c r="AU16">
        <v>10</v>
      </c>
      <c r="AW16">
        <v>12</v>
      </c>
      <c r="AX16" s="84">
        <f t="shared" si="1"/>
        <v>8.75</v>
      </c>
    </row>
    <row r="17" spans="1:50" ht="17.25" customHeight="1" thickBot="1">
      <c r="A17">
        <v>15</v>
      </c>
      <c r="B17" s="8">
        <v>2014224491</v>
      </c>
      <c r="C17" s="41" t="s">
        <v>129</v>
      </c>
      <c r="D17" s="3">
        <v>1</v>
      </c>
      <c r="V17" s="74">
        <f t="shared" si="0"/>
        <v>0</v>
      </c>
      <c r="AN17" s="65">
        <v>0</v>
      </c>
      <c r="AO17" s="77">
        <f t="shared" si="2"/>
        <v>0</v>
      </c>
      <c r="AW17">
        <v>9</v>
      </c>
      <c r="AX17" s="84">
        <f t="shared" si="1"/>
        <v>3.15</v>
      </c>
    </row>
    <row r="18" spans="1:50" ht="17.25" customHeight="1" thickBot="1">
      <c r="A18">
        <v>16</v>
      </c>
      <c r="B18" s="8">
        <v>2014800491</v>
      </c>
      <c r="C18" s="41" t="s">
        <v>130</v>
      </c>
      <c r="D18" s="3">
        <v>2</v>
      </c>
      <c r="E18">
        <v>1</v>
      </c>
      <c r="F18">
        <v>1</v>
      </c>
      <c r="G18">
        <v>1</v>
      </c>
      <c r="J18">
        <v>4</v>
      </c>
      <c r="K18">
        <v>5</v>
      </c>
      <c r="L18">
        <v>19</v>
      </c>
      <c r="M18" s="31">
        <v>20</v>
      </c>
      <c r="N18" s="31">
        <v>20</v>
      </c>
      <c r="O18" s="31">
        <v>20</v>
      </c>
      <c r="P18" s="31">
        <v>20</v>
      </c>
      <c r="Q18" s="31">
        <v>20</v>
      </c>
      <c r="R18" s="31">
        <v>20</v>
      </c>
      <c r="S18" s="31">
        <v>20</v>
      </c>
      <c r="T18" s="31">
        <v>20</v>
      </c>
      <c r="U18" s="31">
        <v>20</v>
      </c>
      <c r="V18" s="74">
        <f t="shared" si="0"/>
        <v>20.615384615384617</v>
      </c>
      <c r="W18" s="51">
        <v>1</v>
      </c>
      <c r="X18" s="56">
        <v>1</v>
      </c>
      <c r="Y18" s="51">
        <v>1</v>
      </c>
      <c r="Z18" s="51">
        <v>1</v>
      </c>
      <c r="AA18" s="57">
        <v>1</v>
      </c>
      <c r="AB18" s="57">
        <v>0.5</v>
      </c>
      <c r="AC18" s="57">
        <v>2</v>
      </c>
      <c r="AD18">
        <v>20</v>
      </c>
      <c r="AE18">
        <v>18</v>
      </c>
      <c r="AF18">
        <v>20</v>
      </c>
      <c r="AG18">
        <v>18</v>
      </c>
      <c r="AH18" s="73">
        <v>20</v>
      </c>
      <c r="AI18">
        <v>18</v>
      </c>
      <c r="AJ18" s="73">
        <v>20</v>
      </c>
      <c r="AK18">
        <v>18</v>
      </c>
      <c r="AL18">
        <v>20</v>
      </c>
      <c r="AN18" s="67">
        <v>17</v>
      </c>
      <c r="AO18" s="77">
        <f t="shared" si="2"/>
        <v>18.892857142857142</v>
      </c>
      <c r="AP18">
        <v>20</v>
      </c>
      <c r="AQ18">
        <v>18</v>
      </c>
      <c r="AR18">
        <v>20</v>
      </c>
      <c r="AS18">
        <v>17</v>
      </c>
      <c r="AT18">
        <v>20</v>
      </c>
      <c r="AU18">
        <v>20</v>
      </c>
      <c r="AV18">
        <v>15</v>
      </c>
      <c r="AW18">
        <v>19</v>
      </c>
      <c r="AX18" s="84">
        <f t="shared" si="1"/>
        <v>18.721428571428572</v>
      </c>
    </row>
    <row r="19" spans="1:50" ht="17.25" customHeight="1" thickBot="1">
      <c r="B19" s="8"/>
      <c r="C19" s="41" t="s">
        <v>265</v>
      </c>
      <c r="D19" s="3">
        <v>0</v>
      </c>
      <c r="J19">
        <v>0</v>
      </c>
      <c r="V19" s="74">
        <f t="shared" si="0"/>
        <v>0</v>
      </c>
      <c r="X19" s="52">
        <v>1</v>
      </c>
      <c r="AB19" s="53">
        <v>0.5</v>
      </c>
      <c r="AD19" t="s">
        <v>65</v>
      </c>
      <c r="AE19" t="s">
        <v>65</v>
      </c>
      <c r="AF19" t="s">
        <v>65</v>
      </c>
      <c r="AG19" t="s">
        <v>65</v>
      </c>
      <c r="AH19" t="s">
        <v>65</v>
      </c>
      <c r="AI19" t="s">
        <v>65</v>
      </c>
      <c r="AJ19" t="s">
        <v>65</v>
      </c>
      <c r="AK19" t="s">
        <v>65</v>
      </c>
      <c r="AL19" t="s">
        <v>65</v>
      </c>
      <c r="AN19" s="65">
        <v>11</v>
      </c>
      <c r="AO19" s="77">
        <f t="shared" si="2"/>
        <v>4.0357142857142856</v>
      </c>
      <c r="AU19">
        <v>8</v>
      </c>
      <c r="AX19" s="84">
        <f t="shared" si="1"/>
        <v>0.74285714285714288</v>
      </c>
    </row>
    <row r="20" spans="1:50" ht="17.25" customHeight="1" thickBot="1">
      <c r="A20">
        <v>17</v>
      </c>
      <c r="B20" s="8">
        <v>2014203881</v>
      </c>
      <c r="C20" s="41" t="s">
        <v>154</v>
      </c>
      <c r="D20" s="3">
        <v>1</v>
      </c>
      <c r="M20" s="31">
        <v>18</v>
      </c>
      <c r="N20" s="31" t="s">
        <v>65</v>
      </c>
      <c r="O20" s="31" t="s">
        <v>65</v>
      </c>
      <c r="P20" s="31" t="s">
        <v>65</v>
      </c>
      <c r="Q20" s="31" t="s">
        <v>65</v>
      </c>
      <c r="R20" s="31" t="s">
        <v>65</v>
      </c>
      <c r="S20" s="31" t="s">
        <v>65</v>
      </c>
      <c r="T20" s="31" t="s">
        <v>65</v>
      </c>
      <c r="U20" s="31" t="s">
        <v>65</v>
      </c>
      <c r="V20" s="74">
        <f t="shared" si="0"/>
        <v>1.3846153846153846</v>
      </c>
      <c r="AD20" t="s">
        <v>65</v>
      </c>
      <c r="AE20" t="s">
        <v>65</v>
      </c>
      <c r="AF20" t="s">
        <v>65</v>
      </c>
      <c r="AG20" t="s">
        <v>65</v>
      </c>
      <c r="AH20" t="s">
        <v>65</v>
      </c>
      <c r="AI20" t="s">
        <v>65</v>
      </c>
      <c r="AJ20" t="s">
        <v>65</v>
      </c>
      <c r="AK20" t="s">
        <v>65</v>
      </c>
      <c r="AL20" t="s">
        <v>65</v>
      </c>
      <c r="AO20" s="77">
        <f t="shared" si="2"/>
        <v>0</v>
      </c>
      <c r="AX20" s="84">
        <f t="shared" si="1"/>
        <v>0</v>
      </c>
    </row>
    <row r="21" spans="1:50" ht="17.25" customHeight="1" thickBot="1">
      <c r="A21">
        <v>18</v>
      </c>
      <c r="B21" s="8">
        <v>2014247321</v>
      </c>
      <c r="C21" s="41" t="s">
        <v>155</v>
      </c>
      <c r="D21" s="3">
        <v>2</v>
      </c>
      <c r="G21">
        <v>1</v>
      </c>
      <c r="J21">
        <v>3</v>
      </c>
      <c r="K21">
        <v>2.5</v>
      </c>
      <c r="L21">
        <v>19</v>
      </c>
      <c r="M21" s="31">
        <v>18</v>
      </c>
      <c r="N21" s="31">
        <v>20</v>
      </c>
      <c r="O21" s="31">
        <v>14</v>
      </c>
      <c r="P21" s="31" t="s">
        <v>65</v>
      </c>
      <c r="Q21" s="31">
        <v>17</v>
      </c>
      <c r="R21" s="31">
        <v>15</v>
      </c>
      <c r="S21" s="31">
        <v>17</v>
      </c>
      <c r="T21" s="31">
        <v>14</v>
      </c>
      <c r="U21" s="31">
        <v>12</v>
      </c>
      <c r="V21" s="74">
        <f t="shared" si="0"/>
        <v>16.115384615384617</v>
      </c>
      <c r="W21" s="51">
        <v>1</v>
      </c>
      <c r="X21" s="56">
        <v>1</v>
      </c>
      <c r="Y21" s="51">
        <v>1</v>
      </c>
      <c r="Z21" s="51">
        <v>1</v>
      </c>
      <c r="AB21" s="51">
        <v>0.5</v>
      </c>
      <c r="AD21">
        <v>11</v>
      </c>
      <c r="AE21">
        <v>16</v>
      </c>
      <c r="AF21">
        <v>15</v>
      </c>
      <c r="AG21">
        <v>17</v>
      </c>
      <c r="AH21">
        <v>7</v>
      </c>
      <c r="AI21" t="s">
        <v>65</v>
      </c>
      <c r="AJ21" t="s">
        <v>65</v>
      </c>
      <c r="AK21" t="s">
        <v>65</v>
      </c>
      <c r="AL21">
        <v>12</v>
      </c>
      <c r="AN21" s="65">
        <v>7</v>
      </c>
      <c r="AO21" s="77">
        <f t="shared" si="2"/>
        <v>8.3928571428571423</v>
      </c>
      <c r="AP21">
        <v>20</v>
      </c>
      <c r="AQ21">
        <v>14</v>
      </c>
      <c r="AR21">
        <v>20</v>
      </c>
      <c r="AS21">
        <v>15</v>
      </c>
      <c r="AT21">
        <v>14</v>
      </c>
      <c r="AU21">
        <v>13</v>
      </c>
      <c r="AV21">
        <v>13</v>
      </c>
      <c r="AX21" s="79">
        <f>+AW21*0.35+SUM(AP21:AV21)/7*0.65</f>
        <v>10.121428571428572</v>
      </c>
    </row>
    <row r="22" spans="1:50" ht="17.25" customHeight="1" thickBot="1">
      <c r="A22">
        <v>19</v>
      </c>
      <c r="B22" s="8">
        <v>2014100101</v>
      </c>
      <c r="C22" s="41" t="s">
        <v>156</v>
      </c>
      <c r="D22" s="3">
        <v>1</v>
      </c>
      <c r="G22">
        <v>1</v>
      </c>
      <c r="J22">
        <v>-2</v>
      </c>
      <c r="K22">
        <v>2.5</v>
      </c>
      <c r="L22">
        <v>8</v>
      </c>
      <c r="M22" s="31">
        <v>19</v>
      </c>
      <c r="N22" s="31">
        <v>14</v>
      </c>
      <c r="O22" s="31">
        <v>15</v>
      </c>
      <c r="P22" s="31">
        <v>15</v>
      </c>
      <c r="Q22" s="31">
        <v>16</v>
      </c>
      <c r="R22" s="31">
        <v>16</v>
      </c>
      <c r="S22" s="31">
        <v>12</v>
      </c>
      <c r="T22" s="31">
        <v>18</v>
      </c>
      <c r="U22" s="31">
        <v>18</v>
      </c>
      <c r="V22" s="74">
        <f t="shared" si="0"/>
        <v>13.576923076923077</v>
      </c>
      <c r="W22" s="51">
        <v>1</v>
      </c>
      <c r="X22" s="56">
        <v>1</v>
      </c>
      <c r="Y22" s="51">
        <v>1</v>
      </c>
      <c r="Z22" s="51">
        <v>1</v>
      </c>
      <c r="AB22" s="51">
        <v>1</v>
      </c>
      <c r="AD22">
        <v>20</v>
      </c>
      <c r="AE22">
        <v>16</v>
      </c>
      <c r="AF22">
        <v>17</v>
      </c>
      <c r="AG22">
        <v>17</v>
      </c>
      <c r="AH22">
        <v>16</v>
      </c>
      <c r="AI22">
        <v>18</v>
      </c>
      <c r="AJ22">
        <v>19</v>
      </c>
      <c r="AK22">
        <v>18</v>
      </c>
      <c r="AL22">
        <v>18</v>
      </c>
      <c r="AM22" s="51">
        <v>3</v>
      </c>
      <c r="AN22" s="65">
        <v>11</v>
      </c>
      <c r="AO22" s="77">
        <f t="shared" si="2"/>
        <v>15.857142857142858</v>
      </c>
      <c r="AP22">
        <v>17</v>
      </c>
      <c r="AQ22">
        <v>18</v>
      </c>
      <c r="AR22">
        <v>20</v>
      </c>
      <c r="AS22">
        <v>12</v>
      </c>
      <c r="AT22">
        <v>14</v>
      </c>
      <c r="AU22">
        <v>13</v>
      </c>
      <c r="AV22">
        <v>13</v>
      </c>
      <c r="AW22">
        <v>9</v>
      </c>
      <c r="AX22" s="84">
        <f t="shared" ref="AX22:AX26" si="3">+AW22*0.35+SUM(AP22:AV22)/7*0.65</f>
        <v>13.085714285714287</v>
      </c>
    </row>
    <row r="23" spans="1:50" ht="17.25" customHeight="1" thickBot="1">
      <c r="A23">
        <v>20</v>
      </c>
      <c r="B23" s="8">
        <v>2014220542</v>
      </c>
      <c r="C23" s="41" t="s">
        <v>280</v>
      </c>
      <c r="D23" s="2">
        <v>0</v>
      </c>
      <c r="H23">
        <v>1</v>
      </c>
      <c r="L23">
        <v>4</v>
      </c>
      <c r="M23" s="31">
        <v>8</v>
      </c>
      <c r="N23" s="31">
        <v>7</v>
      </c>
      <c r="O23" s="31">
        <v>8</v>
      </c>
      <c r="P23" s="31">
        <v>5</v>
      </c>
      <c r="Q23" s="31">
        <v>8</v>
      </c>
      <c r="R23" s="31">
        <v>8</v>
      </c>
      <c r="S23" s="31">
        <v>8</v>
      </c>
      <c r="T23" s="31">
        <v>7</v>
      </c>
      <c r="U23" s="31">
        <v>8</v>
      </c>
      <c r="V23" s="74">
        <f t="shared" si="0"/>
        <v>6.4615384615384617</v>
      </c>
      <c r="X23" s="52">
        <v>1</v>
      </c>
      <c r="Y23" s="51">
        <v>1</v>
      </c>
      <c r="AD23">
        <v>8</v>
      </c>
      <c r="AE23">
        <v>15</v>
      </c>
      <c r="AF23">
        <v>6</v>
      </c>
      <c r="AG23">
        <v>7</v>
      </c>
      <c r="AH23">
        <v>6</v>
      </c>
      <c r="AI23">
        <v>7</v>
      </c>
      <c r="AJ23">
        <v>9</v>
      </c>
      <c r="AK23">
        <v>7</v>
      </c>
      <c r="AL23">
        <v>10</v>
      </c>
      <c r="AN23" s="65">
        <v>8</v>
      </c>
      <c r="AO23" s="77">
        <f t="shared" si="2"/>
        <v>8.3571428571428577</v>
      </c>
      <c r="AP23">
        <v>14</v>
      </c>
      <c r="AQ23">
        <v>10</v>
      </c>
      <c r="AR23">
        <v>10</v>
      </c>
      <c r="AT23">
        <v>13</v>
      </c>
      <c r="AW23">
        <v>8</v>
      </c>
      <c r="AX23" s="84">
        <f t="shared" si="3"/>
        <v>7.1642857142857146</v>
      </c>
    </row>
    <row r="24" spans="1:50" ht="17.25" customHeight="1" thickBot="1">
      <c r="A24">
        <v>21</v>
      </c>
      <c r="B24" s="8">
        <v>2014224161</v>
      </c>
      <c r="C24" s="41" t="s">
        <v>281</v>
      </c>
      <c r="D24" s="3">
        <v>2</v>
      </c>
      <c r="J24">
        <v>2</v>
      </c>
      <c r="L24">
        <v>6</v>
      </c>
      <c r="M24" s="31" t="s">
        <v>65</v>
      </c>
      <c r="N24" s="31">
        <v>14</v>
      </c>
      <c r="O24" s="31">
        <v>18</v>
      </c>
      <c r="P24" s="31">
        <v>14</v>
      </c>
      <c r="Q24" s="31">
        <v>11</v>
      </c>
      <c r="R24" s="31">
        <v>13</v>
      </c>
      <c r="S24" s="31">
        <v>15</v>
      </c>
      <c r="T24" s="31">
        <v>20</v>
      </c>
      <c r="U24" s="31">
        <v>18</v>
      </c>
      <c r="V24" s="74">
        <f t="shared" si="0"/>
        <v>11.461538461538462</v>
      </c>
      <c r="Z24" s="51">
        <v>0.5</v>
      </c>
      <c r="AD24">
        <v>12</v>
      </c>
      <c r="AE24">
        <v>16</v>
      </c>
      <c r="AF24">
        <v>15</v>
      </c>
      <c r="AG24">
        <v>15</v>
      </c>
      <c r="AH24">
        <v>17</v>
      </c>
      <c r="AI24">
        <v>18</v>
      </c>
      <c r="AJ24">
        <v>17</v>
      </c>
      <c r="AK24">
        <v>18</v>
      </c>
      <c r="AL24" t="s">
        <v>65</v>
      </c>
      <c r="AN24" s="65">
        <v>8</v>
      </c>
      <c r="AO24" s="77">
        <f t="shared" si="2"/>
        <v>12.035714285714286</v>
      </c>
      <c r="AQ24">
        <v>1</v>
      </c>
      <c r="AX24" s="84">
        <f t="shared" si="3"/>
        <v>9.285714285714286E-2</v>
      </c>
    </row>
    <row r="25" spans="1:50" ht="17.25" customHeight="1" thickBot="1">
      <c r="A25">
        <v>22</v>
      </c>
      <c r="B25" s="8">
        <v>2013204751</v>
      </c>
      <c r="C25" s="41" t="s">
        <v>160</v>
      </c>
      <c r="D25" s="3">
        <v>2</v>
      </c>
      <c r="G25">
        <v>1</v>
      </c>
      <c r="J25">
        <v>1</v>
      </c>
      <c r="L25">
        <v>19</v>
      </c>
      <c r="M25" s="31">
        <v>16</v>
      </c>
      <c r="N25" s="31" t="s">
        <v>65</v>
      </c>
      <c r="O25" s="31">
        <v>20</v>
      </c>
      <c r="P25" s="31">
        <v>20</v>
      </c>
      <c r="Q25" s="31">
        <v>17</v>
      </c>
      <c r="R25" s="31">
        <v>20</v>
      </c>
      <c r="S25" s="31">
        <v>20</v>
      </c>
      <c r="T25" s="31">
        <v>20</v>
      </c>
      <c r="U25" s="31">
        <v>20</v>
      </c>
      <c r="V25" s="74">
        <f t="shared" si="0"/>
        <v>17.76923076923077</v>
      </c>
      <c r="W25" s="51">
        <v>1</v>
      </c>
      <c r="X25" s="56">
        <v>1</v>
      </c>
      <c r="Y25" s="51">
        <v>1</v>
      </c>
      <c r="Z25" s="51">
        <v>0.5</v>
      </c>
      <c r="AB25" s="51">
        <v>1</v>
      </c>
      <c r="AD25">
        <v>20</v>
      </c>
      <c r="AE25">
        <v>16</v>
      </c>
      <c r="AF25">
        <v>17</v>
      </c>
      <c r="AG25">
        <v>18</v>
      </c>
      <c r="AH25">
        <v>15</v>
      </c>
      <c r="AI25">
        <v>18</v>
      </c>
      <c r="AJ25">
        <v>20</v>
      </c>
      <c r="AK25">
        <v>18</v>
      </c>
      <c r="AL25">
        <v>16</v>
      </c>
      <c r="AN25" s="65">
        <v>15</v>
      </c>
      <c r="AO25" s="77">
        <f t="shared" si="2"/>
        <v>16.964285714285715</v>
      </c>
      <c r="AP25">
        <v>20</v>
      </c>
      <c r="AQ25">
        <v>18</v>
      </c>
      <c r="AR25">
        <v>20</v>
      </c>
      <c r="AS25">
        <v>17</v>
      </c>
      <c r="AT25">
        <v>20</v>
      </c>
      <c r="AU25">
        <v>20</v>
      </c>
      <c r="AV25">
        <v>13</v>
      </c>
      <c r="AW25">
        <v>18</v>
      </c>
      <c r="AX25" s="84">
        <f t="shared" si="3"/>
        <v>18.185714285714287</v>
      </c>
    </row>
    <row r="26" spans="1:50" ht="17.25" customHeight="1">
      <c r="A26">
        <v>23</v>
      </c>
      <c r="B26" s="9">
        <v>2014250631</v>
      </c>
      <c r="C26" s="42" t="s">
        <v>161</v>
      </c>
      <c r="D26" s="11">
        <v>0</v>
      </c>
      <c r="G26">
        <v>1</v>
      </c>
      <c r="L26">
        <v>6</v>
      </c>
      <c r="V26" s="74">
        <f t="shared" si="0"/>
        <v>1.9230769230769231</v>
      </c>
      <c r="AD26">
        <v>20</v>
      </c>
      <c r="AE26" t="s">
        <v>65</v>
      </c>
      <c r="AF26" t="s">
        <v>65</v>
      </c>
      <c r="AG26" t="s">
        <v>65</v>
      </c>
      <c r="AH26" t="s">
        <v>65</v>
      </c>
      <c r="AI26" t="s">
        <v>65</v>
      </c>
      <c r="AJ26" t="s">
        <v>65</v>
      </c>
      <c r="AK26" t="s">
        <v>65</v>
      </c>
      <c r="AL26" t="s">
        <v>65</v>
      </c>
      <c r="AO26" s="77">
        <f t="shared" si="2"/>
        <v>1.4285714285714286</v>
      </c>
      <c r="AX26" s="84">
        <f t="shared" si="3"/>
        <v>0</v>
      </c>
    </row>
    <row r="27" spans="1:50" ht="17.25" customHeight="1">
      <c r="B27" s="22" t="s">
        <v>264</v>
      </c>
      <c r="C27" s="43" t="s">
        <v>277</v>
      </c>
      <c r="D27" s="14">
        <v>2</v>
      </c>
      <c r="E27">
        <v>4</v>
      </c>
      <c r="F27">
        <v>4</v>
      </c>
    </row>
    <row r="28" spans="1:50">
      <c r="B28" s="13"/>
      <c r="C28" s="43" t="s">
        <v>278</v>
      </c>
      <c r="D28" s="14">
        <v>3</v>
      </c>
      <c r="E28">
        <v>2</v>
      </c>
    </row>
    <row r="29" spans="1:50" ht="20" customHeight="1">
      <c r="B29" s="22" t="s">
        <v>54</v>
      </c>
      <c r="C29" s="43" t="s">
        <v>86</v>
      </c>
      <c r="D29" s="14">
        <v>3</v>
      </c>
      <c r="E29">
        <v>3</v>
      </c>
      <c r="F29">
        <v>3</v>
      </c>
      <c r="V29" s="68"/>
      <c r="W29"/>
      <c r="X29"/>
      <c r="Y29"/>
      <c r="Z29"/>
      <c r="AA29"/>
      <c r="AB29"/>
      <c r="AC29"/>
      <c r="AD29"/>
      <c r="AE29"/>
    </row>
    <row r="30" spans="1:50">
      <c r="B30" s="13"/>
      <c r="C30" s="43" t="s">
        <v>282</v>
      </c>
      <c r="D30" s="14">
        <v>3</v>
      </c>
      <c r="E30">
        <v>3</v>
      </c>
      <c r="F30">
        <v>3</v>
      </c>
    </row>
    <row r="32" spans="1:50">
      <c r="B32" t="s">
        <v>62</v>
      </c>
    </row>
    <row r="33" spans="1:50" s="29" customFormat="1">
      <c r="B33" s="29" t="s">
        <v>163</v>
      </c>
      <c r="C33" s="50" t="s">
        <v>162</v>
      </c>
      <c r="D33" s="29" t="s">
        <v>272</v>
      </c>
      <c r="E33" s="29" t="s">
        <v>274</v>
      </c>
      <c r="F33" s="29" t="s">
        <v>279</v>
      </c>
      <c r="G33" s="29" t="s">
        <v>199</v>
      </c>
      <c r="H33" s="29" t="s">
        <v>219</v>
      </c>
      <c r="I33" s="29" t="s">
        <v>157</v>
      </c>
      <c r="J33" s="29" t="s">
        <v>37</v>
      </c>
      <c r="K33" s="29" t="s">
        <v>38</v>
      </c>
      <c r="L33" s="29" t="s">
        <v>39</v>
      </c>
      <c r="M33" s="29" t="s">
        <v>40</v>
      </c>
      <c r="N33" s="29" t="s">
        <v>41</v>
      </c>
      <c r="O33" s="29" t="s">
        <v>42</v>
      </c>
      <c r="P33" s="29" t="s">
        <v>213</v>
      </c>
      <c r="Q33" s="29" t="s">
        <v>214</v>
      </c>
      <c r="R33" s="29" t="s">
        <v>215</v>
      </c>
      <c r="S33" s="29" t="s">
        <v>216</v>
      </c>
      <c r="T33" s="29" t="s">
        <v>217</v>
      </c>
      <c r="U33" s="29" t="s">
        <v>218</v>
      </c>
      <c r="V33" s="74" t="s">
        <v>43</v>
      </c>
      <c r="W33" s="54" t="s">
        <v>35</v>
      </c>
      <c r="X33" s="54" t="s">
        <v>101</v>
      </c>
      <c r="Y33" s="54" t="s">
        <v>36</v>
      </c>
      <c r="Z33" s="54" t="s">
        <v>102</v>
      </c>
      <c r="AA33" s="55" t="s">
        <v>0</v>
      </c>
      <c r="AB33" s="55" t="s">
        <v>92</v>
      </c>
      <c r="AC33" s="55" t="s">
        <v>1</v>
      </c>
      <c r="AD33" s="55" t="s">
        <v>237</v>
      </c>
      <c r="AE33" s="55" t="s">
        <v>2</v>
      </c>
      <c r="AF33" s="55" t="s">
        <v>190</v>
      </c>
      <c r="AG33" s="55" t="s">
        <v>191</v>
      </c>
      <c r="AH33" s="55" t="s">
        <v>192</v>
      </c>
      <c r="AI33" s="55" t="s">
        <v>193</v>
      </c>
      <c r="AJ33" s="55" t="s">
        <v>194</v>
      </c>
      <c r="AK33" s="55" t="s">
        <v>195</v>
      </c>
      <c r="AL33" s="55" t="s">
        <v>238</v>
      </c>
      <c r="AM33" s="55" t="s">
        <v>3</v>
      </c>
      <c r="AN33" s="66" t="s">
        <v>188</v>
      </c>
      <c r="AO33" s="74" t="s">
        <v>189</v>
      </c>
      <c r="AX33" s="80"/>
    </row>
    <row r="34" spans="1:50" ht="16" thickBot="1">
      <c r="A34">
        <v>1</v>
      </c>
      <c r="B34" s="4">
        <v>2014800162</v>
      </c>
      <c r="C34" s="40" t="s">
        <v>164</v>
      </c>
      <c r="D34" s="7">
        <v>2</v>
      </c>
      <c r="F34">
        <v>1</v>
      </c>
      <c r="G34">
        <v>1</v>
      </c>
      <c r="H34" s="27"/>
      <c r="I34" s="28">
        <v>1</v>
      </c>
      <c r="J34" s="28">
        <v>3</v>
      </c>
      <c r="L34">
        <v>12</v>
      </c>
      <c r="M34" s="31">
        <v>20</v>
      </c>
      <c r="N34" s="31">
        <v>20</v>
      </c>
      <c r="O34" s="31">
        <v>14</v>
      </c>
      <c r="P34" s="31">
        <v>20</v>
      </c>
      <c r="Q34" s="31">
        <v>19</v>
      </c>
      <c r="R34" s="31">
        <v>14</v>
      </c>
      <c r="S34" s="31">
        <v>20</v>
      </c>
      <c r="T34" s="31">
        <v>20</v>
      </c>
      <c r="U34" s="31">
        <v>20</v>
      </c>
      <c r="V34" s="74">
        <f>(SUM(E34:U34)+L34*3)/13</f>
        <v>17</v>
      </c>
      <c r="X34" s="52">
        <v>1</v>
      </c>
      <c r="Z34" s="51">
        <v>1</v>
      </c>
      <c r="AD34" s="73">
        <v>18</v>
      </c>
      <c r="AE34" s="73">
        <v>16</v>
      </c>
      <c r="AF34" s="73">
        <v>15</v>
      </c>
      <c r="AG34" s="73">
        <v>15</v>
      </c>
      <c r="AH34" s="73">
        <v>13</v>
      </c>
      <c r="AI34" s="73">
        <v>12</v>
      </c>
      <c r="AJ34" s="73">
        <v>12</v>
      </c>
      <c r="AK34" s="73">
        <v>16</v>
      </c>
      <c r="AL34" s="73">
        <v>17</v>
      </c>
      <c r="AN34" s="65">
        <v>11</v>
      </c>
      <c r="AO34" s="77">
        <f t="shared" ref="AO34:AO55" si="4">+(AN34*5+SUM(W34:AM34))/14</f>
        <v>13.642857142857142</v>
      </c>
      <c r="AP34">
        <v>20</v>
      </c>
      <c r="AQ34">
        <v>20</v>
      </c>
      <c r="AS34">
        <v>14</v>
      </c>
      <c r="AT34">
        <v>14</v>
      </c>
      <c r="AU34">
        <v>14</v>
      </c>
      <c r="AV34">
        <v>18</v>
      </c>
      <c r="AW34">
        <v>13</v>
      </c>
      <c r="AX34" s="84">
        <f t="shared" ref="AX34:AX55" si="5">+AW34*0.35+SUM(AP34:AV34)/7*0.65</f>
        <v>13.835714285714285</v>
      </c>
    </row>
    <row r="35" spans="1:50" ht="16" thickBot="1">
      <c r="A35">
        <v>2</v>
      </c>
      <c r="B35" s="8">
        <v>2012242051</v>
      </c>
      <c r="C35" s="41" t="s">
        <v>112</v>
      </c>
      <c r="D35" s="3">
        <v>2</v>
      </c>
      <c r="E35">
        <v>1</v>
      </c>
      <c r="G35">
        <v>1</v>
      </c>
      <c r="I35">
        <v>1</v>
      </c>
      <c r="J35">
        <v>4</v>
      </c>
      <c r="L35">
        <v>12</v>
      </c>
      <c r="M35" s="31">
        <v>20</v>
      </c>
      <c r="N35" s="31">
        <v>16</v>
      </c>
      <c r="O35" s="31" t="s">
        <v>65</v>
      </c>
      <c r="P35" s="31">
        <v>13</v>
      </c>
      <c r="Q35" s="31">
        <v>20</v>
      </c>
      <c r="R35" s="31" t="s">
        <v>65</v>
      </c>
      <c r="S35" s="31">
        <v>17</v>
      </c>
      <c r="T35" s="31" t="s">
        <v>65</v>
      </c>
      <c r="U35" s="31" t="s">
        <v>65</v>
      </c>
      <c r="V35" s="74">
        <f t="shared" ref="V35:V55" si="6">(SUM(E35:U35)+L35*3)/13</f>
        <v>10.846153846153847</v>
      </c>
      <c r="X35" s="52">
        <v>1</v>
      </c>
      <c r="AD35">
        <v>11</v>
      </c>
      <c r="AE35">
        <v>13</v>
      </c>
      <c r="AF35">
        <v>13</v>
      </c>
      <c r="AG35">
        <v>14</v>
      </c>
      <c r="AH35" t="s">
        <v>65</v>
      </c>
      <c r="AI35" t="s">
        <v>65</v>
      </c>
      <c r="AJ35" t="s">
        <v>65</v>
      </c>
      <c r="AK35">
        <v>15</v>
      </c>
      <c r="AL35" t="s">
        <v>65</v>
      </c>
      <c r="AN35" s="65">
        <v>7</v>
      </c>
      <c r="AO35" s="77">
        <f t="shared" si="4"/>
        <v>7.2857142857142856</v>
      </c>
      <c r="AQ35">
        <v>18</v>
      </c>
      <c r="AS35">
        <v>20</v>
      </c>
      <c r="AT35">
        <v>15</v>
      </c>
      <c r="AU35">
        <v>14</v>
      </c>
      <c r="AV35">
        <v>20</v>
      </c>
      <c r="AW35">
        <v>14</v>
      </c>
      <c r="AX35" s="84">
        <f t="shared" si="5"/>
        <v>12.978571428571428</v>
      </c>
    </row>
    <row r="36" spans="1:50" ht="16" thickBot="1">
      <c r="A36">
        <v>3</v>
      </c>
      <c r="B36" s="8">
        <v>2014243451</v>
      </c>
      <c r="C36" s="41" t="s">
        <v>113</v>
      </c>
      <c r="D36" s="3">
        <v>2</v>
      </c>
      <c r="E36">
        <v>1</v>
      </c>
      <c r="G36">
        <v>1</v>
      </c>
      <c r="J36">
        <v>2</v>
      </c>
      <c r="M36" s="31">
        <v>20</v>
      </c>
      <c r="N36" s="31">
        <v>16</v>
      </c>
      <c r="O36" s="31" t="s">
        <v>65</v>
      </c>
      <c r="P36" s="31">
        <v>8</v>
      </c>
      <c r="Q36" s="31">
        <v>10</v>
      </c>
      <c r="R36" s="31" t="s">
        <v>65</v>
      </c>
      <c r="S36" s="31" t="s">
        <v>65</v>
      </c>
      <c r="T36" s="31" t="s">
        <v>65</v>
      </c>
      <c r="U36" s="31" t="s">
        <v>65</v>
      </c>
      <c r="V36" s="74">
        <f t="shared" si="6"/>
        <v>4.4615384615384617</v>
      </c>
      <c r="AO36" s="77">
        <f t="shared" si="4"/>
        <v>0</v>
      </c>
      <c r="AX36" s="84">
        <f t="shared" si="5"/>
        <v>0</v>
      </c>
    </row>
    <row r="37" spans="1:50" ht="16" thickBot="1">
      <c r="A37">
        <v>4</v>
      </c>
      <c r="B37" s="8">
        <v>2014230121</v>
      </c>
      <c r="C37" s="41" t="s">
        <v>114</v>
      </c>
      <c r="D37" s="3">
        <v>2</v>
      </c>
      <c r="J37">
        <v>1</v>
      </c>
      <c r="L37">
        <v>11</v>
      </c>
      <c r="M37" s="31" t="s">
        <v>65</v>
      </c>
      <c r="N37" s="31" t="s">
        <v>65</v>
      </c>
      <c r="O37" s="31" t="s">
        <v>65</v>
      </c>
      <c r="P37" s="31" t="s">
        <v>65</v>
      </c>
      <c r="Q37" s="31" t="s">
        <v>65</v>
      </c>
      <c r="R37" s="31">
        <v>11</v>
      </c>
      <c r="S37" s="31" t="s">
        <v>65</v>
      </c>
      <c r="T37" s="31" t="s">
        <v>65</v>
      </c>
      <c r="U37" s="31" t="s">
        <v>65</v>
      </c>
      <c r="V37" s="74">
        <f t="shared" si="6"/>
        <v>4.3076923076923075</v>
      </c>
      <c r="X37" s="52">
        <v>1</v>
      </c>
      <c r="AN37" s="65">
        <v>4</v>
      </c>
      <c r="AO37" s="77">
        <f t="shared" si="4"/>
        <v>1.5</v>
      </c>
      <c r="AT37">
        <v>5</v>
      </c>
      <c r="AW37">
        <v>8</v>
      </c>
      <c r="AX37" s="84">
        <f t="shared" si="5"/>
        <v>3.2642857142857142</v>
      </c>
    </row>
    <row r="38" spans="1:50" ht="16" thickBot="1">
      <c r="A38">
        <v>5</v>
      </c>
      <c r="B38" s="8">
        <v>2014243552</v>
      </c>
      <c r="C38" s="41" t="s">
        <v>115</v>
      </c>
      <c r="D38" s="3">
        <v>2</v>
      </c>
      <c r="G38">
        <v>1</v>
      </c>
      <c r="J38">
        <v>3</v>
      </c>
      <c r="L38">
        <v>14</v>
      </c>
      <c r="M38" s="31">
        <v>20</v>
      </c>
      <c r="N38" s="31">
        <v>16</v>
      </c>
      <c r="O38" s="31">
        <v>15</v>
      </c>
      <c r="P38" s="31" t="s">
        <v>65</v>
      </c>
      <c r="Q38" s="31">
        <v>13</v>
      </c>
      <c r="R38" s="31">
        <v>11</v>
      </c>
      <c r="S38" s="31">
        <v>16</v>
      </c>
      <c r="T38" s="31" t="s">
        <v>65</v>
      </c>
      <c r="U38" s="31">
        <v>20</v>
      </c>
      <c r="V38" s="74">
        <f t="shared" si="6"/>
        <v>13.153846153846153</v>
      </c>
      <c r="X38" s="52">
        <v>1</v>
      </c>
      <c r="Z38" s="51">
        <v>1</v>
      </c>
      <c r="AD38">
        <v>20</v>
      </c>
      <c r="AE38" t="s">
        <v>65</v>
      </c>
      <c r="AF38">
        <v>15</v>
      </c>
      <c r="AG38">
        <v>15</v>
      </c>
      <c r="AH38">
        <v>13</v>
      </c>
      <c r="AI38">
        <v>12</v>
      </c>
      <c r="AJ38">
        <v>13</v>
      </c>
      <c r="AK38">
        <v>14</v>
      </c>
      <c r="AL38">
        <v>13</v>
      </c>
      <c r="AN38" s="65">
        <v>12</v>
      </c>
      <c r="AO38" s="77">
        <f t="shared" si="4"/>
        <v>12.642857142857142</v>
      </c>
      <c r="AP38">
        <v>20</v>
      </c>
      <c r="AQ38">
        <v>20</v>
      </c>
      <c r="AR38">
        <v>20</v>
      </c>
      <c r="AS38">
        <v>14</v>
      </c>
      <c r="AT38">
        <v>20</v>
      </c>
      <c r="AV38">
        <v>15</v>
      </c>
      <c r="AW38">
        <v>14</v>
      </c>
      <c r="AX38" s="84">
        <f t="shared" si="5"/>
        <v>15.021428571428572</v>
      </c>
    </row>
    <row r="39" spans="1:50" ht="16" thickBot="1">
      <c r="A39">
        <v>6</v>
      </c>
      <c r="B39" s="8">
        <v>2013243431</v>
      </c>
      <c r="C39" s="41" t="s">
        <v>116</v>
      </c>
      <c r="D39" s="2">
        <v>0</v>
      </c>
      <c r="V39" s="74">
        <f t="shared" si="6"/>
        <v>0</v>
      </c>
      <c r="AO39" s="77">
        <f t="shared" si="4"/>
        <v>0</v>
      </c>
      <c r="AX39" s="84">
        <f t="shared" si="5"/>
        <v>0</v>
      </c>
    </row>
    <row r="40" spans="1:50" ht="16" thickBot="1">
      <c r="A40">
        <v>7</v>
      </c>
      <c r="B40" s="8">
        <v>2013244801</v>
      </c>
      <c r="C40" s="41" t="s">
        <v>117</v>
      </c>
      <c r="D40" s="2">
        <v>1</v>
      </c>
      <c r="G40">
        <v>1</v>
      </c>
      <c r="I40">
        <v>1</v>
      </c>
      <c r="J40">
        <v>3</v>
      </c>
      <c r="L40">
        <v>10</v>
      </c>
      <c r="M40" s="30">
        <v>20</v>
      </c>
      <c r="N40" s="30">
        <v>7</v>
      </c>
      <c r="O40" s="30" t="s">
        <v>65</v>
      </c>
      <c r="P40" s="30">
        <v>8</v>
      </c>
      <c r="Q40" s="30">
        <v>14</v>
      </c>
      <c r="R40" s="30" t="s">
        <v>65</v>
      </c>
      <c r="S40" s="30">
        <v>17</v>
      </c>
      <c r="T40" s="30">
        <v>12</v>
      </c>
      <c r="U40" s="30">
        <v>11</v>
      </c>
      <c r="V40" s="74">
        <f t="shared" si="6"/>
        <v>10.307692307692308</v>
      </c>
      <c r="Z40" s="51">
        <v>0.5</v>
      </c>
      <c r="AD40">
        <v>16</v>
      </c>
      <c r="AE40">
        <v>12</v>
      </c>
      <c r="AF40">
        <v>6</v>
      </c>
      <c r="AG40">
        <v>8</v>
      </c>
      <c r="AH40">
        <v>7</v>
      </c>
      <c r="AI40">
        <v>8</v>
      </c>
      <c r="AJ40">
        <v>10</v>
      </c>
      <c r="AK40" t="s">
        <v>65</v>
      </c>
      <c r="AL40">
        <v>12</v>
      </c>
      <c r="AN40" s="65">
        <v>11</v>
      </c>
      <c r="AO40" s="77">
        <f t="shared" si="4"/>
        <v>9.6071428571428577</v>
      </c>
      <c r="AX40" s="84">
        <f t="shared" si="5"/>
        <v>0</v>
      </c>
    </row>
    <row r="41" spans="1:50" ht="16" thickBot="1">
      <c r="A41">
        <v>8</v>
      </c>
      <c r="B41" s="8">
        <v>2013246741</v>
      </c>
      <c r="C41" s="41" t="s">
        <v>118</v>
      </c>
      <c r="D41" s="3">
        <v>1</v>
      </c>
      <c r="F41">
        <v>1</v>
      </c>
      <c r="G41">
        <v>1</v>
      </c>
      <c r="J41">
        <v>1</v>
      </c>
      <c r="L41">
        <v>10</v>
      </c>
      <c r="M41" s="31" t="s">
        <v>65</v>
      </c>
      <c r="N41" s="31">
        <v>16</v>
      </c>
      <c r="O41" s="31" t="s">
        <v>65</v>
      </c>
      <c r="P41" s="31">
        <v>13</v>
      </c>
      <c r="Q41" s="31">
        <v>10</v>
      </c>
      <c r="R41" s="31" t="s">
        <v>65</v>
      </c>
      <c r="S41" s="31" t="s">
        <v>65</v>
      </c>
      <c r="T41" s="31">
        <v>12</v>
      </c>
      <c r="U41" s="31">
        <v>11</v>
      </c>
      <c r="V41" s="74">
        <f t="shared" si="6"/>
        <v>8.0769230769230766</v>
      </c>
      <c r="Z41" s="51">
        <v>0.5</v>
      </c>
      <c r="AD41">
        <v>12</v>
      </c>
      <c r="AE41">
        <v>6</v>
      </c>
      <c r="AF41">
        <v>7</v>
      </c>
      <c r="AG41">
        <v>11</v>
      </c>
      <c r="AH41">
        <v>8</v>
      </c>
      <c r="AI41">
        <v>13</v>
      </c>
      <c r="AJ41" t="s">
        <v>65</v>
      </c>
      <c r="AK41" t="s">
        <v>65</v>
      </c>
      <c r="AL41" t="s">
        <v>65</v>
      </c>
      <c r="AN41" s="65">
        <v>8</v>
      </c>
      <c r="AO41" s="77">
        <f t="shared" si="4"/>
        <v>6.9642857142857144</v>
      </c>
      <c r="AX41" s="84">
        <f t="shared" si="5"/>
        <v>0</v>
      </c>
    </row>
    <row r="42" spans="1:50" ht="16" thickBot="1">
      <c r="A42">
        <v>9</v>
      </c>
      <c r="B42" s="8">
        <v>2014244521</v>
      </c>
      <c r="C42" s="41" t="s">
        <v>119</v>
      </c>
      <c r="D42" s="2">
        <v>0</v>
      </c>
      <c r="V42" s="74">
        <f t="shared" si="6"/>
        <v>0</v>
      </c>
      <c r="AO42" s="77">
        <f t="shared" si="4"/>
        <v>0</v>
      </c>
      <c r="AX42" s="84">
        <f t="shared" si="5"/>
        <v>0</v>
      </c>
    </row>
    <row r="43" spans="1:50" ht="16" thickBot="1">
      <c r="A43">
        <v>10</v>
      </c>
      <c r="B43" s="8">
        <v>2014101202</v>
      </c>
      <c r="C43" s="41" t="s">
        <v>120</v>
      </c>
      <c r="D43" s="3">
        <v>2</v>
      </c>
      <c r="F43">
        <v>1</v>
      </c>
      <c r="G43">
        <v>1</v>
      </c>
      <c r="I43">
        <v>1</v>
      </c>
      <c r="J43">
        <v>4</v>
      </c>
      <c r="K43">
        <v>3</v>
      </c>
      <c r="L43">
        <v>17</v>
      </c>
      <c r="M43" s="31">
        <v>20</v>
      </c>
      <c r="N43" s="31">
        <v>14</v>
      </c>
      <c r="O43" s="31">
        <v>16</v>
      </c>
      <c r="P43" s="31">
        <v>15</v>
      </c>
      <c r="Q43" s="31">
        <v>19</v>
      </c>
      <c r="R43" s="31">
        <v>15</v>
      </c>
      <c r="S43" s="31">
        <v>20</v>
      </c>
      <c r="T43" s="31">
        <v>20</v>
      </c>
      <c r="U43" s="31">
        <v>20</v>
      </c>
      <c r="V43" s="74">
        <f t="shared" si="6"/>
        <v>18.23076923076923</v>
      </c>
      <c r="X43" s="52">
        <v>1</v>
      </c>
      <c r="Z43" s="51">
        <v>1</v>
      </c>
      <c r="AD43">
        <v>18</v>
      </c>
      <c r="AE43">
        <v>14</v>
      </c>
      <c r="AF43">
        <v>13</v>
      </c>
      <c r="AG43">
        <v>16</v>
      </c>
      <c r="AH43">
        <v>11</v>
      </c>
      <c r="AI43">
        <v>12</v>
      </c>
      <c r="AJ43">
        <v>12</v>
      </c>
      <c r="AK43">
        <v>16</v>
      </c>
      <c r="AL43">
        <v>15</v>
      </c>
      <c r="AM43" s="53">
        <v>3</v>
      </c>
      <c r="AN43" s="65">
        <v>10</v>
      </c>
      <c r="AO43" s="77">
        <f t="shared" si="4"/>
        <v>13</v>
      </c>
      <c r="AQ43">
        <v>20</v>
      </c>
      <c r="AR43">
        <v>20</v>
      </c>
      <c r="AS43">
        <v>14</v>
      </c>
      <c r="AU43">
        <v>14</v>
      </c>
      <c r="AV43">
        <v>18</v>
      </c>
      <c r="AW43">
        <v>15</v>
      </c>
      <c r="AX43" s="84">
        <f t="shared" si="5"/>
        <v>13.235714285714288</v>
      </c>
    </row>
    <row r="44" spans="1:50" ht="16" thickBot="1">
      <c r="A44">
        <v>11</v>
      </c>
      <c r="B44" s="8">
        <v>2014223961</v>
      </c>
      <c r="C44" s="41" t="s">
        <v>121</v>
      </c>
      <c r="D44" s="2">
        <v>0</v>
      </c>
      <c r="F44" s="24"/>
      <c r="V44" s="74">
        <f t="shared" si="6"/>
        <v>0</v>
      </c>
      <c r="AO44" s="77">
        <f t="shared" si="4"/>
        <v>0</v>
      </c>
      <c r="AT44">
        <v>19</v>
      </c>
      <c r="AX44" s="84">
        <f t="shared" si="5"/>
        <v>1.7642857142857145</v>
      </c>
    </row>
    <row r="45" spans="1:50" ht="16" thickBot="1">
      <c r="A45">
        <v>12</v>
      </c>
      <c r="B45" s="8">
        <v>2014220221</v>
      </c>
      <c r="C45" s="41" t="s">
        <v>87</v>
      </c>
      <c r="D45" s="2">
        <v>1</v>
      </c>
      <c r="V45" s="74">
        <f t="shared" si="6"/>
        <v>0</v>
      </c>
      <c r="Z45" s="51">
        <v>1</v>
      </c>
      <c r="AO45" s="77">
        <f t="shared" si="4"/>
        <v>7.1428571428571425E-2</v>
      </c>
      <c r="AR45">
        <v>20</v>
      </c>
      <c r="AW45">
        <v>9</v>
      </c>
      <c r="AX45" s="84">
        <f t="shared" si="5"/>
        <v>5.0071428571428571</v>
      </c>
    </row>
    <row r="46" spans="1:50" ht="16" thickBot="1">
      <c r="A46">
        <v>13</v>
      </c>
      <c r="B46" s="8">
        <v>2014221491</v>
      </c>
      <c r="C46" s="41" t="s">
        <v>88</v>
      </c>
      <c r="D46" s="3">
        <v>2</v>
      </c>
      <c r="M46" s="31">
        <v>20</v>
      </c>
      <c r="N46" s="31" t="s">
        <v>65</v>
      </c>
      <c r="O46" s="31">
        <v>11</v>
      </c>
      <c r="P46" s="31">
        <v>15</v>
      </c>
      <c r="Q46" s="31">
        <v>18</v>
      </c>
      <c r="R46" s="31" t="s">
        <v>65</v>
      </c>
      <c r="S46" s="31">
        <v>20</v>
      </c>
      <c r="T46" s="31" t="s">
        <v>65</v>
      </c>
      <c r="U46" s="31" t="s">
        <v>65</v>
      </c>
      <c r="V46" s="74">
        <f t="shared" si="6"/>
        <v>6.4615384615384617</v>
      </c>
      <c r="AD46" t="s">
        <v>65</v>
      </c>
      <c r="AE46">
        <v>12</v>
      </c>
      <c r="AF46" t="s">
        <v>65</v>
      </c>
      <c r="AG46" t="s">
        <v>65</v>
      </c>
      <c r="AH46">
        <v>17</v>
      </c>
      <c r="AI46">
        <v>18</v>
      </c>
      <c r="AJ46" t="s">
        <v>65</v>
      </c>
      <c r="AK46" t="s">
        <v>65</v>
      </c>
      <c r="AL46" t="s">
        <v>65</v>
      </c>
      <c r="AO46" s="77">
        <f t="shared" si="4"/>
        <v>3.3571428571428572</v>
      </c>
      <c r="AX46" s="84">
        <f t="shared" si="5"/>
        <v>0</v>
      </c>
    </row>
    <row r="47" spans="1:50" ht="16" thickBot="1">
      <c r="A47">
        <v>14</v>
      </c>
      <c r="B47" s="8">
        <v>2013223361</v>
      </c>
      <c r="C47" s="41" t="s">
        <v>137</v>
      </c>
      <c r="D47" s="3">
        <v>1</v>
      </c>
      <c r="F47">
        <v>1</v>
      </c>
      <c r="G47">
        <v>1</v>
      </c>
      <c r="J47">
        <v>1.5</v>
      </c>
      <c r="L47">
        <v>1</v>
      </c>
      <c r="M47" s="31">
        <v>10</v>
      </c>
      <c r="N47" s="31">
        <v>16</v>
      </c>
      <c r="O47" s="31">
        <v>8</v>
      </c>
      <c r="P47" s="31">
        <v>16</v>
      </c>
      <c r="Q47" s="31">
        <v>13</v>
      </c>
      <c r="R47" s="31">
        <v>12</v>
      </c>
      <c r="S47" s="31">
        <v>12</v>
      </c>
      <c r="T47" s="31">
        <v>12</v>
      </c>
      <c r="U47" s="31">
        <v>12</v>
      </c>
      <c r="V47" s="74">
        <f t="shared" si="6"/>
        <v>9.115384615384615</v>
      </c>
      <c r="AD47" t="s">
        <v>65</v>
      </c>
      <c r="AE47">
        <v>12</v>
      </c>
      <c r="AF47">
        <v>11</v>
      </c>
      <c r="AG47">
        <v>11</v>
      </c>
      <c r="AH47">
        <v>9</v>
      </c>
      <c r="AI47">
        <v>13</v>
      </c>
      <c r="AJ47">
        <v>12</v>
      </c>
      <c r="AK47">
        <v>15</v>
      </c>
      <c r="AL47">
        <v>20</v>
      </c>
      <c r="AN47" s="65">
        <v>8</v>
      </c>
      <c r="AO47" s="77">
        <f t="shared" si="4"/>
        <v>10.214285714285714</v>
      </c>
      <c r="AQ47">
        <v>20</v>
      </c>
      <c r="AR47">
        <v>6</v>
      </c>
      <c r="AT47">
        <v>13</v>
      </c>
      <c r="AU47">
        <v>18</v>
      </c>
      <c r="AV47">
        <v>14</v>
      </c>
      <c r="AW47">
        <v>11</v>
      </c>
      <c r="AX47" s="84">
        <f t="shared" si="5"/>
        <v>10.442857142857143</v>
      </c>
    </row>
    <row r="48" spans="1:50" ht="16" thickBot="1">
      <c r="A48">
        <v>15</v>
      </c>
      <c r="B48" s="8">
        <v>2012223801</v>
      </c>
      <c r="C48" s="41" t="s">
        <v>138</v>
      </c>
      <c r="D48" s="3">
        <v>1</v>
      </c>
      <c r="F48" s="24"/>
      <c r="J48">
        <v>1.5</v>
      </c>
      <c r="V48" s="74">
        <f t="shared" si="6"/>
        <v>0.11538461538461539</v>
      </c>
      <c r="AO48" s="77">
        <f t="shared" si="4"/>
        <v>0</v>
      </c>
      <c r="AX48" s="84">
        <f t="shared" si="5"/>
        <v>0</v>
      </c>
    </row>
    <row r="49" spans="1:50" ht="16" thickBot="1">
      <c r="A49">
        <v>16</v>
      </c>
      <c r="B49" s="8">
        <v>2011800231</v>
      </c>
      <c r="C49" s="41" t="s">
        <v>139</v>
      </c>
      <c r="D49" s="2">
        <v>0</v>
      </c>
      <c r="V49" s="74">
        <f t="shared" si="6"/>
        <v>0</v>
      </c>
      <c r="AO49" s="77">
        <f t="shared" si="4"/>
        <v>0</v>
      </c>
      <c r="AX49" s="84">
        <f t="shared" si="5"/>
        <v>0</v>
      </c>
    </row>
    <row r="50" spans="1:50" ht="16" thickBot="1">
      <c r="A50">
        <v>17</v>
      </c>
      <c r="B50" s="8">
        <v>2013244781</v>
      </c>
      <c r="C50" s="41" t="s">
        <v>140</v>
      </c>
      <c r="D50" s="2">
        <v>1</v>
      </c>
      <c r="F50">
        <v>1</v>
      </c>
      <c r="G50">
        <v>1</v>
      </c>
      <c r="J50">
        <v>1</v>
      </c>
      <c r="L50">
        <v>13</v>
      </c>
      <c r="M50" s="31">
        <v>20</v>
      </c>
      <c r="N50" s="31">
        <v>20</v>
      </c>
      <c r="O50" s="31">
        <v>11</v>
      </c>
      <c r="P50" s="31">
        <v>20</v>
      </c>
      <c r="Q50" s="31">
        <v>16</v>
      </c>
      <c r="R50" s="31">
        <v>8</v>
      </c>
      <c r="S50" s="31">
        <v>8</v>
      </c>
      <c r="T50" s="31">
        <v>18</v>
      </c>
      <c r="U50" s="31">
        <v>12</v>
      </c>
      <c r="V50" s="74">
        <f t="shared" si="6"/>
        <v>14.461538461538462</v>
      </c>
      <c r="Z50" s="51">
        <v>0.5</v>
      </c>
      <c r="AD50">
        <v>20</v>
      </c>
      <c r="AE50">
        <v>8</v>
      </c>
      <c r="AF50">
        <v>10</v>
      </c>
      <c r="AG50">
        <v>14</v>
      </c>
      <c r="AH50">
        <v>15</v>
      </c>
      <c r="AI50">
        <v>16</v>
      </c>
      <c r="AJ50">
        <v>16</v>
      </c>
      <c r="AK50">
        <v>16</v>
      </c>
      <c r="AL50">
        <v>20</v>
      </c>
      <c r="AN50" s="65">
        <v>15</v>
      </c>
      <c r="AO50" s="77">
        <f t="shared" si="4"/>
        <v>15.035714285714286</v>
      </c>
      <c r="AP50">
        <v>20</v>
      </c>
      <c r="AQ50">
        <v>20</v>
      </c>
      <c r="AT50">
        <v>19</v>
      </c>
      <c r="AU50">
        <v>18</v>
      </c>
      <c r="AW50">
        <v>16</v>
      </c>
      <c r="AX50" s="89">
        <f>+AW50*0.35+SUM(AP50:AV50)/7*0.65+1</f>
        <v>13.75</v>
      </c>
    </row>
    <row r="51" spans="1:50" ht="16" thickBot="1">
      <c r="A51">
        <v>18</v>
      </c>
      <c r="B51" s="8">
        <v>2014222441</v>
      </c>
      <c r="C51" s="41" t="s">
        <v>45</v>
      </c>
      <c r="D51" s="3">
        <v>1</v>
      </c>
      <c r="V51" s="74">
        <f t="shared" si="6"/>
        <v>0</v>
      </c>
      <c r="AD51" t="s">
        <v>65</v>
      </c>
      <c r="AE51">
        <v>12</v>
      </c>
      <c r="AF51" t="s">
        <v>65</v>
      </c>
      <c r="AG51" t="s">
        <v>65</v>
      </c>
      <c r="AH51" t="s">
        <v>65</v>
      </c>
      <c r="AI51" t="s">
        <v>65</v>
      </c>
      <c r="AJ51" t="s">
        <v>65</v>
      </c>
      <c r="AK51" t="s">
        <v>65</v>
      </c>
      <c r="AL51" t="s">
        <v>65</v>
      </c>
      <c r="AN51" s="65">
        <v>6</v>
      </c>
      <c r="AO51" s="77">
        <f t="shared" si="4"/>
        <v>3</v>
      </c>
      <c r="AP51">
        <v>10</v>
      </c>
      <c r="AQ51">
        <v>14</v>
      </c>
      <c r="AR51">
        <v>7</v>
      </c>
      <c r="AX51" s="84">
        <f t="shared" si="5"/>
        <v>2.878571428571429</v>
      </c>
    </row>
    <row r="52" spans="1:50" ht="16" thickBot="1">
      <c r="A52">
        <v>19</v>
      </c>
      <c r="B52" s="8">
        <v>2009224071</v>
      </c>
      <c r="C52" s="41" t="s">
        <v>46</v>
      </c>
      <c r="D52" s="2">
        <v>0</v>
      </c>
      <c r="J52">
        <v>5</v>
      </c>
      <c r="K52">
        <v>4</v>
      </c>
      <c r="L52">
        <v>20</v>
      </c>
      <c r="V52" s="74">
        <f t="shared" si="6"/>
        <v>6.8461538461538458</v>
      </c>
      <c r="AO52" s="77">
        <f t="shared" si="4"/>
        <v>0</v>
      </c>
      <c r="AX52" s="84">
        <f t="shared" si="5"/>
        <v>0</v>
      </c>
    </row>
    <row r="53" spans="1:50" ht="16" thickBot="1">
      <c r="A53">
        <v>20</v>
      </c>
      <c r="B53" s="8">
        <v>2013204031</v>
      </c>
      <c r="C53" s="41" t="s">
        <v>47</v>
      </c>
      <c r="D53" s="3">
        <v>2</v>
      </c>
      <c r="E53">
        <v>1</v>
      </c>
      <c r="G53">
        <v>1</v>
      </c>
      <c r="I53">
        <v>1</v>
      </c>
      <c r="J53">
        <v>2</v>
      </c>
      <c r="L53">
        <v>10</v>
      </c>
      <c r="M53" s="31">
        <v>15</v>
      </c>
      <c r="N53" s="31">
        <v>16</v>
      </c>
      <c r="O53" s="31">
        <v>13</v>
      </c>
      <c r="P53" s="31">
        <v>18</v>
      </c>
      <c r="Q53" s="31">
        <v>14</v>
      </c>
      <c r="R53" s="31">
        <v>13</v>
      </c>
      <c r="S53" s="31">
        <v>17</v>
      </c>
      <c r="T53" s="31">
        <v>12</v>
      </c>
      <c r="U53" s="31">
        <v>12</v>
      </c>
      <c r="V53" s="74">
        <f t="shared" si="6"/>
        <v>13.461538461538462</v>
      </c>
      <c r="X53" s="52">
        <v>1</v>
      </c>
      <c r="Z53" s="51">
        <v>0.5</v>
      </c>
      <c r="AD53">
        <v>18</v>
      </c>
      <c r="AE53" t="s">
        <v>65</v>
      </c>
      <c r="AF53">
        <v>14</v>
      </c>
      <c r="AG53">
        <v>14</v>
      </c>
      <c r="AH53">
        <v>13</v>
      </c>
      <c r="AI53">
        <v>16</v>
      </c>
      <c r="AJ53">
        <v>16</v>
      </c>
      <c r="AK53">
        <v>15</v>
      </c>
      <c r="AL53">
        <v>18</v>
      </c>
      <c r="AN53" s="65">
        <v>7</v>
      </c>
      <c r="AO53" s="77">
        <f t="shared" si="4"/>
        <v>11.464285714285714</v>
      </c>
      <c r="AP53">
        <v>14</v>
      </c>
      <c r="AQ53">
        <v>14</v>
      </c>
      <c r="AR53">
        <v>14</v>
      </c>
      <c r="AS53">
        <v>11</v>
      </c>
      <c r="AT53">
        <v>13</v>
      </c>
      <c r="AU53">
        <v>18</v>
      </c>
      <c r="AV53">
        <v>14</v>
      </c>
      <c r="AW53">
        <v>10</v>
      </c>
      <c r="AX53" s="84">
        <f t="shared" si="5"/>
        <v>12.6</v>
      </c>
    </row>
    <row r="54" spans="1:50" ht="16" thickBot="1">
      <c r="A54">
        <v>21</v>
      </c>
      <c r="B54" s="8">
        <v>2014247201</v>
      </c>
      <c r="C54" s="41" t="s">
        <v>48</v>
      </c>
      <c r="D54" s="2">
        <v>0</v>
      </c>
      <c r="V54" s="74">
        <f t="shared" si="6"/>
        <v>0</v>
      </c>
      <c r="AO54" s="77">
        <f t="shared" si="4"/>
        <v>0</v>
      </c>
      <c r="AX54" s="84">
        <f t="shared" si="5"/>
        <v>0</v>
      </c>
    </row>
    <row r="55" spans="1:50" ht="16" thickBot="1">
      <c r="A55">
        <v>22</v>
      </c>
      <c r="B55" s="9">
        <v>2014223981</v>
      </c>
      <c r="C55" s="42" t="s">
        <v>49</v>
      </c>
      <c r="D55" s="12">
        <v>1</v>
      </c>
      <c r="J55">
        <v>3</v>
      </c>
      <c r="M55" s="31">
        <v>15</v>
      </c>
      <c r="N55" s="31">
        <v>15</v>
      </c>
      <c r="O55" s="31">
        <v>9</v>
      </c>
      <c r="P55" s="31">
        <v>20</v>
      </c>
      <c r="Q55" s="31">
        <v>19</v>
      </c>
      <c r="R55" s="31">
        <v>15</v>
      </c>
      <c r="S55" s="31">
        <v>13</v>
      </c>
      <c r="T55" s="31">
        <v>18</v>
      </c>
      <c r="U55" s="31">
        <v>15</v>
      </c>
      <c r="V55" s="74">
        <f t="shared" si="6"/>
        <v>10.923076923076923</v>
      </c>
      <c r="Z55" s="51">
        <v>1</v>
      </c>
      <c r="AD55">
        <v>14</v>
      </c>
      <c r="AE55">
        <v>18</v>
      </c>
      <c r="AF55">
        <v>8</v>
      </c>
      <c r="AG55">
        <v>14</v>
      </c>
      <c r="AH55">
        <v>20</v>
      </c>
      <c r="AI55">
        <v>8</v>
      </c>
      <c r="AJ55" t="s">
        <v>65</v>
      </c>
      <c r="AK55" t="s">
        <v>65</v>
      </c>
      <c r="AL55" t="s">
        <v>65</v>
      </c>
      <c r="AN55" s="65">
        <v>15</v>
      </c>
      <c r="AO55" s="77">
        <f t="shared" si="4"/>
        <v>11.285714285714286</v>
      </c>
      <c r="AP55">
        <v>20</v>
      </c>
      <c r="AQ55">
        <v>17</v>
      </c>
      <c r="AR55">
        <v>20</v>
      </c>
      <c r="AT55">
        <v>19</v>
      </c>
      <c r="AU55">
        <v>13</v>
      </c>
      <c r="AW55">
        <v>8</v>
      </c>
      <c r="AX55" s="84">
        <f t="shared" si="5"/>
        <v>11.064285714285713</v>
      </c>
    </row>
    <row r="56" spans="1:50">
      <c r="B56" s="21" t="s">
        <v>181</v>
      </c>
      <c r="C56" s="44" t="s">
        <v>273</v>
      </c>
      <c r="D56" s="23">
        <v>1</v>
      </c>
    </row>
    <row r="57" spans="1:50">
      <c r="B57" s="21" t="s">
        <v>79</v>
      </c>
      <c r="C57" s="45" t="s">
        <v>78</v>
      </c>
      <c r="D57" s="25">
        <v>3</v>
      </c>
      <c r="E57">
        <v>2</v>
      </c>
      <c r="F57">
        <v>1</v>
      </c>
      <c r="AA57" s="51"/>
      <c r="AB57" s="52"/>
      <c r="AC57" s="51"/>
      <c r="AD57" s="51"/>
    </row>
    <row r="58" spans="1:50">
      <c r="B58" s="21"/>
      <c r="C58" s="46" t="s">
        <v>203</v>
      </c>
      <c r="D58" s="25">
        <v>4</v>
      </c>
      <c r="E58">
        <v>1</v>
      </c>
      <c r="F58">
        <v>1</v>
      </c>
      <c r="V58" s="68"/>
      <c r="W58"/>
      <c r="X58"/>
      <c r="Y58"/>
      <c r="Z58"/>
      <c r="AA58"/>
      <c r="AB58"/>
      <c r="AC58"/>
      <c r="AD58"/>
      <c r="AE58"/>
      <c r="AF58"/>
      <c r="AG58"/>
      <c r="AH58"/>
      <c r="AI58"/>
    </row>
    <row r="60" spans="1:50">
      <c r="B60" t="s">
        <v>63</v>
      </c>
    </row>
    <row r="61" spans="1:50" s="29" customFormat="1">
      <c r="B61" s="29" t="s">
        <v>163</v>
      </c>
      <c r="C61" s="50" t="s">
        <v>162</v>
      </c>
      <c r="D61" s="29" t="s">
        <v>272</v>
      </c>
      <c r="E61" s="29" t="s">
        <v>274</v>
      </c>
      <c r="F61" s="29" t="s">
        <v>279</v>
      </c>
      <c r="G61" s="29" t="s">
        <v>199</v>
      </c>
      <c r="H61" s="29" t="s">
        <v>219</v>
      </c>
      <c r="I61" s="29" t="s">
        <v>157</v>
      </c>
      <c r="J61" s="29" t="s">
        <v>37</v>
      </c>
      <c r="K61" s="29" t="s">
        <v>38</v>
      </c>
      <c r="L61" s="29" t="s">
        <v>39</v>
      </c>
      <c r="M61" s="29" t="s">
        <v>40</v>
      </c>
      <c r="N61" s="29" t="s">
        <v>41</v>
      </c>
      <c r="O61" s="29" t="s">
        <v>42</v>
      </c>
      <c r="P61" s="29" t="s">
        <v>213</v>
      </c>
      <c r="Q61" s="29" t="s">
        <v>214</v>
      </c>
      <c r="R61" s="29" t="s">
        <v>215</v>
      </c>
      <c r="S61" s="29" t="s">
        <v>216</v>
      </c>
      <c r="T61" s="29" t="s">
        <v>217</v>
      </c>
      <c r="U61" s="29" t="s">
        <v>218</v>
      </c>
      <c r="V61" s="74" t="s">
        <v>43</v>
      </c>
      <c r="W61" s="54" t="s">
        <v>263</v>
      </c>
      <c r="X61" s="54" t="s">
        <v>262</v>
      </c>
      <c r="Y61" s="54" t="s">
        <v>4</v>
      </c>
      <c r="Z61" s="54" t="s">
        <v>5</v>
      </c>
      <c r="AA61" s="55" t="s">
        <v>6</v>
      </c>
      <c r="AB61" s="55" t="s">
        <v>7</v>
      </c>
      <c r="AC61" s="55" t="s">
        <v>8</v>
      </c>
      <c r="AD61" s="55" t="s">
        <v>237</v>
      </c>
      <c r="AE61" s="55" t="s">
        <v>9</v>
      </c>
      <c r="AF61" s="55" t="s">
        <v>10</v>
      </c>
      <c r="AG61" s="55" t="s">
        <v>11</v>
      </c>
      <c r="AH61" s="55" t="s">
        <v>12</v>
      </c>
      <c r="AI61" s="55" t="s">
        <v>13</v>
      </c>
      <c r="AJ61" s="55" t="s">
        <v>14</v>
      </c>
      <c r="AK61" s="55" t="s">
        <v>15</v>
      </c>
      <c r="AL61" s="55" t="s">
        <v>238</v>
      </c>
      <c r="AM61" s="55" t="s">
        <v>16</v>
      </c>
      <c r="AN61" s="66" t="s">
        <v>188</v>
      </c>
      <c r="AO61" s="74" t="s">
        <v>189</v>
      </c>
      <c r="AX61" s="80"/>
    </row>
    <row r="62" spans="1:50" ht="16" thickBot="1">
      <c r="A62">
        <v>1</v>
      </c>
      <c r="B62" s="4">
        <v>2013241541</v>
      </c>
      <c r="C62" s="40" t="s">
        <v>50</v>
      </c>
      <c r="D62" s="6">
        <v>2</v>
      </c>
      <c r="G62">
        <v>1</v>
      </c>
      <c r="H62">
        <v>2</v>
      </c>
      <c r="J62">
        <v>1</v>
      </c>
      <c r="K62">
        <v>1</v>
      </c>
      <c r="L62">
        <v>11</v>
      </c>
      <c r="M62" s="31">
        <v>19</v>
      </c>
      <c r="N62" s="31">
        <v>14</v>
      </c>
      <c r="O62" s="31">
        <v>12</v>
      </c>
      <c r="P62" s="31">
        <v>16</v>
      </c>
      <c r="Q62" s="31">
        <v>12</v>
      </c>
      <c r="R62" s="31">
        <v>18</v>
      </c>
      <c r="S62" s="31">
        <v>17</v>
      </c>
      <c r="T62" s="31">
        <v>18</v>
      </c>
      <c r="U62" s="31">
        <v>10</v>
      </c>
      <c r="V62" s="74">
        <f t="shared" ref="V62:V83" si="7">(SUM(E62:U62)+L62*3)/13</f>
        <v>14.23076923076923</v>
      </c>
      <c r="AD62">
        <v>16</v>
      </c>
      <c r="AE62">
        <v>16</v>
      </c>
      <c r="AF62">
        <v>7</v>
      </c>
      <c r="AG62">
        <v>12</v>
      </c>
      <c r="AH62">
        <v>9</v>
      </c>
      <c r="AI62">
        <v>18</v>
      </c>
      <c r="AJ62">
        <v>16</v>
      </c>
      <c r="AK62" t="s">
        <v>65</v>
      </c>
      <c r="AL62">
        <v>11</v>
      </c>
      <c r="AN62" s="65">
        <v>13</v>
      </c>
      <c r="AO62" s="77">
        <f>+(AN62*5+SUM(W62:AM62))/14</f>
        <v>12.142857142857142</v>
      </c>
      <c r="AP62">
        <v>14</v>
      </c>
      <c r="AQ62">
        <v>20</v>
      </c>
      <c r="AR62">
        <v>20</v>
      </c>
      <c r="AS62">
        <v>12</v>
      </c>
      <c r="AU62">
        <v>11</v>
      </c>
      <c r="AV62">
        <v>13</v>
      </c>
      <c r="AW62">
        <v>12</v>
      </c>
      <c r="AX62" s="84">
        <f t="shared" ref="AX62:AX82" si="8">+AW62*0.35+SUM(AP62:AV62)/7*0.65</f>
        <v>12.557142857142857</v>
      </c>
    </row>
    <row r="63" spans="1:50" ht="16" thickBot="1">
      <c r="A63">
        <v>2</v>
      </c>
      <c r="B63" s="8">
        <v>2008600181</v>
      </c>
      <c r="C63" s="41" t="s">
        <v>124</v>
      </c>
      <c r="D63" s="2">
        <v>0</v>
      </c>
      <c r="V63" s="74">
        <f t="shared" si="7"/>
        <v>0</v>
      </c>
      <c r="AO63" s="77">
        <f t="shared" ref="AO63:AO83" si="9">+(AN63*5+SUM(W63:AM63))/14</f>
        <v>0</v>
      </c>
      <c r="AX63" s="84">
        <f t="shared" si="8"/>
        <v>0</v>
      </c>
    </row>
    <row r="64" spans="1:50" ht="16" thickBot="1">
      <c r="A64">
        <v>3</v>
      </c>
      <c r="B64" s="8">
        <v>2006701371</v>
      </c>
      <c r="C64" s="41" t="s">
        <v>125</v>
      </c>
      <c r="D64" s="2">
        <v>0</v>
      </c>
      <c r="V64" s="74">
        <f t="shared" si="7"/>
        <v>0</v>
      </c>
      <c r="AO64" s="77">
        <f t="shared" si="9"/>
        <v>0</v>
      </c>
      <c r="AX64" s="84">
        <f t="shared" si="8"/>
        <v>0</v>
      </c>
    </row>
    <row r="65" spans="1:50" ht="16" thickBot="1">
      <c r="A65">
        <v>4</v>
      </c>
      <c r="B65" s="8">
        <v>2009200321</v>
      </c>
      <c r="C65" s="41" t="s">
        <v>126</v>
      </c>
      <c r="D65" s="2">
        <v>0</v>
      </c>
      <c r="V65" s="74">
        <f t="shared" si="7"/>
        <v>0</v>
      </c>
      <c r="AO65" s="77">
        <f t="shared" si="9"/>
        <v>0</v>
      </c>
      <c r="AX65" s="84">
        <f t="shared" si="8"/>
        <v>0</v>
      </c>
    </row>
    <row r="66" spans="1:50" ht="16" thickBot="1">
      <c r="A66">
        <v>5</v>
      </c>
      <c r="B66" s="8">
        <v>2013700311</v>
      </c>
      <c r="C66" s="41" t="s">
        <v>127</v>
      </c>
      <c r="D66" s="2">
        <v>1</v>
      </c>
      <c r="G66">
        <v>1</v>
      </c>
      <c r="H66">
        <v>1</v>
      </c>
      <c r="M66" s="31">
        <v>14</v>
      </c>
      <c r="N66" s="31">
        <v>14</v>
      </c>
      <c r="O66" s="31" t="s">
        <v>65</v>
      </c>
      <c r="P66" s="31">
        <v>16</v>
      </c>
      <c r="Q66" s="31">
        <v>18</v>
      </c>
      <c r="R66" s="31">
        <v>17</v>
      </c>
      <c r="S66" s="31" t="s">
        <v>65</v>
      </c>
      <c r="T66" s="31" t="s">
        <v>65</v>
      </c>
      <c r="U66" s="31" t="s">
        <v>65</v>
      </c>
      <c r="V66" s="74">
        <f t="shared" si="7"/>
        <v>6.2307692307692308</v>
      </c>
      <c r="AD66">
        <v>16</v>
      </c>
      <c r="AE66">
        <v>16</v>
      </c>
      <c r="AF66">
        <v>10</v>
      </c>
      <c r="AG66">
        <v>14</v>
      </c>
      <c r="AH66">
        <v>14</v>
      </c>
      <c r="AI66" t="s">
        <v>65</v>
      </c>
      <c r="AJ66" t="s">
        <v>65</v>
      </c>
      <c r="AK66" t="s">
        <v>65</v>
      </c>
      <c r="AL66" t="s">
        <v>65</v>
      </c>
      <c r="AN66" s="65">
        <v>7</v>
      </c>
      <c r="AO66" s="77">
        <f t="shared" si="9"/>
        <v>7.5</v>
      </c>
      <c r="AR66">
        <v>14</v>
      </c>
      <c r="AS66">
        <v>18</v>
      </c>
      <c r="AU66">
        <v>11</v>
      </c>
      <c r="AV66">
        <v>13</v>
      </c>
      <c r="AW66">
        <v>13</v>
      </c>
      <c r="AX66" s="84">
        <f t="shared" si="8"/>
        <v>9.75</v>
      </c>
    </row>
    <row r="67" spans="1:50" ht="16" thickBot="1">
      <c r="A67">
        <v>6</v>
      </c>
      <c r="B67" s="8">
        <v>2013221241</v>
      </c>
      <c r="C67" s="41" t="s">
        <v>83</v>
      </c>
      <c r="D67" s="2">
        <v>2</v>
      </c>
      <c r="G67">
        <v>2</v>
      </c>
      <c r="H67">
        <v>1</v>
      </c>
      <c r="J67">
        <v>3</v>
      </c>
      <c r="L67">
        <v>8</v>
      </c>
      <c r="M67" s="31">
        <v>20</v>
      </c>
      <c r="N67" s="31">
        <v>20</v>
      </c>
      <c r="O67" s="31">
        <v>20</v>
      </c>
      <c r="P67" s="31">
        <v>19</v>
      </c>
      <c r="Q67" s="31">
        <v>18</v>
      </c>
      <c r="R67" s="31">
        <v>16</v>
      </c>
      <c r="S67" s="31">
        <v>20</v>
      </c>
      <c r="T67" s="31">
        <v>18</v>
      </c>
      <c r="U67" s="31">
        <v>18</v>
      </c>
      <c r="V67" s="74">
        <f t="shared" si="7"/>
        <v>15.923076923076923</v>
      </c>
      <c r="X67" s="52">
        <v>1</v>
      </c>
      <c r="Z67" s="51">
        <v>1</v>
      </c>
      <c r="AB67" s="53">
        <v>0.5</v>
      </c>
      <c r="AD67">
        <v>20</v>
      </c>
      <c r="AE67">
        <v>20</v>
      </c>
      <c r="AF67">
        <v>15</v>
      </c>
      <c r="AG67">
        <v>16</v>
      </c>
      <c r="AH67">
        <v>17</v>
      </c>
      <c r="AI67">
        <v>18</v>
      </c>
      <c r="AJ67">
        <v>18</v>
      </c>
      <c r="AK67">
        <v>12</v>
      </c>
      <c r="AL67">
        <v>18</v>
      </c>
      <c r="AN67" s="65">
        <v>12</v>
      </c>
      <c r="AO67" s="77">
        <f t="shared" si="9"/>
        <v>15.464285714285714</v>
      </c>
      <c r="AP67">
        <v>20</v>
      </c>
      <c r="AQ67">
        <v>11</v>
      </c>
      <c r="AR67">
        <v>14</v>
      </c>
      <c r="AS67">
        <v>14</v>
      </c>
      <c r="AU67">
        <v>18</v>
      </c>
      <c r="AV67">
        <v>15</v>
      </c>
      <c r="AW67">
        <v>13</v>
      </c>
      <c r="AX67" s="84">
        <f t="shared" si="8"/>
        <v>13.092857142857142</v>
      </c>
    </row>
    <row r="68" spans="1:50" ht="16" thickBot="1">
      <c r="A68">
        <v>7</v>
      </c>
      <c r="B68" s="8">
        <v>2014601881</v>
      </c>
      <c r="C68" s="41" t="s">
        <v>84</v>
      </c>
      <c r="D68" s="2">
        <v>2</v>
      </c>
      <c r="G68">
        <v>1</v>
      </c>
      <c r="H68">
        <v>1</v>
      </c>
      <c r="I68">
        <v>1</v>
      </c>
      <c r="J68">
        <v>1</v>
      </c>
      <c r="L68">
        <v>11</v>
      </c>
      <c r="M68" s="31">
        <v>18</v>
      </c>
      <c r="N68" s="31">
        <v>20</v>
      </c>
      <c r="O68" s="31">
        <v>6</v>
      </c>
      <c r="P68" s="31">
        <v>6</v>
      </c>
      <c r="Q68" s="31" t="s">
        <v>65</v>
      </c>
      <c r="R68" s="31">
        <v>15</v>
      </c>
      <c r="S68" s="31">
        <v>20</v>
      </c>
      <c r="T68" s="31">
        <v>16</v>
      </c>
      <c r="U68" s="31">
        <v>20</v>
      </c>
      <c r="V68" s="74">
        <f t="shared" si="7"/>
        <v>13</v>
      </c>
      <c r="X68" s="52">
        <v>1</v>
      </c>
      <c r="Z68" s="51">
        <v>1</v>
      </c>
      <c r="AB68" s="53">
        <v>0.5</v>
      </c>
      <c r="AD68" s="73">
        <v>19</v>
      </c>
      <c r="AE68" s="73">
        <v>20</v>
      </c>
      <c r="AF68" s="73">
        <v>17</v>
      </c>
      <c r="AG68" s="73">
        <v>15</v>
      </c>
      <c r="AH68" s="73">
        <v>15</v>
      </c>
      <c r="AI68" s="73">
        <v>11</v>
      </c>
      <c r="AJ68" s="73">
        <v>18</v>
      </c>
      <c r="AK68" s="73">
        <v>8</v>
      </c>
      <c r="AL68" s="73">
        <v>11</v>
      </c>
      <c r="AN68" s="65">
        <v>13</v>
      </c>
      <c r="AO68" s="77">
        <f t="shared" si="9"/>
        <v>14.392857142857142</v>
      </c>
      <c r="AP68">
        <v>20</v>
      </c>
      <c r="AQ68">
        <v>17</v>
      </c>
      <c r="AR68">
        <v>20</v>
      </c>
      <c r="AS68">
        <v>15</v>
      </c>
      <c r="AT68">
        <v>14</v>
      </c>
      <c r="AU68">
        <v>18</v>
      </c>
      <c r="AV68">
        <v>11</v>
      </c>
      <c r="AW68">
        <v>15</v>
      </c>
      <c r="AX68" s="84">
        <f t="shared" si="8"/>
        <v>15.928571428571429</v>
      </c>
    </row>
    <row r="69" spans="1:50" ht="16" thickBot="1">
      <c r="A69">
        <v>8</v>
      </c>
      <c r="B69" s="8">
        <v>2013400111</v>
      </c>
      <c r="C69" s="41" t="s">
        <v>85</v>
      </c>
      <c r="D69" s="2">
        <v>2</v>
      </c>
      <c r="G69">
        <v>1</v>
      </c>
      <c r="J69">
        <v>3</v>
      </c>
      <c r="L69">
        <v>10</v>
      </c>
      <c r="M69" s="31">
        <v>20</v>
      </c>
      <c r="N69" s="31">
        <v>20</v>
      </c>
      <c r="O69" s="31">
        <v>19</v>
      </c>
      <c r="P69" s="31">
        <v>19</v>
      </c>
      <c r="Q69" s="31">
        <v>17</v>
      </c>
      <c r="R69" s="31">
        <v>15</v>
      </c>
      <c r="S69" s="31">
        <v>20</v>
      </c>
      <c r="T69" s="31">
        <v>20</v>
      </c>
      <c r="U69" s="31">
        <v>18</v>
      </c>
      <c r="V69" s="74">
        <f t="shared" si="7"/>
        <v>16.307692307692307</v>
      </c>
      <c r="Z69" s="51">
        <v>1</v>
      </c>
      <c r="AB69" s="53">
        <v>0.5</v>
      </c>
      <c r="AD69" s="73">
        <v>20</v>
      </c>
      <c r="AE69" s="73">
        <v>15</v>
      </c>
      <c r="AF69" s="73">
        <v>12</v>
      </c>
      <c r="AG69" s="73">
        <v>16</v>
      </c>
      <c r="AH69" s="73">
        <v>18</v>
      </c>
      <c r="AI69" s="73">
        <v>18</v>
      </c>
      <c r="AJ69" s="73">
        <v>20</v>
      </c>
      <c r="AK69" s="73">
        <v>11</v>
      </c>
      <c r="AL69" s="73" t="s">
        <v>65</v>
      </c>
      <c r="AN69" s="65">
        <v>16</v>
      </c>
      <c r="AO69" s="77">
        <f t="shared" si="9"/>
        <v>15.107142857142858</v>
      </c>
      <c r="AP69">
        <v>18</v>
      </c>
      <c r="AQ69">
        <v>18</v>
      </c>
      <c r="AR69">
        <v>18</v>
      </c>
      <c r="AS69">
        <v>15</v>
      </c>
      <c r="AU69">
        <v>15</v>
      </c>
      <c r="AV69">
        <v>11</v>
      </c>
      <c r="AW69">
        <v>13</v>
      </c>
      <c r="AX69" s="84">
        <f t="shared" si="8"/>
        <v>13.37142857142857</v>
      </c>
    </row>
    <row r="70" spans="1:50" ht="16" thickBot="1">
      <c r="A70">
        <v>9</v>
      </c>
      <c r="B70" s="8">
        <v>2012201781</v>
      </c>
      <c r="C70" s="41" t="s">
        <v>178</v>
      </c>
      <c r="D70" s="2">
        <v>2</v>
      </c>
      <c r="F70">
        <v>2</v>
      </c>
      <c r="J70">
        <v>3.5</v>
      </c>
      <c r="L70">
        <v>18</v>
      </c>
      <c r="M70" s="31">
        <v>19</v>
      </c>
      <c r="N70" s="31">
        <v>8</v>
      </c>
      <c r="O70" s="31">
        <v>14</v>
      </c>
      <c r="P70" s="31">
        <v>18</v>
      </c>
      <c r="Q70" s="31">
        <v>13</v>
      </c>
      <c r="R70" s="31">
        <v>20</v>
      </c>
      <c r="S70" s="31">
        <v>20</v>
      </c>
      <c r="T70" s="31" t="s">
        <v>65</v>
      </c>
      <c r="U70" s="31">
        <v>17</v>
      </c>
      <c r="V70" s="74">
        <f t="shared" si="7"/>
        <v>15.884615384615385</v>
      </c>
      <c r="X70" s="52">
        <v>1</v>
      </c>
      <c r="AD70">
        <v>14</v>
      </c>
      <c r="AE70">
        <v>11</v>
      </c>
      <c r="AF70">
        <v>15</v>
      </c>
      <c r="AG70">
        <v>14</v>
      </c>
      <c r="AH70">
        <v>13</v>
      </c>
      <c r="AI70" t="s">
        <v>65</v>
      </c>
      <c r="AJ70" t="s">
        <v>65</v>
      </c>
      <c r="AK70" t="s">
        <v>65</v>
      </c>
      <c r="AL70" t="s">
        <v>65</v>
      </c>
      <c r="AO70" s="77">
        <f t="shared" si="9"/>
        <v>4.8571428571428568</v>
      </c>
      <c r="AP70">
        <v>20</v>
      </c>
      <c r="AQ70">
        <v>11</v>
      </c>
      <c r="AR70">
        <v>18</v>
      </c>
      <c r="AU70">
        <v>18</v>
      </c>
      <c r="AW70">
        <v>11</v>
      </c>
      <c r="AX70" s="84">
        <f t="shared" si="8"/>
        <v>10.071428571428571</v>
      </c>
    </row>
    <row r="71" spans="1:50" ht="16" thickBot="1">
      <c r="A71">
        <v>10</v>
      </c>
      <c r="B71" s="8">
        <v>2014201762</v>
      </c>
      <c r="C71" s="41" t="s">
        <v>184</v>
      </c>
      <c r="D71" s="2">
        <v>1</v>
      </c>
      <c r="I71">
        <v>1</v>
      </c>
      <c r="J71">
        <v>2.5</v>
      </c>
      <c r="L71">
        <v>19</v>
      </c>
      <c r="M71" s="38">
        <v>15</v>
      </c>
      <c r="N71" s="38">
        <v>14</v>
      </c>
      <c r="O71" s="38">
        <v>8</v>
      </c>
      <c r="P71" s="38">
        <v>8</v>
      </c>
      <c r="Q71" s="38">
        <v>8</v>
      </c>
      <c r="R71" s="38">
        <v>8</v>
      </c>
      <c r="S71" s="38">
        <v>20</v>
      </c>
      <c r="V71" s="74">
        <f t="shared" si="7"/>
        <v>12.346153846153847</v>
      </c>
      <c r="X71" s="52">
        <v>1</v>
      </c>
      <c r="AD71" s="73">
        <v>20</v>
      </c>
      <c r="AE71" s="73">
        <v>20</v>
      </c>
      <c r="AF71" s="73">
        <v>17</v>
      </c>
      <c r="AG71" s="73">
        <v>15</v>
      </c>
      <c r="AH71" s="73">
        <v>17</v>
      </c>
      <c r="AI71" s="73">
        <v>6</v>
      </c>
      <c r="AJ71" s="73">
        <v>8</v>
      </c>
      <c r="AK71" s="73" t="s">
        <v>65</v>
      </c>
      <c r="AL71" s="73" t="s">
        <v>65</v>
      </c>
      <c r="AN71" s="65">
        <v>10</v>
      </c>
      <c r="AO71" s="77">
        <f t="shared" si="9"/>
        <v>11</v>
      </c>
      <c r="AP71">
        <v>20</v>
      </c>
      <c r="AQ71">
        <v>14</v>
      </c>
      <c r="AR71">
        <v>20</v>
      </c>
      <c r="AS71">
        <v>16</v>
      </c>
      <c r="AT71">
        <v>20</v>
      </c>
      <c r="AU71">
        <v>18</v>
      </c>
      <c r="AV71">
        <v>15</v>
      </c>
      <c r="AW71">
        <v>16</v>
      </c>
      <c r="AX71" s="84">
        <f t="shared" si="8"/>
        <v>17.021428571428572</v>
      </c>
    </row>
    <row r="72" spans="1:50" ht="16" thickBot="1">
      <c r="A72">
        <v>11</v>
      </c>
      <c r="B72" s="8">
        <v>2014244851</v>
      </c>
      <c r="C72" s="41" t="s">
        <v>179</v>
      </c>
      <c r="D72" s="2">
        <v>2</v>
      </c>
      <c r="G72">
        <v>1</v>
      </c>
      <c r="I72">
        <v>1</v>
      </c>
      <c r="J72">
        <v>4</v>
      </c>
      <c r="L72">
        <v>20</v>
      </c>
      <c r="M72" s="31">
        <v>19</v>
      </c>
      <c r="N72" s="31">
        <v>12</v>
      </c>
      <c r="O72" s="31">
        <v>17</v>
      </c>
      <c r="P72" s="31">
        <v>13</v>
      </c>
      <c r="Q72" s="31">
        <v>16</v>
      </c>
      <c r="R72" s="31">
        <v>9</v>
      </c>
      <c r="S72" s="31">
        <v>20</v>
      </c>
      <c r="T72" s="31">
        <v>18</v>
      </c>
      <c r="U72" s="31">
        <v>12</v>
      </c>
      <c r="V72" s="74">
        <f t="shared" si="7"/>
        <v>17.076923076923077</v>
      </c>
      <c r="W72" s="51">
        <v>1</v>
      </c>
      <c r="X72" s="52">
        <v>1</v>
      </c>
      <c r="Y72" s="51">
        <v>1</v>
      </c>
      <c r="AD72">
        <v>19</v>
      </c>
      <c r="AE72">
        <v>12</v>
      </c>
      <c r="AF72">
        <v>16</v>
      </c>
      <c r="AG72">
        <v>17</v>
      </c>
      <c r="AH72">
        <v>16</v>
      </c>
      <c r="AI72">
        <v>12</v>
      </c>
      <c r="AJ72">
        <v>12</v>
      </c>
      <c r="AK72">
        <v>14</v>
      </c>
      <c r="AL72">
        <v>12</v>
      </c>
      <c r="AN72" s="65">
        <v>0</v>
      </c>
      <c r="AO72" s="77">
        <f t="shared" si="9"/>
        <v>9.5</v>
      </c>
      <c r="AP72">
        <v>16</v>
      </c>
      <c r="AQ72">
        <v>20</v>
      </c>
      <c r="AR72">
        <v>20</v>
      </c>
      <c r="AS72">
        <v>20</v>
      </c>
      <c r="AT72">
        <v>15</v>
      </c>
      <c r="AU72">
        <v>14</v>
      </c>
      <c r="AV72">
        <v>18</v>
      </c>
      <c r="AW72">
        <v>13</v>
      </c>
      <c r="AX72" s="84">
        <f>+AW72*0.35+SUM(AP72:AV72)/7*0.65</f>
        <v>15.971428571428572</v>
      </c>
    </row>
    <row r="73" spans="1:50" ht="16" thickBot="1">
      <c r="A73">
        <v>12</v>
      </c>
      <c r="B73" s="8">
        <v>2013222702</v>
      </c>
      <c r="C73" s="41" t="s">
        <v>180</v>
      </c>
      <c r="D73" s="2">
        <v>0</v>
      </c>
      <c r="F73">
        <v>1</v>
      </c>
      <c r="G73">
        <v>1</v>
      </c>
      <c r="K73">
        <v>1</v>
      </c>
      <c r="L73">
        <v>11</v>
      </c>
      <c r="M73" s="31">
        <v>14</v>
      </c>
      <c r="N73" s="31">
        <v>12</v>
      </c>
      <c r="O73" s="31">
        <v>10</v>
      </c>
      <c r="P73" s="31">
        <v>11</v>
      </c>
      <c r="Q73" s="31" t="s">
        <v>65</v>
      </c>
      <c r="R73" s="31" t="s">
        <v>65</v>
      </c>
      <c r="S73" s="31" t="s">
        <v>65</v>
      </c>
      <c r="T73" s="31" t="s">
        <v>65</v>
      </c>
      <c r="U73" s="31" t="s">
        <v>65</v>
      </c>
      <c r="V73" s="74">
        <f t="shared" si="7"/>
        <v>7.2307692307692308</v>
      </c>
      <c r="X73" s="52">
        <v>1</v>
      </c>
      <c r="AD73">
        <v>12</v>
      </c>
      <c r="AE73">
        <v>16</v>
      </c>
      <c r="AF73">
        <v>15</v>
      </c>
      <c r="AG73">
        <v>12</v>
      </c>
      <c r="AH73">
        <v>11</v>
      </c>
      <c r="AI73">
        <v>7</v>
      </c>
      <c r="AJ73">
        <v>11</v>
      </c>
      <c r="AK73" t="s">
        <v>65</v>
      </c>
      <c r="AL73" t="s">
        <v>65</v>
      </c>
      <c r="AN73" s="65">
        <v>7</v>
      </c>
      <c r="AO73" s="77">
        <f t="shared" si="9"/>
        <v>8.5714285714285712</v>
      </c>
      <c r="AP73">
        <v>10</v>
      </c>
      <c r="AQ73">
        <v>14</v>
      </c>
      <c r="AS73">
        <v>15</v>
      </c>
      <c r="AU73">
        <v>18</v>
      </c>
      <c r="AV73">
        <v>17</v>
      </c>
      <c r="AW73">
        <v>10</v>
      </c>
      <c r="AX73" s="84">
        <f t="shared" si="8"/>
        <v>10.371428571428572</v>
      </c>
    </row>
    <row r="74" spans="1:50" ht="16" thickBot="1">
      <c r="A74">
        <v>13</v>
      </c>
      <c r="B74" s="17">
        <v>2014130141</v>
      </c>
      <c r="C74" s="47" t="s">
        <v>271</v>
      </c>
      <c r="D74" s="19">
        <v>2</v>
      </c>
      <c r="G74">
        <v>1</v>
      </c>
      <c r="H74">
        <v>1</v>
      </c>
      <c r="I74">
        <v>1</v>
      </c>
      <c r="J74">
        <v>2.5</v>
      </c>
      <c r="K74">
        <v>2</v>
      </c>
      <c r="L74">
        <v>12</v>
      </c>
      <c r="M74" s="31">
        <v>20</v>
      </c>
      <c r="N74" s="31">
        <v>20</v>
      </c>
      <c r="O74" s="31">
        <v>20</v>
      </c>
      <c r="P74" s="31">
        <v>14</v>
      </c>
      <c r="Q74" s="31">
        <v>20</v>
      </c>
      <c r="R74" s="31">
        <v>13</v>
      </c>
      <c r="S74" s="31">
        <v>20</v>
      </c>
      <c r="T74" s="31">
        <v>18</v>
      </c>
      <c r="U74" s="31">
        <v>18</v>
      </c>
      <c r="V74" s="74">
        <f t="shared" si="7"/>
        <v>16.807692307692307</v>
      </c>
      <c r="X74" s="52">
        <v>1</v>
      </c>
      <c r="Z74" s="51">
        <v>1</v>
      </c>
      <c r="AB74" s="53">
        <v>0.5</v>
      </c>
      <c r="AD74">
        <v>20</v>
      </c>
      <c r="AE74">
        <v>17</v>
      </c>
      <c r="AF74">
        <v>16</v>
      </c>
      <c r="AG74">
        <v>18</v>
      </c>
      <c r="AH74">
        <v>17</v>
      </c>
      <c r="AI74">
        <v>18</v>
      </c>
      <c r="AJ74">
        <v>18</v>
      </c>
      <c r="AK74">
        <v>11</v>
      </c>
      <c r="AL74">
        <v>13</v>
      </c>
      <c r="AN74" s="65">
        <v>15</v>
      </c>
      <c r="AO74" s="77">
        <f t="shared" si="9"/>
        <v>16.107142857142858</v>
      </c>
      <c r="AP74">
        <v>20</v>
      </c>
      <c r="AQ74">
        <v>11</v>
      </c>
      <c r="AR74">
        <v>20</v>
      </c>
      <c r="AS74">
        <v>15</v>
      </c>
      <c r="AU74">
        <v>18</v>
      </c>
      <c r="AV74">
        <v>11</v>
      </c>
      <c r="AW74">
        <v>11</v>
      </c>
      <c r="AX74" s="84">
        <f t="shared" si="8"/>
        <v>12.671428571428571</v>
      </c>
    </row>
    <row r="75" spans="1:50" ht="16" thickBot="1">
      <c r="A75">
        <v>14</v>
      </c>
      <c r="B75" s="8">
        <v>2011244101</v>
      </c>
      <c r="C75" s="41" t="s">
        <v>204</v>
      </c>
      <c r="D75" s="2">
        <v>0</v>
      </c>
      <c r="V75" s="74">
        <f t="shared" si="7"/>
        <v>0</v>
      </c>
      <c r="AO75" s="77">
        <f t="shared" si="9"/>
        <v>0</v>
      </c>
      <c r="AX75" s="84">
        <f t="shared" si="8"/>
        <v>0</v>
      </c>
    </row>
    <row r="76" spans="1:50" ht="16" thickBot="1">
      <c r="A76">
        <v>15</v>
      </c>
      <c r="B76" s="8">
        <v>2013247802</v>
      </c>
      <c r="C76" s="41" t="s">
        <v>149</v>
      </c>
      <c r="D76" s="2">
        <v>0</v>
      </c>
      <c r="V76" s="74">
        <f t="shared" si="7"/>
        <v>0</v>
      </c>
      <c r="AO76" s="77">
        <f t="shared" si="9"/>
        <v>0</v>
      </c>
      <c r="AX76" s="84">
        <f t="shared" si="8"/>
        <v>0</v>
      </c>
    </row>
    <row r="77" spans="1:50" ht="16" thickBot="1">
      <c r="A77">
        <v>16</v>
      </c>
      <c r="B77" s="8">
        <v>2014241071</v>
      </c>
      <c r="C77" s="41" t="s">
        <v>150</v>
      </c>
      <c r="D77" s="2">
        <v>0</v>
      </c>
      <c r="V77" s="74">
        <f t="shared" si="7"/>
        <v>0</v>
      </c>
      <c r="AO77" s="77">
        <f t="shared" si="9"/>
        <v>0</v>
      </c>
      <c r="AX77" s="84">
        <f t="shared" si="8"/>
        <v>0</v>
      </c>
    </row>
    <row r="78" spans="1:50" ht="16" thickBot="1">
      <c r="A78">
        <v>17</v>
      </c>
      <c r="B78" s="8">
        <v>2013600331</v>
      </c>
      <c r="C78" s="41" t="s">
        <v>151</v>
      </c>
      <c r="D78" s="2">
        <v>0</v>
      </c>
      <c r="V78" s="74">
        <f t="shared" si="7"/>
        <v>0</v>
      </c>
      <c r="AO78" s="77">
        <f t="shared" si="9"/>
        <v>0</v>
      </c>
      <c r="AX78" s="84">
        <f t="shared" si="8"/>
        <v>0</v>
      </c>
    </row>
    <row r="79" spans="1:50" ht="16" thickBot="1">
      <c r="A79">
        <v>18</v>
      </c>
      <c r="B79" s="8">
        <v>2013224132</v>
      </c>
      <c r="C79" s="41" t="s">
        <v>152</v>
      </c>
      <c r="D79" s="2">
        <v>0</v>
      </c>
      <c r="V79" s="74">
        <f t="shared" si="7"/>
        <v>0</v>
      </c>
      <c r="AO79" s="77">
        <f t="shared" si="9"/>
        <v>0</v>
      </c>
      <c r="AX79" s="84">
        <f t="shared" si="8"/>
        <v>0</v>
      </c>
    </row>
    <row r="80" spans="1:50" ht="16" thickBot="1">
      <c r="A80">
        <v>19</v>
      </c>
      <c r="B80" s="8">
        <v>2014203801</v>
      </c>
      <c r="C80" s="41" t="s">
        <v>153</v>
      </c>
      <c r="D80" s="2">
        <v>0</v>
      </c>
      <c r="V80" s="74">
        <f t="shared" si="7"/>
        <v>0</v>
      </c>
      <c r="AO80" s="77">
        <f t="shared" si="9"/>
        <v>0</v>
      </c>
      <c r="AX80" s="84">
        <f t="shared" si="8"/>
        <v>0</v>
      </c>
    </row>
    <row r="81" spans="1:50">
      <c r="A81">
        <v>20</v>
      </c>
      <c r="B81" s="15">
        <v>2012203621</v>
      </c>
      <c r="C81" s="48" t="s">
        <v>200</v>
      </c>
      <c r="D81" s="16">
        <v>0</v>
      </c>
      <c r="F81" s="24"/>
      <c r="V81" s="74">
        <f t="shared" si="7"/>
        <v>0</v>
      </c>
      <c r="AO81" s="77">
        <f t="shared" si="9"/>
        <v>0</v>
      </c>
      <c r="AX81" s="84">
        <f t="shared" si="8"/>
        <v>0</v>
      </c>
    </row>
    <row r="82" spans="1:50">
      <c r="B82" s="13"/>
      <c r="C82" s="43" t="s">
        <v>51</v>
      </c>
      <c r="D82" s="14">
        <v>0</v>
      </c>
      <c r="F82" s="24"/>
      <c r="J82">
        <v>1</v>
      </c>
      <c r="V82" s="74">
        <f t="shared" si="7"/>
        <v>7.6923076923076927E-2</v>
      </c>
      <c r="AO82" s="77">
        <f t="shared" si="9"/>
        <v>0</v>
      </c>
      <c r="AX82" s="84">
        <f t="shared" si="8"/>
        <v>0</v>
      </c>
    </row>
    <row r="83" spans="1:50" ht="16" thickBot="1">
      <c r="B83" s="18">
        <v>2014247832</v>
      </c>
      <c r="C83" s="49" t="s">
        <v>201</v>
      </c>
      <c r="D83" s="20">
        <v>2</v>
      </c>
      <c r="F83">
        <v>2</v>
      </c>
      <c r="G83">
        <v>2</v>
      </c>
      <c r="H83">
        <v>2</v>
      </c>
      <c r="I83">
        <v>1</v>
      </c>
      <c r="K83">
        <v>5</v>
      </c>
      <c r="L83">
        <v>17</v>
      </c>
      <c r="M83" s="31">
        <v>20</v>
      </c>
      <c r="N83" s="31">
        <v>20</v>
      </c>
      <c r="O83" s="31">
        <v>19</v>
      </c>
      <c r="P83" s="31">
        <v>12</v>
      </c>
      <c r="Q83" s="31">
        <v>20</v>
      </c>
      <c r="R83" s="31">
        <v>13</v>
      </c>
      <c r="S83" s="31">
        <v>20</v>
      </c>
      <c r="T83" s="31" t="s">
        <v>65</v>
      </c>
      <c r="U83" s="31">
        <v>11</v>
      </c>
      <c r="V83" s="74">
        <f t="shared" si="7"/>
        <v>16.53846153846154</v>
      </c>
      <c r="X83" s="52">
        <v>1</v>
      </c>
      <c r="Y83" s="51">
        <v>1</v>
      </c>
      <c r="Z83" s="51">
        <v>1</v>
      </c>
      <c r="AB83" s="51">
        <v>1</v>
      </c>
      <c r="AD83" s="29">
        <v>16</v>
      </c>
      <c r="AE83" s="29">
        <v>7</v>
      </c>
      <c r="AF83" s="29">
        <v>17</v>
      </c>
      <c r="AG83" s="29">
        <v>20</v>
      </c>
      <c r="AH83" s="29">
        <v>20</v>
      </c>
      <c r="AI83" s="29" t="s">
        <v>65</v>
      </c>
      <c r="AJ83" s="29">
        <v>20</v>
      </c>
      <c r="AK83" s="29" t="s">
        <v>65</v>
      </c>
      <c r="AL83" s="29" t="s">
        <v>65</v>
      </c>
      <c r="AN83" s="65">
        <v>15</v>
      </c>
      <c r="AO83" s="77">
        <f t="shared" si="9"/>
        <v>12.785714285714286</v>
      </c>
      <c r="AP83">
        <v>20</v>
      </c>
      <c r="AQ83">
        <v>20</v>
      </c>
      <c r="AR83">
        <v>20</v>
      </c>
      <c r="AS83">
        <v>18</v>
      </c>
      <c r="AU83">
        <v>20</v>
      </c>
      <c r="AV83">
        <v>15</v>
      </c>
      <c r="AW83">
        <v>17</v>
      </c>
      <c r="AX83" s="84">
        <f>+AW83*0.35+SUM(AP83:AV83)/7*0.65</f>
        <v>16.442857142857143</v>
      </c>
    </row>
    <row r="84" spans="1:50">
      <c r="B84" s="21" t="s">
        <v>182</v>
      </c>
      <c r="C84" s="44" t="s">
        <v>275</v>
      </c>
      <c r="D84" s="23">
        <v>4</v>
      </c>
      <c r="E84">
        <v>3</v>
      </c>
      <c r="F84">
        <v>2</v>
      </c>
    </row>
    <row r="85" spans="1:50">
      <c r="C85" s="45" t="s">
        <v>283</v>
      </c>
      <c r="D85" s="25">
        <v>3</v>
      </c>
      <c r="E85">
        <v>3</v>
      </c>
    </row>
    <row r="86" spans="1:50">
      <c r="B86" s="26" t="s">
        <v>268</v>
      </c>
      <c r="C86" s="45" t="s">
        <v>269</v>
      </c>
      <c r="D86" s="25">
        <v>3</v>
      </c>
      <c r="E86">
        <v>2</v>
      </c>
    </row>
    <row r="87" spans="1:50">
      <c r="C87" s="45" t="s">
        <v>270</v>
      </c>
      <c r="D87" s="25">
        <v>3</v>
      </c>
      <c r="E87">
        <v>1</v>
      </c>
      <c r="F87" t="s">
        <v>44</v>
      </c>
      <c r="L87" s="73" t="s">
        <v>65</v>
      </c>
      <c r="M87" s="73">
        <v>12</v>
      </c>
      <c r="N87" s="73">
        <v>12</v>
      </c>
      <c r="O87" s="73">
        <v>14</v>
      </c>
      <c r="P87" s="73">
        <v>15</v>
      </c>
      <c r="Q87" s="73">
        <v>18</v>
      </c>
      <c r="R87" s="73">
        <v>17</v>
      </c>
      <c r="S87" s="73">
        <v>12</v>
      </c>
      <c r="T87" s="73">
        <v>16</v>
      </c>
    </row>
    <row r="89" spans="1:50">
      <c r="L89">
        <v>20</v>
      </c>
      <c r="M89">
        <v>20</v>
      </c>
      <c r="N89">
        <v>20</v>
      </c>
      <c r="O89">
        <v>20</v>
      </c>
      <c r="P89">
        <v>20</v>
      </c>
      <c r="Q89">
        <v>20</v>
      </c>
      <c r="R89">
        <v>20</v>
      </c>
      <c r="S89">
        <v>20</v>
      </c>
      <c r="T89">
        <v>20</v>
      </c>
      <c r="U89">
        <v>20</v>
      </c>
      <c r="V89" s="74">
        <f>(SUM(E89:U89)+L89*3)/13</f>
        <v>20</v>
      </c>
      <c r="AA89" s="51"/>
      <c r="AB89" s="51"/>
      <c r="AC89" s="51"/>
      <c r="AD89" s="51"/>
      <c r="AE89" s="53">
        <v>20</v>
      </c>
      <c r="AF89" s="53">
        <v>20</v>
      </c>
      <c r="AG89" s="53">
        <v>20</v>
      </c>
      <c r="AH89" s="53">
        <v>20</v>
      </c>
      <c r="AI89" s="53">
        <v>20</v>
      </c>
      <c r="AJ89" s="53">
        <v>20</v>
      </c>
      <c r="AK89" s="53">
        <v>20</v>
      </c>
      <c r="AN89" s="65">
        <v>20</v>
      </c>
      <c r="AO89" s="77">
        <f>+(AN89*5+SUM(W89:AM89))/12</f>
        <v>20</v>
      </c>
    </row>
    <row r="91" spans="1:50">
      <c r="V91" s="75"/>
      <c r="W91" s="52"/>
      <c r="X91" s="51"/>
      <c r="Z91" s="53"/>
    </row>
    <row r="92" spans="1:50">
      <c r="M92" s="29"/>
      <c r="N92" s="29"/>
      <c r="O92" s="29"/>
      <c r="P92" s="29"/>
      <c r="Q92" s="29"/>
      <c r="R92" s="29"/>
      <c r="S92" s="29"/>
      <c r="T92" s="29"/>
      <c r="U92" s="29"/>
      <c r="V92" s="76"/>
      <c r="W92" s="29"/>
      <c r="X92" s="29"/>
      <c r="Y92" s="29"/>
      <c r="Z92" s="29"/>
      <c r="AA92" s="29"/>
      <c r="AB92" s="29"/>
      <c r="AC92" s="29"/>
      <c r="AD92" s="29"/>
      <c r="AE92" s="73"/>
    </row>
  </sheetData>
  <sortState ref="B57:D76">
    <sortCondition ref="C57:C76"/>
  </sortState>
  <phoneticPr fontId="9" type="noConversion"/>
  <pageMargins left="0.7" right="0.7" top="0.75" bottom="0.75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Q33"/>
  <sheetViews>
    <sheetView tabSelected="1" topLeftCell="B1" workbookViewId="0">
      <selection activeCell="Q8" sqref="Q8"/>
    </sheetView>
  </sheetViews>
  <sheetFormatPr baseColWidth="10" defaultRowHeight="16"/>
  <cols>
    <col min="1" max="1" width="2" bestFit="1" customWidth="1"/>
    <col min="2" max="2" width="9.75" bestFit="1" customWidth="1"/>
    <col min="3" max="3" width="32.375" bestFit="1" customWidth="1"/>
    <col min="4" max="4" width="5.625" customWidth="1"/>
    <col min="5" max="5" width="4" bestFit="1" customWidth="1"/>
    <col min="6" max="6" width="4.25" bestFit="1" customWidth="1"/>
    <col min="7" max="7" width="5" style="58" bestFit="1" customWidth="1"/>
    <col min="8" max="8" width="8.125" customWidth="1"/>
    <col min="9" max="9" width="6.375" customWidth="1"/>
    <col min="10" max="10" width="5.625" style="64" bestFit="1" customWidth="1"/>
    <col min="11" max="11" width="5.375" style="70" customWidth="1"/>
    <col min="13" max="15" width="5.875" customWidth="1"/>
    <col min="16" max="16" width="6.875" style="83" customWidth="1"/>
    <col min="17" max="17" width="7.25" customWidth="1"/>
  </cols>
  <sheetData>
    <row r="1" spans="1:17" s="29" customFormat="1">
      <c r="B1" s="29" t="s">
        <v>147</v>
      </c>
      <c r="G1" s="58"/>
      <c r="J1" s="66"/>
      <c r="K1" s="72"/>
      <c r="M1" s="29">
        <v>4</v>
      </c>
      <c r="N1" s="29">
        <v>3</v>
      </c>
      <c r="P1" s="83"/>
    </row>
    <row r="2" spans="1:17" s="29" customFormat="1" ht="16.5" customHeight="1">
      <c r="B2" s="29" t="s">
        <v>163</v>
      </c>
      <c r="C2" s="29" t="s">
        <v>162</v>
      </c>
      <c r="D2" s="29" t="s">
        <v>173</v>
      </c>
      <c r="E2" s="29" t="s">
        <v>174</v>
      </c>
      <c r="F2" s="29" t="s">
        <v>29</v>
      </c>
      <c r="G2" s="58" t="s">
        <v>235</v>
      </c>
      <c r="H2" s="29" t="s">
        <v>17</v>
      </c>
      <c r="I2" s="29" t="s">
        <v>253</v>
      </c>
      <c r="J2" s="66" t="s">
        <v>175</v>
      </c>
      <c r="K2" s="72" t="s">
        <v>235</v>
      </c>
      <c r="L2" s="29" t="s">
        <v>170</v>
      </c>
      <c r="M2" s="29" t="s">
        <v>171</v>
      </c>
      <c r="N2" s="29" t="s">
        <v>172</v>
      </c>
      <c r="O2" s="29" t="s">
        <v>169</v>
      </c>
      <c r="P2" s="83" t="s">
        <v>235</v>
      </c>
      <c r="Q2" s="29" t="s">
        <v>261</v>
      </c>
    </row>
    <row r="3" spans="1:17" ht="20.25" customHeight="1" thickBot="1">
      <c r="A3">
        <v>1</v>
      </c>
      <c r="B3" s="4">
        <v>2010220221</v>
      </c>
      <c r="C3" s="5" t="s">
        <v>64</v>
      </c>
      <c r="D3">
        <v>2.5</v>
      </c>
      <c r="E3">
        <v>17</v>
      </c>
      <c r="F3">
        <v>4</v>
      </c>
      <c r="G3" s="58">
        <f>+D3*0.65+F3/4*20*0.1+E3*0.25</f>
        <v>7.875</v>
      </c>
      <c r="H3">
        <v>1</v>
      </c>
      <c r="I3">
        <v>1</v>
      </c>
      <c r="J3" s="64">
        <v>6.5</v>
      </c>
      <c r="K3" s="70">
        <f>+J3*0.7+SUM(H3:I3)*10*0.3</f>
        <v>10.55</v>
      </c>
      <c r="L3">
        <v>1</v>
      </c>
      <c r="M3">
        <v>3</v>
      </c>
      <c r="N3">
        <v>3</v>
      </c>
      <c r="O3">
        <v>8.5</v>
      </c>
      <c r="P3" s="83">
        <f>+M3/4*20*0.4+L3*20*0.1+N3/3*20*0.1+O3*0.4</f>
        <v>13.4</v>
      </c>
    </row>
    <row r="4" spans="1:17" ht="20.25" customHeight="1" thickBot="1">
      <c r="A4">
        <v>2</v>
      </c>
      <c r="B4" s="8">
        <v>2009190121</v>
      </c>
      <c r="C4" s="1" t="s">
        <v>165</v>
      </c>
      <c r="D4">
        <v>9.5</v>
      </c>
      <c r="F4">
        <v>4</v>
      </c>
      <c r="G4" s="58">
        <f t="shared" ref="G4:G11" si="0">+D4*0.65+F4/4*20*0.1+E4*0.25</f>
        <v>8.1750000000000007</v>
      </c>
      <c r="H4">
        <v>1</v>
      </c>
      <c r="I4">
        <v>1</v>
      </c>
      <c r="J4" s="64">
        <v>12</v>
      </c>
      <c r="K4" s="70">
        <f t="shared" ref="K4:K11" si="1">+J4*0.7+SUM(H4:I4)*10*0.3</f>
        <v>14.399999999999999</v>
      </c>
      <c r="L4">
        <v>1</v>
      </c>
      <c r="M4">
        <v>3.5</v>
      </c>
      <c r="N4">
        <v>3</v>
      </c>
      <c r="O4">
        <v>9.5</v>
      </c>
      <c r="P4" s="83">
        <f t="shared" ref="P4:P9" si="2">+M4/4*20*0.4+L4*20*0.1+N4/3*20*0.1+O4*0.4</f>
        <v>14.8</v>
      </c>
    </row>
    <row r="5" spans="1:17" ht="20.25" customHeight="1" thickBot="1">
      <c r="A5">
        <v>3</v>
      </c>
      <c r="B5" s="8">
        <v>2010600762</v>
      </c>
      <c r="C5" s="1" t="s">
        <v>166</v>
      </c>
      <c r="D5">
        <v>5</v>
      </c>
      <c r="E5">
        <v>17</v>
      </c>
      <c r="F5">
        <v>4</v>
      </c>
      <c r="G5" s="58">
        <f t="shared" si="0"/>
        <v>9.5</v>
      </c>
      <c r="H5">
        <v>1</v>
      </c>
      <c r="I5">
        <v>1</v>
      </c>
      <c r="J5" s="64">
        <v>5.5</v>
      </c>
      <c r="K5" s="70">
        <f t="shared" si="1"/>
        <v>9.85</v>
      </c>
      <c r="L5">
        <v>1</v>
      </c>
      <c r="M5">
        <v>2.5</v>
      </c>
      <c r="N5">
        <v>3</v>
      </c>
      <c r="O5">
        <v>11.5</v>
      </c>
      <c r="P5" s="83">
        <f t="shared" si="2"/>
        <v>13.600000000000001</v>
      </c>
    </row>
    <row r="6" spans="1:17" ht="20.25" customHeight="1" thickBot="1">
      <c r="A6">
        <v>4</v>
      </c>
      <c r="B6" s="8">
        <v>2010702281</v>
      </c>
      <c r="C6" s="1" t="s">
        <v>27</v>
      </c>
      <c r="D6">
        <v>3</v>
      </c>
      <c r="E6">
        <v>15</v>
      </c>
      <c r="F6">
        <v>2</v>
      </c>
      <c r="G6" s="58">
        <f t="shared" si="0"/>
        <v>6.7</v>
      </c>
      <c r="H6">
        <v>1</v>
      </c>
      <c r="I6">
        <v>1</v>
      </c>
      <c r="J6" s="64">
        <v>3</v>
      </c>
      <c r="K6" s="70">
        <f t="shared" si="1"/>
        <v>8.1</v>
      </c>
      <c r="L6">
        <v>1</v>
      </c>
      <c r="M6">
        <v>2.5</v>
      </c>
      <c r="N6">
        <v>0</v>
      </c>
      <c r="O6">
        <v>8</v>
      </c>
      <c r="P6" s="83">
        <f t="shared" si="2"/>
        <v>10.199999999999999</v>
      </c>
      <c r="Q6">
        <v>10.5</v>
      </c>
    </row>
    <row r="7" spans="1:17" ht="20.25" customHeight="1" thickBot="1">
      <c r="A7">
        <v>5</v>
      </c>
      <c r="B7" s="8">
        <v>2010600042</v>
      </c>
      <c r="C7" s="1" t="s">
        <v>28</v>
      </c>
      <c r="D7">
        <v>9</v>
      </c>
      <c r="E7">
        <v>15</v>
      </c>
      <c r="F7">
        <v>4</v>
      </c>
      <c r="G7" s="58">
        <f t="shared" si="0"/>
        <v>11.600000000000001</v>
      </c>
      <c r="H7">
        <v>1</v>
      </c>
      <c r="I7">
        <v>1</v>
      </c>
      <c r="J7" s="64">
        <v>12</v>
      </c>
      <c r="K7" s="70">
        <f t="shared" si="1"/>
        <v>14.399999999999999</v>
      </c>
      <c r="L7">
        <v>1</v>
      </c>
      <c r="M7">
        <v>3.5</v>
      </c>
      <c r="N7">
        <v>3</v>
      </c>
      <c r="O7">
        <v>13.5</v>
      </c>
      <c r="P7" s="83">
        <f t="shared" si="2"/>
        <v>16.399999999999999</v>
      </c>
    </row>
    <row r="8" spans="1:17" ht="20.25" customHeight="1" thickBot="1">
      <c r="A8">
        <v>6</v>
      </c>
      <c r="B8" s="8">
        <v>2010222291</v>
      </c>
      <c r="C8" s="1" t="s">
        <v>143</v>
      </c>
      <c r="D8">
        <v>7</v>
      </c>
      <c r="E8">
        <v>11</v>
      </c>
      <c r="F8">
        <v>3</v>
      </c>
      <c r="G8" s="58">
        <f t="shared" si="0"/>
        <v>8.8000000000000007</v>
      </c>
      <c r="H8">
        <v>1</v>
      </c>
      <c r="I8">
        <v>1</v>
      </c>
      <c r="J8" s="64">
        <v>9</v>
      </c>
      <c r="K8" s="70">
        <f t="shared" si="1"/>
        <v>12.3</v>
      </c>
      <c r="L8">
        <v>1</v>
      </c>
      <c r="M8">
        <v>2.5</v>
      </c>
      <c r="N8">
        <v>3</v>
      </c>
      <c r="O8">
        <v>3.5</v>
      </c>
      <c r="P8" s="83">
        <f>+M8/4*20*0.4+L8*20*0.1+N8/3*20*0.1+O8*0.4</f>
        <v>10.4</v>
      </c>
      <c r="Q8">
        <v>10.5</v>
      </c>
    </row>
    <row r="9" spans="1:17" ht="20.25" customHeight="1" thickBot="1">
      <c r="A9">
        <v>7</v>
      </c>
      <c r="B9" s="8">
        <v>2010100582</v>
      </c>
      <c r="C9" s="1" t="s">
        <v>144</v>
      </c>
      <c r="D9">
        <v>6</v>
      </c>
      <c r="E9">
        <v>15</v>
      </c>
      <c r="F9">
        <v>3</v>
      </c>
      <c r="G9" s="58">
        <f t="shared" si="0"/>
        <v>9.15</v>
      </c>
      <c r="H9">
        <v>1</v>
      </c>
      <c r="I9">
        <v>1</v>
      </c>
      <c r="J9" s="64">
        <v>6.5</v>
      </c>
      <c r="K9" s="70">
        <f t="shared" si="1"/>
        <v>10.55</v>
      </c>
      <c r="L9">
        <v>1</v>
      </c>
      <c r="M9">
        <v>3.5</v>
      </c>
      <c r="N9">
        <v>3</v>
      </c>
      <c r="O9">
        <v>9.5</v>
      </c>
      <c r="P9" s="83">
        <f t="shared" si="2"/>
        <v>14.8</v>
      </c>
    </row>
    <row r="10" spans="1:17" ht="20.25" customHeight="1" thickBot="1">
      <c r="A10">
        <v>8</v>
      </c>
      <c r="B10" s="8">
        <v>2010802381</v>
      </c>
      <c r="C10" s="1" t="s">
        <v>145</v>
      </c>
      <c r="D10">
        <v>8.5</v>
      </c>
      <c r="E10">
        <v>10</v>
      </c>
      <c r="F10">
        <v>3</v>
      </c>
      <c r="G10" s="58">
        <f t="shared" si="0"/>
        <v>9.5250000000000004</v>
      </c>
      <c r="I10">
        <v>1</v>
      </c>
      <c r="J10" s="64">
        <v>5.5</v>
      </c>
      <c r="K10" s="70">
        <f t="shared" si="1"/>
        <v>6.85</v>
      </c>
      <c r="L10">
        <v>1</v>
      </c>
      <c r="M10">
        <v>3.5</v>
      </c>
      <c r="N10">
        <v>3</v>
      </c>
      <c r="O10">
        <v>10.5</v>
      </c>
      <c r="P10" s="60">
        <f>+M10/4*20*0.4+L10*20*0.1+N10/3*20*0.1+O10*0.4+1</f>
        <v>16.2</v>
      </c>
    </row>
    <row r="11" spans="1:17" ht="20.25" customHeight="1">
      <c r="A11">
        <v>9</v>
      </c>
      <c r="B11" s="9">
        <v>2010150142</v>
      </c>
      <c r="C11" s="10" t="s">
        <v>146</v>
      </c>
      <c r="D11">
        <v>10.5</v>
      </c>
      <c r="E11">
        <v>14</v>
      </c>
      <c r="F11">
        <v>3</v>
      </c>
      <c r="G11" s="58">
        <f t="shared" si="0"/>
        <v>11.824999999999999</v>
      </c>
      <c r="I11">
        <v>1</v>
      </c>
      <c r="J11" s="64">
        <v>7</v>
      </c>
      <c r="K11" s="70">
        <f t="shared" si="1"/>
        <v>7.8999999999999995</v>
      </c>
      <c r="M11">
        <v>2.5</v>
      </c>
      <c r="N11">
        <v>1</v>
      </c>
      <c r="O11">
        <v>4</v>
      </c>
      <c r="P11" s="83">
        <f>+M11/4*20*0.4+L11*20*0.1+N11/3*20*0.1+O11*0.4</f>
        <v>7.2666666666666675</v>
      </c>
    </row>
    <row r="12" spans="1:17" ht="20.25" customHeight="1">
      <c r="H12">
        <v>1</v>
      </c>
      <c r="I12">
        <v>1</v>
      </c>
      <c r="J12" s="64">
        <v>20</v>
      </c>
      <c r="K12" s="70">
        <f>+J12*0.7+SUM(H12:I12)*10*0.3</f>
        <v>20</v>
      </c>
      <c r="L12">
        <v>1</v>
      </c>
      <c r="M12">
        <v>4</v>
      </c>
      <c r="N12">
        <v>3</v>
      </c>
      <c r="O12">
        <v>20</v>
      </c>
      <c r="P12" s="83">
        <f>+M12/4*20*0.4+L12*20*0.1+N12/3*20*0.1+O12*0.4</f>
        <v>20</v>
      </c>
    </row>
    <row r="13" spans="1:17" ht="20.25" customHeight="1"/>
    <row r="14" spans="1:17" ht="20.25" customHeight="1"/>
    <row r="15" spans="1:17" ht="20.25" customHeight="1"/>
    <row r="16" spans="1:17" ht="20.25" customHeight="1"/>
    <row r="17" spans="3:3" ht="20.25" customHeight="1"/>
    <row r="18" spans="3:3" ht="20.25" customHeight="1"/>
    <row r="19" spans="3:3" ht="20.25" customHeight="1"/>
    <row r="20" spans="3:3" ht="20.25" customHeight="1"/>
    <row r="21" spans="3:3" ht="20.25" customHeight="1"/>
    <row r="22" spans="3:3" ht="20.25" customHeight="1"/>
    <row r="32" spans="3:3">
      <c r="C32" t="s">
        <v>176</v>
      </c>
    </row>
    <row r="33" spans="3:3">
      <c r="C33" t="s">
        <v>168</v>
      </c>
    </row>
  </sheetData>
  <sheetCalcPr fullCalcOnLoad="1"/>
  <phoneticPr fontId="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A18"/>
  <sheetViews>
    <sheetView workbookViewId="0">
      <selection activeCell="N8" sqref="N8"/>
    </sheetView>
  </sheetViews>
  <sheetFormatPr baseColWidth="10" defaultRowHeight="16"/>
  <cols>
    <col min="1" max="1" width="2" bestFit="1" customWidth="1"/>
    <col min="2" max="2" width="9.75" bestFit="1" customWidth="1"/>
    <col min="3" max="3" width="32.375" customWidth="1"/>
    <col min="4" max="4" width="5.625" customWidth="1"/>
    <col min="5" max="7" width="2.875" bestFit="1" customWidth="1"/>
    <col min="8" max="8" width="4.25" bestFit="1" customWidth="1"/>
    <col min="9" max="9" width="9" style="58" customWidth="1"/>
    <col min="10" max="10" width="4.25" style="78" customWidth="1"/>
    <col min="11" max="13" width="2.875" customWidth="1"/>
    <col min="14" max="14" width="6.25" style="69" customWidth="1"/>
    <col min="15" max="17" width="2.875" bestFit="1" customWidth="1"/>
    <col min="18" max="19" width="3.625" bestFit="1" customWidth="1"/>
    <col min="20" max="20" width="4" customWidth="1"/>
    <col min="21" max="21" width="6.625" style="84" customWidth="1"/>
    <col min="23" max="27" width="2.375" bestFit="1" customWidth="1"/>
  </cols>
  <sheetData>
    <row r="1" spans="1:27">
      <c r="B1" t="s">
        <v>132</v>
      </c>
      <c r="T1">
        <v>4</v>
      </c>
    </row>
    <row r="2" spans="1:27" s="29" customFormat="1">
      <c r="B2" s="29" t="s">
        <v>163</v>
      </c>
      <c r="C2" s="29" t="s">
        <v>162</v>
      </c>
      <c r="D2" s="29" t="s">
        <v>148</v>
      </c>
      <c r="E2" s="29" t="s">
        <v>243</v>
      </c>
      <c r="F2" s="29" t="s">
        <v>244</v>
      </c>
      <c r="G2" s="29" t="s">
        <v>245</v>
      </c>
      <c r="H2" s="29" t="s">
        <v>246</v>
      </c>
      <c r="I2" s="58" t="s">
        <v>247</v>
      </c>
      <c r="J2" s="78" t="s">
        <v>58</v>
      </c>
      <c r="K2" s="29" t="s">
        <v>248</v>
      </c>
      <c r="L2" s="29" t="s">
        <v>249</v>
      </c>
      <c r="M2" s="29" t="s">
        <v>250</v>
      </c>
      <c r="N2" s="69" t="s">
        <v>251</v>
      </c>
      <c r="O2" s="29" t="s">
        <v>107</v>
      </c>
      <c r="P2" s="29" t="s">
        <v>242</v>
      </c>
      <c r="Q2" s="29" t="s">
        <v>59</v>
      </c>
      <c r="R2" s="29" t="s">
        <v>229</v>
      </c>
      <c r="S2" s="29" t="s">
        <v>230</v>
      </c>
      <c r="T2" s="29" t="s">
        <v>221</v>
      </c>
      <c r="U2" s="85" t="s">
        <v>231</v>
      </c>
    </row>
    <row r="3" spans="1:27" ht="19.5" customHeight="1" thickBot="1">
      <c r="A3">
        <v>1</v>
      </c>
      <c r="B3" s="4">
        <v>2010220221</v>
      </c>
      <c r="C3" s="5" t="s">
        <v>64</v>
      </c>
      <c r="D3" s="7">
        <v>1</v>
      </c>
      <c r="E3">
        <v>15</v>
      </c>
      <c r="F3">
        <v>18</v>
      </c>
      <c r="G3">
        <v>15</v>
      </c>
      <c r="H3">
        <v>5</v>
      </c>
      <c r="I3" s="58">
        <f>SUM(E3:G3)/3*0.8+H3/5*20*0.15+D3*20*0.05</f>
        <v>16.8</v>
      </c>
      <c r="J3">
        <v>13</v>
      </c>
      <c r="K3">
        <v>14</v>
      </c>
      <c r="L3">
        <v>12</v>
      </c>
      <c r="M3">
        <v>10</v>
      </c>
      <c r="N3" s="69">
        <f t="shared" ref="N3:N11" si="0">+SUM(J3:M3)/4</f>
        <v>12.25</v>
      </c>
      <c r="O3" s="91">
        <v>10</v>
      </c>
      <c r="P3" s="91">
        <v>14</v>
      </c>
      <c r="Q3" s="91">
        <v>16</v>
      </c>
      <c r="R3" s="91">
        <v>12</v>
      </c>
      <c r="S3" s="91">
        <v>10</v>
      </c>
      <c r="T3">
        <v>3</v>
      </c>
      <c r="U3" s="84">
        <f>AVERAGE(O3:S3)*0.85+T3/4*20*0.15</f>
        <v>12.79</v>
      </c>
      <c r="V3" s="90"/>
      <c r="W3" s="91"/>
      <c r="X3" s="91"/>
      <c r="Y3" s="91"/>
      <c r="Z3" s="91"/>
      <c r="AA3" s="91"/>
    </row>
    <row r="4" spans="1:27" ht="19.5" customHeight="1" thickBot="1">
      <c r="A4">
        <v>2</v>
      </c>
      <c r="B4" s="8">
        <v>2009190121</v>
      </c>
      <c r="C4" s="1" t="s">
        <v>165</v>
      </c>
      <c r="D4" s="3">
        <v>1</v>
      </c>
      <c r="E4">
        <v>14</v>
      </c>
      <c r="F4">
        <v>20</v>
      </c>
      <c r="G4">
        <v>17</v>
      </c>
      <c r="H4">
        <v>3</v>
      </c>
      <c r="I4" s="58">
        <f t="shared" ref="I4:I11" si="1">SUM(E4:G4)/3*0.8+H4/5*20*0.15+D4*20*0.05</f>
        <v>16.400000000000002</v>
      </c>
      <c r="J4">
        <v>14</v>
      </c>
      <c r="K4">
        <v>16</v>
      </c>
      <c r="L4">
        <v>16</v>
      </c>
      <c r="M4">
        <v>15</v>
      </c>
      <c r="N4" s="69">
        <f t="shared" si="0"/>
        <v>15.25</v>
      </c>
      <c r="O4" s="91">
        <v>15</v>
      </c>
      <c r="P4" s="91">
        <v>14</v>
      </c>
      <c r="Q4" s="91">
        <v>15</v>
      </c>
      <c r="R4" s="91">
        <v>12</v>
      </c>
      <c r="S4" s="91">
        <v>15</v>
      </c>
      <c r="T4">
        <v>0</v>
      </c>
      <c r="U4" s="84">
        <f>AVERAGE(O4:S4)*0.85+T4/4*20*0.15</f>
        <v>12.069999999999999</v>
      </c>
      <c r="V4" s="90"/>
      <c r="W4" s="91"/>
      <c r="X4" s="91"/>
      <c r="Y4" s="91"/>
      <c r="Z4" s="91"/>
      <c r="AA4" s="91"/>
    </row>
    <row r="5" spans="1:27" ht="19.5" customHeight="1" thickBot="1">
      <c r="A5">
        <v>3</v>
      </c>
      <c r="B5" s="8">
        <v>2010600762</v>
      </c>
      <c r="C5" s="1" t="s">
        <v>166</v>
      </c>
      <c r="D5" s="3">
        <v>1</v>
      </c>
      <c r="E5">
        <v>16</v>
      </c>
      <c r="F5">
        <v>18</v>
      </c>
      <c r="G5">
        <v>15</v>
      </c>
      <c r="H5">
        <v>5</v>
      </c>
      <c r="I5" s="58">
        <f t="shared" si="1"/>
        <v>17.066666666666666</v>
      </c>
      <c r="J5">
        <v>13</v>
      </c>
      <c r="K5">
        <v>14</v>
      </c>
      <c r="L5">
        <v>12</v>
      </c>
      <c r="M5">
        <v>10</v>
      </c>
      <c r="N5" s="69">
        <f t="shared" si="0"/>
        <v>12.25</v>
      </c>
      <c r="O5" s="91">
        <v>10</v>
      </c>
      <c r="P5" s="91">
        <v>14</v>
      </c>
      <c r="Q5" s="91">
        <v>16</v>
      </c>
      <c r="R5" s="91">
        <v>12</v>
      </c>
      <c r="S5" s="91">
        <v>10</v>
      </c>
      <c r="T5">
        <v>4</v>
      </c>
      <c r="U5" s="84">
        <f t="shared" ref="U5:U11" si="2">AVERAGE(O5:S5)*0.85+T5/4*20*0.15</f>
        <v>13.54</v>
      </c>
      <c r="V5" s="90"/>
      <c r="W5" s="91"/>
      <c r="X5" s="91"/>
      <c r="Y5" s="91"/>
      <c r="Z5" s="91"/>
      <c r="AA5" s="91"/>
    </row>
    <row r="6" spans="1:27" ht="19.5" customHeight="1" thickBot="1">
      <c r="A6">
        <v>4</v>
      </c>
      <c r="B6" s="8">
        <v>2010702281</v>
      </c>
      <c r="C6" s="1" t="s">
        <v>27</v>
      </c>
      <c r="D6" s="2">
        <v>0</v>
      </c>
      <c r="E6">
        <v>16</v>
      </c>
      <c r="G6">
        <v>11</v>
      </c>
      <c r="H6">
        <v>4</v>
      </c>
      <c r="I6" s="58">
        <f t="shared" si="1"/>
        <v>9.6</v>
      </c>
      <c r="J6">
        <v>12</v>
      </c>
      <c r="K6">
        <v>12</v>
      </c>
      <c r="L6">
        <v>11</v>
      </c>
      <c r="M6">
        <v>13</v>
      </c>
      <c r="N6" s="69">
        <f t="shared" si="0"/>
        <v>12</v>
      </c>
      <c r="O6" s="91">
        <v>8</v>
      </c>
      <c r="P6" s="91">
        <v>9</v>
      </c>
      <c r="Q6" s="91">
        <v>11</v>
      </c>
      <c r="R6" s="91">
        <v>10</v>
      </c>
      <c r="S6" s="91">
        <v>9</v>
      </c>
      <c r="T6">
        <v>2</v>
      </c>
      <c r="U6" s="84">
        <f t="shared" si="2"/>
        <v>9.49</v>
      </c>
      <c r="V6" s="90"/>
      <c r="W6" s="91"/>
      <c r="X6" s="91"/>
      <c r="Y6" s="91"/>
      <c r="Z6" s="91"/>
      <c r="AA6" s="91"/>
    </row>
    <row r="7" spans="1:27" ht="19.5" customHeight="1" thickBot="1">
      <c r="A7">
        <v>5</v>
      </c>
      <c r="B7" s="8">
        <v>2010600042</v>
      </c>
      <c r="C7" s="1" t="s">
        <v>28</v>
      </c>
      <c r="D7" s="3">
        <v>1</v>
      </c>
      <c r="E7">
        <v>16</v>
      </c>
      <c r="F7">
        <v>20</v>
      </c>
      <c r="G7">
        <v>18</v>
      </c>
      <c r="H7">
        <v>5</v>
      </c>
      <c r="I7" s="58">
        <f t="shared" si="1"/>
        <v>18.399999999999999</v>
      </c>
      <c r="J7">
        <v>16</v>
      </c>
      <c r="K7">
        <v>15</v>
      </c>
      <c r="L7">
        <v>17</v>
      </c>
      <c r="M7">
        <v>16</v>
      </c>
      <c r="N7" s="69">
        <f t="shared" si="0"/>
        <v>16</v>
      </c>
      <c r="O7" s="91">
        <v>16</v>
      </c>
      <c r="P7" s="91">
        <v>17</v>
      </c>
      <c r="Q7" s="91">
        <v>14</v>
      </c>
      <c r="R7" s="91">
        <v>15</v>
      </c>
      <c r="S7" s="91">
        <v>16</v>
      </c>
      <c r="T7">
        <v>4</v>
      </c>
      <c r="U7" s="84">
        <f t="shared" si="2"/>
        <v>16.259999999999998</v>
      </c>
      <c r="V7" s="90"/>
      <c r="W7" s="91"/>
      <c r="X7" s="91"/>
      <c r="Y7" s="91"/>
      <c r="Z7" s="91"/>
      <c r="AA7" s="91"/>
    </row>
    <row r="8" spans="1:27" ht="19.5" customHeight="1" thickBot="1">
      <c r="A8">
        <v>6</v>
      </c>
      <c r="B8" s="8">
        <v>2010222291</v>
      </c>
      <c r="C8" s="1" t="s">
        <v>143</v>
      </c>
      <c r="D8" s="2">
        <v>0</v>
      </c>
      <c r="E8">
        <v>14</v>
      </c>
      <c r="H8">
        <v>3</v>
      </c>
      <c r="I8" s="58">
        <f t="shared" si="1"/>
        <v>5.5333333333333332</v>
      </c>
      <c r="J8" t="s">
        <v>65</v>
      </c>
      <c r="K8" t="s">
        <v>65</v>
      </c>
      <c r="L8" t="s">
        <v>65</v>
      </c>
      <c r="N8" s="69">
        <f t="shared" si="0"/>
        <v>0</v>
      </c>
      <c r="O8" s="93" t="s">
        <v>110</v>
      </c>
      <c r="P8" s="93" t="s">
        <v>110</v>
      </c>
      <c r="Q8" s="93" t="s">
        <v>108</v>
      </c>
      <c r="R8" s="93" t="s">
        <v>110</v>
      </c>
      <c r="S8" s="93" t="s">
        <v>109</v>
      </c>
      <c r="T8">
        <v>4</v>
      </c>
      <c r="U8" s="92">
        <f>SUM(O8:S8)/5*0.85+T8/4*20*0.15</f>
        <v>3</v>
      </c>
      <c r="V8" s="90"/>
      <c r="W8" s="90"/>
      <c r="X8" s="90"/>
      <c r="Y8" s="90"/>
      <c r="Z8" s="90"/>
      <c r="AA8" s="90"/>
    </row>
    <row r="9" spans="1:27" ht="19.5" customHeight="1" thickBot="1">
      <c r="A9">
        <v>7</v>
      </c>
      <c r="B9" s="8">
        <v>2010100582</v>
      </c>
      <c r="C9" s="1" t="s">
        <v>144</v>
      </c>
      <c r="D9" s="3">
        <v>1</v>
      </c>
      <c r="E9">
        <v>16</v>
      </c>
      <c r="F9">
        <v>20</v>
      </c>
      <c r="G9">
        <v>18</v>
      </c>
      <c r="H9">
        <v>5</v>
      </c>
      <c r="I9" s="58">
        <f t="shared" si="1"/>
        <v>18.399999999999999</v>
      </c>
      <c r="J9">
        <v>16</v>
      </c>
      <c r="K9">
        <v>15</v>
      </c>
      <c r="L9">
        <v>17</v>
      </c>
      <c r="M9">
        <v>16</v>
      </c>
      <c r="N9" s="69">
        <f t="shared" si="0"/>
        <v>16</v>
      </c>
      <c r="O9" s="91">
        <v>16</v>
      </c>
      <c r="P9" s="91">
        <v>17</v>
      </c>
      <c r="Q9" s="91">
        <v>14</v>
      </c>
      <c r="R9" s="91">
        <v>15</v>
      </c>
      <c r="S9" s="91">
        <v>16</v>
      </c>
      <c r="T9">
        <v>4</v>
      </c>
      <c r="U9" s="84">
        <f t="shared" si="2"/>
        <v>16.259999999999998</v>
      </c>
      <c r="V9" s="90"/>
      <c r="W9" s="91"/>
      <c r="X9" s="91"/>
      <c r="Y9" s="91"/>
      <c r="Z9" s="91"/>
      <c r="AA9" s="91"/>
    </row>
    <row r="10" spans="1:27" ht="19.5" customHeight="1" thickBot="1">
      <c r="A10">
        <v>8</v>
      </c>
      <c r="B10" s="8">
        <v>2010802381</v>
      </c>
      <c r="C10" s="1" t="s">
        <v>145</v>
      </c>
      <c r="D10" s="2">
        <v>0</v>
      </c>
      <c r="E10">
        <v>15</v>
      </c>
      <c r="F10">
        <v>18</v>
      </c>
      <c r="G10">
        <v>8</v>
      </c>
      <c r="H10">
        <v>4</v>
      </c>
      <c r="I10" s="58">
        <f t="shared" si="1"/>
        <v>13.333333333333334</v>
      </c>
      <c r="J10">
        <v>7</v>
      </c>
      <c r="K10">
        <v>12</v>
      </c>
      <c r="L10">
        <v>11</v>
      </c>
      <c r="M10">
        <v>13</v>
      </c>
      <c r="N10" s="69">
        <f t="shared" si="0"/>
        <v>10.75</v>
      </c>
      <c r="O10" s="91">
        <v>8</v>
      </c>
      <c r="P10" s="91">
        <v>9</v>
      </c>
      <c r="Q10" s="91">
        <v>11</v>
      </c>
      <c r="R10" s="91">
        <v>10</v>
      </c>
      <c r="S10" s="91">
        <v>9</v>
      </c>
      <c r="T10">
        <v>4</v>
      </c>
      <c r="U10" s="89">
        <f>AVERAGE(O10:S10)*0.85+T10/4*20*0.15+1</f>
        <v>11.99</v>
      </c>
      <c r="V10" s="90"/>
      <c r="W10" s="91"/>
      <c r="X10" s="91"/>
      <c r="Y10" s="91"/>
      <c r="Z10" s="91"/>
      <c r="AA10" s="91"/>
    </row>
    <row r="11" spans="1:27" ht="19.5" customHeight="1">
      <c r="A11">
        <v>9</v>
      </c>
      <c r="B11" s="9">
        <v>2010150142</v>
      </c>
      <c r="C11" s="10" t="s">
        <v>146</v>
      </c>
      <c r="D11" s="11">
        <v>0</v>
      </c>
      <c r="E11">
        <v>16</v>
      </c>
      <c r="F11">
        <v>18</v>
      </c>
      <c r="G11">
        <v>14</v>
      </c>
      <c r="H11">
        <v>4</v>
      </c>
      <c r="I11" s="58">
        <f t="shared" si="1"/>
        <v>15.200000000000001</v>
      </c>
      <c r="J11">
        <v>14</v>
      </c>
      <c r="K11">
        <v>14</v>
      </c>
      <c r="L11">
        <v>15</v>
      </c>
      <c r="M11">
        <v>14</v>
      </c>
      <c r="N11" s="69">
        <f t="shared" si="0"/>
        <v>14.25</v>
      </c>
      <c r="O11" s="91">
        <v>14</v>
      </c>
      <c r="P11" s="91">
        <v>14</v>
      </c>
      <c r="Q11" s="91">
        <v>13</v>
      </c>
      <c r="R11" s="91">
        <v>12</v>
      </c>
      <c r="S11" s="91">
        <v>14</v>
      </c>
      <c r="T11">
        <v>3</v>
      </c>
      <c r="U11" s="84">
        <f t="shared" si="2"/>
        <v>13.64</v>
      </c>
      <c r="V11" s="90"/>
      <c r="W11" s="91"/>
      <c r="X11" s="91"/>
      <c r="Y11" s="91"/>
      <c r="Z11" s="91"/>
      <c r="AA11" s="91"/>
    </row>
    <row r="12" spans="1:27" ht="19.5" customHeight="1">
      <c r="O12" s="29">
        <v>20</v>
      </c>
      <c r="P12" s="29">
        <v>20</v>
      </c>
      <c r="Q12" s="29">
        <v>20</v>
      </c>
      <c r="R12" s="29">
        <v>20</v>
      </c>
      <c r="S12" s="29">
        <v>20</v>
      </c>
      <c r="T12" s="29">
        <v>4</v>
      </c>
      <c r="U12" s="85">
        <f>AVERAGE(O12:S12)*0.85+T12/4*20*0.15</f>
        <v>20</v>
      </c>
    </row>
    <row r="13" spans="1:27" ht="19.5" customHeight="1"/>
    <row r="14" spans="1:27" ht="19.5" customHeight="1"/>
    <row r="15" spans="1:27" ht="19.5" customHeight="1"/>
    <row r="16" spans="1:27" ht="19.5" customHeight="1"/>
    <row r="17" ht="19.5" customHeight="1"/>
    <row r="18" ht="19.5" customHeight="1"/>
  </sheetData>
  <sheetCalcPr fullCalcOnLoad="1"/>
  <phoneticPr fontId="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U37"/>
  <sheetViews>
    <sheetView topLeftCell="B1" workbookViewId="0">
      <selection activeCell="U30" sqref="U30"/>
    </sheetView>
  </sheetViews>
  <sheetFormatPr baseColWidth="10" defaultRowHeight="15"/>
  <cols>
    <col min="1" max="1" width="3" bestFit="1" customWidth="1"/>
    <col min="2" max="2" width="32" bestFit="1" customWidth="1"/>
    <col min="3" max="3" width="7" customWidth="1"/>
    <col min="4" max="4" width="4.875" bestFit="1" customWidth="1"/>
    <col min="5" max="5" width="5.75" bestFit="1" customWidth="1"/>
    <col min="6" max="7" width="4.875" bestFit="1" customWidth="1"/>
    <col min="8" max="8" width="5.625" bestFit="1" customWidth="1"/>
    <col min="9" max="9" width="4.25" bestFit="1" customWidth="1"/>
    <col min="10" max="10" width="4.625" style="59" bestFit="1" customWidth="1"/>
    <col min="11" max="11" width="10.5" customWidth="1"/>
    <col min="12" max="12" width="7" style="61" customWidth="1"/>
    <col min="13" max="13" width="6.625" customWidth="1"/>
    <col min="14" max="14" width="5.375" style="71" customWidth="1"/>
    <col min="15" max="15" width="10.625" customWidth="1"/>
    <col min="17" max="17" width="4.25" bestFit="1" customWidth="1"/>
    <col min="18" max="18" width="5.625" bestFit="1" customWidth="1"/>
    <col min="19" max="19" width="5.75" style="86" customWidth="1"/>
    <col min="20" max="20" width="5.75" style="87" customWidth="1"/>
    <col min="21" max="21" width="6.5" bestFit="1" customWidth="1"/>
  </cols>
  <sheetData>
    <row r="1" spans="1:21">
      <c r="B1" s="29" t="s">
        <v>134</v>
      </c>
      <c r="D1">
        <v>1</v>
      </c>
      <c r="E1">
        <v>1</v>
      </c>
      <c r="F1">
        <v>1</v>
      </c>
      <c r="O1">
        <v>3</v>
      </c>
      <c r="P1">
        <v>3</v>
      </c>
      <c r="Q1">
        <v>4</v>
      </c>
    </row>
    <row r="2" spans="1:21" ht="16.5" customHeight="1">
      <c r="B2" s="29" t="s">
        <v>162</v>
      </c>
      <c r="C2" s="29" t="s">
        <v>276</v>
      </c>
      <c r="D2" s="29" t="s">
        <v>18</v>
      </c>
      <c r="E2" s="29" t="s">
        <v>19</v>
      </c>
      <c r="F2" s="29" t="s">
        <v>20</v>
      </c>
      <c r="G2" s="29" t="s">
        <v>21</v>
      </c>
      <c r="H2" s="29" t="s">
        <v>22</v>
      </c>
      <c r="I2" s="29" t="s">
        <v>23</v>
      </c>
      <c r="J2" s="59" t="s">
        <v>24</v>
      </c>
      <c r="K2" s="29" t="s">
        <v>25</v>
      </c>
      <c r="L2" s="62" t="s">
        <v>26</v>
      </c>
      <c r="M2" s="29" t="s">
        <v>254</v>
      </c>
      <c r="N2" s="71" t="s">
        <v>31</v>
      </c>
      <c r="O2" t="s">
        <v>167</v>
      </c>
      <c r="P2" t="s">
        <v>177</v>
      </c>
      <c r="Q2" t="s">
        <v>221</v>
      </c>
      <c r="R2" t="s">
        <v>223</v>
      </c>
      <c r="S2" s="86" t="s">
        <v>222</v>
      </c>
      <c r="T2" s="87" t="s">
        <v>260</v>
      </c>
      <c r="U2" t="s">
        <v>259</v>
      </c>
    </row>
    <row r="3" spans="1:21" ht="17" customHeight="1" thickBot="1">
      <c r="A3">
        <v>1</v>
      </c>
      <c r="B3" s="5" t="s">
        <v>135</v>
      </c>
      <c r="E3">
        <v>1</v>
      </c>
      <c r="F3">
        <v>1</v>
      </c>
      <c r="H3">
        <v>10.5</v>
      </c>
      <c r="I3">
        <v>5</v>
      </c>
      <c r="J3" s="59">
        <f>+H3*0.6+SUM(D3:G3)/4*20*0.25+I3/6*20*0.15+C3</f>
        <v>11.3</v>
      </c>
      <c r="K3">
        <v>2</v>
      </c>
      <c r="L3" s="61">
        <v>14</v>
      </c>
      <c r="N3" s="71">
        <f>+L3*0.6+K3*20/3*0.4+M3</f>
        <v>13.733333333333334</v>
      </c>
      <c r="O3">
        <v>3</v>
      </c>
      <c r="P3">
        <v>2</v>
      </c>
      <c r="Q3">
        <v>3</v>
      </c>
      <c r="R3">
        <v>9.5</v>
      </c>
      <c r="S3" s="86">
        <f>+R3*0.65+Q3/4*20*0.15+(P3+O3)/6*20*0.2</f>
        <v>11.758333333333335</v>
      </c>
      <c r="T3" s="87">
        <f>+(J3+N3+S3)/3*0.75+(AR!K3+AR!P3+AR!U3)/3*0.25</f>
        <v>12.76125</v>
      </c>
      <c r="U3" t="str">
        <f>IF(T3&gt;=7,IF(T3&gt;10.5,"Aprob",1),0)</f>
        <v>Aprob</v>
      </c>
    </row>
    <row r="4" spans="1:21" ht="17" customHeight="1" thickBot="1">
      <c r="A4">
        <v>2</v>
      </c>
      <c r="B4" s="1" t="s">
        <v>136</v>
      </c>
      <c r="D4">
        <v>1</v>
      </c>
      <c r="F4">
        <v>0.5</v>
      </c>
      <c r="G4">
        <v>1</v>
      </c>
      <c r="H4">
        <v>7</v>
      </c>
      <c r="I4">
        <v>4</v>
      </c>
      <c r="J4" s="59">
        <f>+H4*0.6+SUM(D4:G4)/4*20*0.25+I4/6*20*0.15+C4</f>
        <v>9.3249999999999993</v>
      </c>
      <c r="K4">
        <v>1</v>
      </c>
      <c r="L4" s="61">
        <v>16</v>
      </c>
      <c r="N4" s="71">
        <f t="shared" ref="N4:N33" si="0">+L4*0.6+K4*20/3*0.4+M4</f>
        <v>12.266666666666666</v>
      </c>
      <c r="O4">
        <v>2</v>
      </c>
      <c r="P4">
        <v>2</v>
      </c>
      <c r="Q4">
        <v>4</v>
      </c>
      <c r="R4">
        <v>8</v>
      </c>
      <c r="S4" s="86">
        <f t="shared" ref="S4:S32" si="1">+R4*0.65+Q4/4*20*0.15+(P4+O4)/6*20*0.2</f>
        <v>10.866666666666665</v>
      </c>
      <c r="T4" s="87">
        <f>+(J4+N4+S4)/3*0.75+(AR!K4+AR!P4+AR!U4)/3*0.25</f>
        <v>9.2048611111111107</v>
      </c>
      <c r="U4">
        <f t="shared" ref="U4:U32" si="2">IF(T4&gt;=7,IF(T4&gt;10.5,"Aprob",1),0)</f>
        <v>1</v>
      </c>
    </row>
    <row r="5" spans="1:21" ht="17" customHeight="1" thickBot="1">
      <c r="A5">
        <v>3</v>
      </c>
      <c r="B5" s="1" t="s">
        <v>186</v>
      </c>
      <c r="C5">
        <v>1</v>
      </c>
      <c r="D5">
        <v>1</v>
      </c>
      <c r="E5">
        <v>1</v>
      </c>
      <c r="F5">
        <v>1</v>
      </c>
      <c r="G5">
        <v>1</v>
      </c>
      <c r="H5">
        <v>17</v>
      </c>
      <c r="I5">
        <v>6</v>
      </c>
      <c r="J5" s="60">
        <f>+H5*0.6+SUM(D5:G5)/4*20*0.25+I5/6*20*0.15+C5+1</f>
        <v>20.2</v>
      </c>
      <c r="K5">
        <v>3</v>
      </c>
      <c r="L5" s="61">
        <v>15</v>
      </c>
      <c r="M5">
        <v>4</v>
      </c>
      <c r="N5" s="71">
        <f>+L5*0.6+K5*20/3*0.4+M5</f>
        <v>21</v>
      </c>
      <c r="O5">
        <v>3</v>
      </c>
      <c r="P5">
        <v>3</v>
      </c>
      <c r="Q5">
        <v>4</v>
      </c>
      <c r="R5">
        <v>10</v>
      </c>
      <c r="S5" s="89">
        <f>+R5*0.65+Q5/4*20*0.15+(P5+O5)/6*20*0.2+2</f>
        <v>15.5</v>
      </c>
      <c r="T5" s="87">
        <f>+(J5+N5+S5)/3*0.75+(AR!K5+AR!P5+AR!U5)/3*0.25</f>
        <v>19.088611111111113</v>
      </c>
      <c r="U5" t="str">
        <f t="shared" si="2"/>
        <v>Aprob</v>
      </c>
    </row>
    <row r="6" spans="1:21" ht="17" customHeight="1" thickBot="1">
      <c r="A6">
        <v>4</v>
      </c>
      <c r="B6" s="1" t="s">
        <v>187</v>
      </c>
      <c r="D6">
        <v>1</v>
      </c>
      <c r="E6">
        <v>1</v>
      </c>
      <c r="F6">
        <v>1</v>
      </c>
      <c r="G6">
        <v>1</v>
      </c>
      <c r="H6">
        <v>10.5</v>
      </c>
      <c r="I6">
        <v>6</v>
      </c>
      <c r="J6" s="59">
        <f t="shared" ref="J6:J33" si="3">+H6*0.6+SUM(D6:G6)/4*20*0.25+I6/6*20*0.15+C6</f>
        <v>14.3</v>
      </c>
      <c r="K6">
        <v>3</v>
      </c>
      <c r="L6" s="61">
        <v>12.5</v>
      </c>
      <c r="M6">
        <v>4</v>
      </c>
      <c r="N6" s="71">
        <f t="shared" si="0"/>
        <v>19.5</v>
      </c>
      <c r="O6">
        <v>3</v>
      </c>
      <c r="P6">
        <v>3</v>
      </c>
      <c r="Q6">
        <v>4</v>
      </c>
      <c r="R6">
        <v>10.5</v>
      </c>
      <c r="S6" s="89">
        <f>+R6*0.65+Q6/4*20*0.15+(P6+O6)/6*20*0.2+1</f>
        <v>14.824999999999999</v>
      </c>
      <c r="T6" s="87">
        <f>+(J6+N6+S6)/3*0.75+(AR!K6+AR!P6+AR!U6)/3*0.25</f>
        <v>16.511527777777779</v>
      </c>
      <c r="U6" t="str">
        <f t="shared" si="2"/>
        <v>Aprob</v>
      </c>
    </row>
    <row r="7" spans="1:21" ht="17" customHeight="1" thickBot="1">
      <c r="A7">
        <v>5</v>
      </c>
      <c r="B7" s="1" t="s">
        <v>103</v>
      </c>
      <c r="C7">
        <v>1</v>
      </c>
      <c r="D7">
        <v>1</v>
      </c>
      <c r="E7">
        <v>1</v>
      </c>
      <c r="F7">
        <v>1</v>
      </c>
      <c r="G7">
        <v>1</v>
      </c>
      <c r="H7">
        <v>7</v>
      </c>
      <c r="I7">
        <v>7</v>
      </c>
      <c r="J7" s="59">
        <f t="shared" si="3"/>
        <v>13.7</v>
      </c>
      <c r="K7">
        <v>3</v>
      </c>
      <c r="L7" s="61">
        <v>10</v>
      </c>
      <c r="M7">
        <v>4</v>
      </c>
      <c r="N7" s="71">
        <f t="shared" si="0"/>
        <v>18</v>
      </c>
      <c r="O7">
        <v>3</v>
      </c>
      <c r="P7">
        <v>2</v>
      </c>
      <c r="Q7">
        <v>4</v>
      </c>
      <c r="R7">
        <v>8</v>
      </c>
      <c r="S7" s="89">
        <f>+R7*0.65+Q7/4*20*0.15+(P7+O7)/6*20*0.2+1</f>
        <v>12.533333333333333</v>
      </c>
      <c r="T7" s="87">
        <f>+(J7+N7+S7)/3*0.75+(AR!K7+AR!P7+AR!U7)/3*0.25</f>
        <v>15.29111111111111</v>
      </c>
      <c r="U7" t="str">
        <f t="shared" si="2"/>
        <v>Aprob</v>
      </c>
    </row>
    <row r="8" spans="1:21" ht="17" customHeight="1" thickBot="1">
      <c r="A8">
        <v>6</v>
      </c>
      <c r="B8" s="1" t="s">
        <v>104</v>
      </c>
      <c r="G8">
        <v>1</v>
      </c>
      <c r="H8">
        <v>5</v>
      </c>
      <c r="I8">
        <v>1</v>
      </c>
      <c r="J8" s="59">
        <f t="shared" si="3"/>
        <v>4.75</v>
      </c>
      <c r="K8">
        <v>1</v>
      </c>
      <c r="N8" s="71">
        <f t="shared" si="0"/>
        <v>2.666666666666667</v>
      </c>
      <c r="O8">
        <v>0</v>
      </c>
      <c r="P8">
        <v>0</v>
      </c>
      <c r="Q8">
        <v>0</v>
      </c>
      <c r="S8" s="86">
        <f t="shared" si="1"/>
        <v>0</v>
      </c>
      <c r="T8" s="87">
        <f>+(J8+N8+S8)/3*0.75+(AR!K8+AR!P8+AR!U8)/3*0.25</f>
        <v>2.0041666666666669</v>
      </c>
      <c r="U8">
        <f t="shared" si="2"/>
        <v>0</v>
      </c>
    </row>
    <row r="9" spans="1:21" ht="17" customHeight="1" thickBot="1">
      <c r="A9">
        <v>7</v>
      </c>
      <c r="B9" s="1" t="s">
        <v>105</v>
      </c>
      <c r="F9">
        <v>1</v>
      </c>
      <c r="H9">
        <v>15</v>
      </c>
      <c r="I9">
        <v>6</v>
      </c>
      <c r="J9" s="59">
        <f t="shared" si="3"/>
        <v>13.25</v>
      </c>
      <c r="K9">
        <v>3</v>
      </c>
      <c r="L9" s="61">
        <v>10.5</v>
      </c>
      <c r="N9" s="71">
        <f t="shared" si="0"/>
        <v>14.3</v>
      </c>
      <c r="O9">
        <v>3</v>
      </c>
      <c r="P9">
        <v>3</v>
      </c>
      <c r="Q9">
        <v>3</v>
      </c>
      <c r="R9">
        <v>9.5</v>
      </c>
      <c r="S9" s="86">
        <f t="shared" si="1"/>
        <v>12.425000000000001</v>
      </c>
      <c r="T9" s="87">
        <f>+(J9+N9+S9)/3*0.75+(AR!K9+AR!P9+AR!U9)/3*0.25</f>
        <v>13.539305555555556</v>
      </c>
      <c r="U9" t="str">
        <f t="shared" si="2"/>
        <v>Aprob</v>
      </c>
    </row>
    <row r="10" spans="1:21" ht="17" customHeight="1" thickBot="1">
      <c r="A10">
        <v>8</v>
      </c>
      <c r="B10" s="1" t="s">
        <v>106</v>
      </c>
      <c r="D10">
        <v>1</v>
      </c>
      <c r="E10">
        <v>1</v>
      </c>
      <c r="F10">
        <v>1</v>
      </c>
      <c r="G10">
        <v>1</v>
      </c>
      <c r="H10">
        <v>9</v>
      </c>
      <c r="I10">
        <v>6</v>
      </c>
      <c r="J10" s="59">
        <f t="shared" si="3"/>
        <v>13.399999999999999</v>
      </c>
      <c r="K10">
        <v>2</v>
      </c>
      <c r="L10" s="61">
        <v>11.5</v>
      </c>
      <c r="M10">
        <v>2</v>
      </c>
      <c r="N10" s="71">
        <f t="shared" si="0"/>
        <v>14.233333333333334</v>
      </c>
      <c r="O10">
        <v>2</v>
      </c>
      <c r="P10">
        <v>2.5</v>
      </c>
      <c r="Q10">
        <v>4</v>
      </c>
      <c r="R10">
        <v>7</v>
      </c>
      <c r="S10" s="86">
        <f t="shared" si="1"/>
        <v>10.55</v>
      </c>
      <c r="T10" s="87">
        <f>+(J10+N10+S10)/3*0.75+(AR!K10+AR!P10+AR!U10)/3*0.25</f>
        <v>13.68</v>
      </c>
      <c r="U10" t="str">
        <f t="shared" si="2"/>
        <v>Aprob</v>
      </c>
    </row>
    <row r="11" spans="1:21" ht="17" customHeight="1" thickBot="1">
      <c r="A11">
        <v>9</v>
      </c>
      <c r="B11" s="33" t="s">
        <v>80</v>
      </c>
      <c r="D11">
        <v>1</v>
      </c>
      <c r="F11">
        <v>1</v>
      </c>
      <c r="H11">
        <v>7.5</v>
      </c>
      <c r="I11">
        <v>3</v>
      </c>
      <c r="J11" s="59">
        <f t="shared" si="3"/>
        <v>8.5</v>
      </c>
      <c r="K11">
        <v>0</v>
      </c>
      <c r="N11" s="71">
        <f t="shared" si="0"/>
        <v>0</v>
      </c>
      <c r="O11">
        <v>0</v>
      </c>
      <c r="P11">
        <v>0</v>
      </c>
      <c r="Q11">
        <v>0</v>
      </c>
      <c r="S11" s="86">
        <f t="shared" si="1"/>
        <v>0</v>
      </c>
      <c r="T11" s="87">
        <f>+(J11+N11+S11)/3*0.75+(AR!K11+AR!P11+AR!U11)/3*0.25</f>
        <v>3.4169444444444448</v>
      </c>
      <c r="U11">
        <f t="shared" si="2"/>
        <v>0</v>
      </c>
    </row>
    <row r="12" spans="1:21" ht="17" customHeight="1" thickBot="1">
      <c r="A12">
        <v>10</v>
      </c>
      <c r="B12" s="33" t="s">
        <v>122</v>
      </c>
      <c r="D12">
        <v>1</v>
      </c>
      <c r="I12">
        <v>1</v>
      </c>
      <c r="J12" s="59">
        <f t="shared" si="3"/>
        <v>1.75</v>
      </c>
      <c r="N12" s="71">
        <f t="shared" si="0"/>
        <v>0</v>
      </c>
      <c r="O12">
        <v>0</v>
      </c>
      <c r="P12">
        <v>0</v>
      </c>
      <c r="Q12">
        <v>0</v>
      </c>
      <c r="S12" s="86">
        <f t="shared" si="1"/>
        <v>0</v>
      </c>
      <c r="T12" s="87">
        <f>+(J12+N12+S12)/3*0.75+(AR!K12+AR!P12+AR!U12)/3*0.25</f>
        <v>0.53749999999999998</v>
      </c>
      <c r="U12">
        <f t="shared" si="2"/>
        <v>0</v>
      </c>
    </row>
    <row r="13" spans="1:21" ht="17" customHeight="1" thickBot="1">
      <c r="A13">
        <v>11</v>
      </c>
      <c r="B13" s="1" t="s">
        <v>205</v>
      </c>
      <c r="D13">
        <v>1</v>
      </c>
      <c r="E13">
        <v>1</v>
      </c>
      <c r="F13">
        <v>1</v>
      </c>
      <c r="G13">
        <v>1</v>
      </c>
      <c r="H13">
        <v>7.5</v>
      </c>
      <c r="I13">
        <v>6</v>
      </c>
      <c r="J13" s="59">
        <f t="shared" si="3"/>
        <v>12.5</v>
      </c>
      <c r="K13">
        <v>2</v>
      </c>
      <c r="L13" s="61">
        <v>8</v>
      </c>
      <c r="N13" s="71">
        <f t="shared" si="0"/>
        <v>10.133333333333333</v>
      </c>
      <c r="O13">
        <v>0</v>
      </c>
      <c r="P13">
        <v>3</v>
      </c>
      <c r="Q13">
        <v>2</v>
      </c>
      <c r="R13">
        <v>7.5</v>
      </c>
      <c r="S13" s="86">
        <f t="shared" si="1"/>
        <v>8.375</v>
      </c>
      <c r="T13" s="87">
        <f>+(J13+N13+S13)/3*0.75+(AR!K13+AR!P13+AR!U13)/3*0.25</f>
        <v>10.642083333333334</v>
      </c>
      <c r="U13" t="str">
        <f t="shared" si="2"/>
        <v>Aprob</v>
      </c>
    </row>
    <row r="14" spans="1:21" ht="17" customHeight="1" thickBot="1">
      <c r="A14">
        <v>12</v>
      </c>
      <c r="B14" s="1" t="s">
        <v>206</v>
      </c>
      <c r="F14">
        <v>1</v>
      </c>
      <c r="H14">
        <v>5</v>
      </c>
      <c r="I14">
        <v>2</v>
      </c>
      <c r="J14" s="59">
        <f t="shared" si="3"/>
        <v>5.25</v>
      </c>
      <c r="K14">
        <v>1</v>
      </c>
      <c r="N14" s="71">
        <f t="shared" si="0"/>
        <v>2.666666666666667</v>
      </c>
      <c r="O14">
        <v>0</v>
      </c>
      <c r="P14">
        <v>0</v>
      </c>
      <c r="Q14">
        <v>0</v>
      </c>
      <c r="S14" s="86">
        <f t="shared" si="1"/>
        <v>0</v>
      </c>
      <c r="T14" s="87">
        <f>+(J14+N14+S14)/3*0.75+(AR!K14+AR!P14+AR!U14)/3*0.25</f>
        <v>1.9791666666666665</v>
      </c>
      <c r="U14">
        <f t="shared" si="2"/>
        <v>0</v>
      </c>
    </row>
    <row r="15" spans="1:21" ht="17" customHeight="1" thickBot="1">
      <c r="A15">
        <v>13</v>
      </c>
      <c r="B15" s="1" t="s">
        <v>207</v>
      </c>
      <c r="H15">
        <v>5.5</v>
      </c>
      <c r="I15">
        <v>1</v>
      </c>
      <c r="J15" s="59">
        <f t="shared" si="3"/>
        <v>3.8</v>
      </c>
      <c r="K15">
        <v>3</v>
      </c>
      <c r="L15" s="61">
        <v>7</v>
      </c>
      <c r="M15">
        <v>2</v>
      </c>
      <c r="N15" s="71">
        <f t="shared" si="0"/>
        <v>14.2</v>
      </c>
      <c r="O15">
        <v>2</v>
      </c>
      <c r="P15">
        <v>2.5</v>
      </c>
      <c r="Q15">
        <v>2</v>
      </c>
      <c r="R15">
        <v>7</v>
      </c>
      <c r="S15" s="86">
        <f t="shared" si="1"/>
        <v>9.0500000000000007</v>
      </c>
      <c r="T15" s="87">
        <f>+(J15+N15+S15)/3*0.75+(AR!K15+AR!P15+AR!U15)/3*0.25</f>
        <v>8.9583333333333339</v>
      </c>
      <c r="U15">
        <v>10.5</v>
      </c>
    </row>
    <row r="16" spans="1:21" ht="17" customHeight="1" thickBot="1">
      <c r="A16">
        <v>14</v>
      </c>
      <c r="B16" s="33" t="s">
        <v>123</v>
      </c>
      <c r="H16">
        <v>3.5</v>
      </c>
      <c r="I16">
        <v>2</v>
      </c>
      <c r="J16" s="59">
        <f t="shared" si="3"/>
        <v>3.1</v>
      </c>
      <c r="K16">
        <v>1</v>
      </c>
      <c r="L16" s="61">
        <v>11.5</v>
      </c>
      <c r="N16" s="71">
        <f t="shared" si="0"/>
        <v>9.5666666666666664</v>
      </c>
      <c r="O16">
        <v>2</v>
      </c>
      <c r="P16">
        <v>2</v>
      </c>
      <c r="Q16">
        <v>4</v>
      </c>
      <c r="S16" s="86">
        <f t="shared" si="1"/>
        <v>5.6666666666666661</v>
      </c>
      <c r="T16" s="87">
        <f>+(J16+N16+S16)/3*0.75+(AR!K16+AR!P16+AR!U16)/3*0.25</f>
        <v>6.4436111111111112</v>
      </c>
      <c r="U16">
        <f t="shared" si="2"/>
        <v>0</v>
      </c>
    </row>
    <row r="17" spans="1:21" ht="17" customHeight="1" thickBot="1">
      <c r="A17">
        <v>15</v>
      </c>
      <c r="B17" s="1" t="s">
        <v>208</v>
      </c>
      <c r="D17">
        <v>1</v>
      </c>
      <c r="E17">
        <v>1</v>
      </c>
      <c r="F17">
        <v>1</v>
      </c>
      <c r="H17">
        <v>12.5</v>
      </c>
      <c r="I17">
        <v>2</v>
      </c>
      <c r="J17" s="59">
        <f t="shared" si="3"/>
        <v>12.25</v>
      </c>
      <c r="K17">
        <v>2</v>
      </c>
      <c r="L17" s="61">
        <v>7.5</v>
      </c>
      <c r="N17" s="71">
        <f t="shared" si="0"/>
        <v>9.8333333333333339</v>
      </c>
      <c r="O17">
        <v>0</v>
      </c>
      <c r="P17">
        <v>0</v>
      </c>
      <c r="Q17">
        <v>0</v>
      </c>
      <c r="R17">
        <v>7</v>
      </c>
      <c r="S17" s="86">
        <f t="shared" si="1"/>
        <v>4.55</v>
      </c>
      <c r="T17" s="87">
        <f>+(J17+N17+S17)/3*0.75+(AR!K17+AR!P17+AR!U17)/3*0.25</f>
        <v>8.2444444444444436</v>
      </c>
      <c r="U17">
        <v>10.5</v>
      </c>
    </row>
    <row r="18" spans="1:21" ht="17" customHeight="1" thickBot="1">
      <c r="A18">
        <v>16</v>
      </c>
      <c r="B18" s="1" t="s">
        <v>82</v>
      </c>
      <c r="F18">
        <v>1</v>
      </c>
      <c r="H18">
        <v>10.5</v>
      </c>
      <c r="I18">
        <v>6</v>
      </c>
      <c r="J18" s="59">
        <f t="shared" si="3"/>
        <v>10.55</v>
      </c>
      <c r="K18">
        <v>2</v>
      </c>
      <c r="L18" s="61">
        <v>9.5</v>
      </c>
      <c r="M18">
        <v>2</v>
      </c>
      <c r="N18" s="71">
        <f t="shared" si="0"/>
        <v>13.033333333333335</v>
      </c>
      <c r="O18">
        <v>3</v>
      </c>
      <c r="P18">
        <v>3</v>
      </c>
      <c r="Q18">
        <v>3</v>
      </c>
      <c r="R18">
        <v>9.5</v>
      </c>
      <c r="S18" s="86">
        <f t="shared" si="1"/>
        <v>12.425000000000001</v>
      </c>
      <c r="T18" s="87">
        <f>+(J18+N18+S18)/3*0.75+(AR!K18+AR!P18+AR!U18)/3*0.25</f>
        <v>12.434861111111113</v>
      </c>
      <c r="U18" t="str">
        <f t="shared" si="2"/>
        <v>Aprob</v>
      </c>
    </row>
    <row r="19" spans="1:21" ht="17" customHeight="1" thickBot="1">
      <c r="A19">
        <v>17</v>
      </c>
      <c r="B19" s="1" t="s">
        <v>111</v>
      </c>
      <c r="D19">
        <v>1</v>
      </c>
      <c r="F19">
        <v>1</v>
      </c>
      <c r="H19">
        <v>10.5</v>
      </c>
      <c r="I19">
        <v>6</v>
      </c>
      <c r="J19" s="59">
        <f t="shared" si="3"/>
        <v>11.8</v>
      </c>
      <c r="K19">
        <v>2</v>
      </c>
      <c r="L19" s="61">
        <v>7.5</v>
      </c>
      <c r="N19" s="71">
        <f t="shared" si="0"/>
        <v>9.8333333333333339</v>
      </c>
      <c r="O19">
        <v>2</v>
      </c>
      <c r="P19">
        <v>2</v>
      </c>
      <c r="Q19">
        <v>4</v>
      </c>
      <c r="R19">
        <v>18</v>
      </c>
      <c r="S19" s="86">
        <f t="shared" si="1"/>
        <v>17.366666666666667</v>
      </c>
      <c r="T19" s="87">
        <f>+(J19+N19+S19)/3*0.75+(AR!K19+AR!P19+AR!U19)/3*0.25</f>
        <v>11.345000000000001</v>
      </c>
      <c r="U19" t="str">
        <f t="shared" si="2"/>
        <v>Aprob</v>
      </c>
    </row>
    <row r="20" spans="1:21" ht="17" customHeight="1" thickBot="1">
      <c r="A20">
        <v>18</v>
      </c>
      <c r="B20" s="1" t="s">
        <v>52</v>
      </c>
      <c r="C20">
        <v>1</v>
      </c>
      <c r="D20">
        <v>1</v>
      </c>
      <c r="E20">
        <v>1</v>
      </c>
      <c r="F20">
        <v>1</v>
      </c>
      <c r="G20">
        <v>1</v>
      </c>
      <c r="H20">
        <v>10.5</v>
      </c>
      <c r="I20">
        <v>7</v>
      </c>
      <c r="J20" s="59">
        <f t="shared" si="3"/>
        <v>15.8</v>
      </c>
      <c r="K20">
        <v>3</v>
      </c>
      <c r="L20" s="61">
        <v>10.5</v>
      </c>
      <c r="M20">
        <v>2</v>
      </c>
      <c r="N20" s="71">
        <f t="shared" si="0"/>
        <v>16.3</v>
      </c>
      <c r="O20">
        <v>3</v>
      </c>
      <c r="P20">
        <v>3</v>
      </c>
      <c r="Q20">
        <v>4</v>
      </c>
      <c r="R20">
        <v>7.5</v>
      </c>
      <c r="S20" s="86">
        <f t="shared" si="1"/>
        <v>11.875</v>
      </c>
      <c r="T20" s="87">
        <f>+(J20+N20+S20)/3*0.75+(AR!K20+AR!P20+AR!U20)/3*0.25</f>
        <v>15.129583333333333</v>
      </c>
      <c r="U20" t="str">
        <f t="shared" si="2"/>
        <v>Aprob</v>
      </c>
    </row>
    <row r="21" spans="1:21" ht="17" customHeight="1" thickBot="1">
      <c r="A21">
        <v>19</v>
      </c>
      <c r="B21" s="1" t="s">
        <v>53</v>
      </c>
      <c r="E21">
        <v>1</v>
      </c>
      <c r="F21">
        <v>1</v>
      </c>
      <c r="H21">
        <v>9</v>
      </c>
      <c r="I21">
        <v>6</v>
      </c>
      <c r="J21" s="59">
        <f t="shared" si="3"/>
        <v>10.899999999999999</v>
      </c>
      <c r="K21">
        <v>2</v>
      </c>
      <c r="L21" s="61">
        <v>8</v>
      </c>
      <c r="M21">
        <v>4</v>
      </c>
      <c r="N21" s="71">
        <f t="shared" si="0"/>
        <v>14.133333333333333</v>
      </c>
      <c r="O21">
        <v>0</v>
      </c>
      <c r="P21">
        <v>2</v>
      </c>
      <c r="Q21">
        <v>2</v>
      </c>
      <c r="R21">
        <v>8.5</v>
      </c>
      <c r="S21" s="89">
        <f>+R21*0.65+Q21/4*20*0.15+(P21+O21)/6*20*0.2+1</f>
        <v>9.3583333333333343</v>
      </c>
      <c r="T21" s="87">
        <f>+(J21+N21+S21)/3*0.75+(AR!K21+AR!P21+AR!U21)/3*0.25</f>
        <v>12.878472222222221</v>
      </c>
      <c r="U21" t="str">
        <f t="shared" si="2"/>
        <v>Aprob</v>
      </c>
    </row>
    <row r="22" spans="1:21" ht="17" customHeight="1" thickBot="1">
      <c r="A22">
        <v>20</v>
      </c>
      <c r="B22" s="1" t="s">
        <v>60</v>
      </c>
      <c r="F22">
        <v>0.5</v>
      </c>
      <c r="G22">
        <v>1</v>
      </c>
      <c r="H22">
        <v>11.5</v>
      </c>
      <c r="I22">
        <v>2</v>
      </c>
      <c r="J22" s="59">
        <f t="shared" si="3"/>
        <v>9.7749999999999986</v>
      </c>
      <c r="L22" s="61">
        <v>10.5</v>
      </c>
      <c r="N22" s="71">
        <f t="shared" si="0"/>
        <v>6.3</v>
      </c>
      <c r="O22">
        <v>0</v>
      </c>
      <c r="P22">
        <v>0</v>
      </c>
      <c r="Q22">
        <v>0</v>
      </c>
      <c r="R22">
        <v>12</v>
      </c>
      <c r="S22" s="86">
        <f t="shared" si="1"/>
        <v>7.8000000000000007</v>
      </c>
      <c r="T22" s="87">
        <f>+(J22+N22+S22)/3*0.75+(AR!K22+AR!P22+AR!U22)/3*0.25</f>
        <v>8.5515277777777783</v>
      </c>
      <c r="U22">
        <v>11</v>
      </c>
    </row>
    <row r="23" spans="1:21" ht="17" customHeight="1" thickBot="1">
      <c r="A23">
        <v>21</v>
      </c>
      <c r="B23" s="1" t="s">
        <v>32</v>
      </c>
      <c r="H23">
        <v>13</v>
      </c>
      <c r="J23" s="72">
        <f t="shared" si="3"/>
        <v>7.8</v>
      </c>
      <c r="K23">
        <v>2</v>
      </c>
      <c r="L23" s="63">
        <v>11.5</v>
      </c>
      <c r="N23" s="71">
        <f t="shared" si="0"/>
        <v>12.233333333333334</v>
      </c>
      <c r="O23">
        <v>0</v>
      </c>
      <c r="P23">
        <v>3</v>
      </c>
      <c r="Q23">
        <v>3</v>
      </c>
      <c r="R23">
        <v>0</v>
      </c>
      <c r="S23" s="86">
        <f t="shared" si="1"/>
        <v>4.25</v>
      </c>
      <c r="T23" s="87">
        <f>+(J23+N23+S23)/3*0.75+(AR!K23+AR!P23+AR!U23)/3*0.25</f>
        <v>8.2944444444444443</v>
      </c>
      <c r="U23">
        <v>11</v>
      </c>
    </row>
    <row r="24" spans="1:21" ht="17" customHeight="1" thickBot="1">
      <c r="A24">
        <v>22</v>
      </c>
      <c r="B24" s="1" t="s">
        <v>61</v>
      </c>
      <c r="C24">
        <v>1</v>
      </c>
      <c r="D24">
        <v>1</v>
      </c>
      <c r="E24">
        <v>1</v>
      </c>
      <c r="F24">
        <v>1</v>
      </c>
      <c r="G24">
        <v>1</v>
      </c>
      <c r="H24">
        <v>18.5</v>
      </c>
      <c r="I24">
        <v>7</v>
      </c>
      <c r="J24" s="59">
        <f t="shared" si="3"/>
        <v>20.6</v>
      </c>
      <c r="K24">
        <v>3</v>
      </c>
      <c r="L24" s="63">
        <v>13</v>
      </c>
      <c r="M24">
        <v>2</v>
      </c>
      <c r="N24" s="71">
        <f t="shared" si="0"/>
        <v>17.8</v>
      </c>
      <c r="O24">
        <v>3</v>
      </c>
      <c r="P24">
        <v>3</v>
      </c>
      <c r="Q24">
        <v>4</v>
      </c>
      <c r="R24">
        <v>11</v>
      </c>
      <c r="S24" s="86">
        <f t="shared" si="1"/>
        <v>14.15</v>
      </c>
      <c r="T24" s="87">
        <f>+(J24+N24+S24)/3*0.75+(AR!K24+AR!P24+AR!U24)/3*0.25</f>
        <v>17.307500000000005</v>
      </c>
      <c r="U24" t="str">
        <f t="shared" si="2"/>
        <v>Aprob</v>
      </c>
    </row>
    <row r="25" spans="1:21" ht="17" customHeight="1" thickBot="1">
      <c r="A25">
        <v>23</v>
      </c>
      <c r="B25" s="1" t="s">
        <v>141</v>
      </c>
      <c r="F25">
        <v>0.5</v>
      </c>
      <c r="G25">
        <v>1</v>
      </c>
      <c r="H25">
        <v>6</v>
      </c>
      <c r="I25">
        <v>1</v>
      </c>
      <c r="J25" s="59">
        <f t="shared" si="3"/>
        <v>5.9749999999999996</v>
      </c>
      <c r="K25">
        <v>1</v>
      </c>
      <c r="L25" s="63">
        <v>4</v>
      </c>
      <c r="N25" s="71">
        <f t="shared" si="0"/>
        <v>5.0666666666666664</v>
      </c>
      <c r="O25">
        <v>0</v>
      </c>
      <c r="P25">
        <v>0</v>
      </c>
      <c r="Q25">
        <v>1</v>
      </c>
      <c r="S25" s="86">
        <f t="shared" si="1"/>
        <v>0.75</v>
      </c>
      <c r="T25" s="87">
        <f>+(J25+N25+S25)/3*0.75+(AR!K25+AR!P25+AR!U25)/3*0.25</f>
        <v>4.4315277777777773</v>
      </c>
      <c r="U25">
        <f t="shared" si="2"/>
        <v>0</v>
      </c>
    </row>
    <row r="26" spans="1:21" ht="17" customHeight="1" thickBot="1">
      <c r="A26">
        <v>24</v>
      </c>
      <c r="B26" s="1" t="s">
        <v>142</v>
      </c>
      <c r="H26">
        <v>9.5</v>
      </c>
      <c r="I26">
        <v>2</v>
      </c>
      <c r="J26" s="59">
        <f t="shared" si="3"/>
        <v>6.7</v>
      </c>
      <c r="K26">
        <v>3</v>
      </c>
      <c r="L26" s="63">
        <v>9.5</v>
      </c>
      <c r="N26" s="71">
        <f t="shared" si="0"/>
        <v>13.7</v>
      </c>
      <c r="O26">
        <v>0</v>
      </c>
      <c r="P26">
        <v>0</v>
      </c>
      <c r="Q26">
        <v>0</v>
      </c>
      <c r="R26">
        <v>8.5</v>
      </c>
      <c r="S26" s="86">
        <f t="shared" si="1"/>
        <v>5.5250000000000004</v>
      </c>
      <c r="T26" s="87">
        <f>+(J26+N26+S26)/3*0.75+(AR!K26+AR!P26+AR!U26)/3*0.25</f>
        <v>8.4465277777777779</v>
      </c>
      <c r="U26">
        <v>10.5</v>
      </c>
    </row>
    <row r="27" spans="1:21" ht="17" customHeight="1" thickBot="1">
      <c r="A27">
        <v>25</v>
      </c>
      <c r="B27" s="1" t="s">
        <v>209</v>
      </c>
      <c r="D27">
        <v>1</v>
      </c>
      <c r="F27">
        <v>0.5</v>
      </c>
      <c r="G27">
        <v>1</v>
      </c>
      <c r="H27">
        <v>6.5</v>
      </c>
      <c r="I27">
        <v>7</v>
      </c>
      <c r="J27" s="59">
        <f t="shared" si="3"/>
        <v>10.525</v>
      </c>
      <c r="K27">
        <v>0</v>
      </c>
      <c r="L27" s="63">
        <v>11</v>
      </c>
      <c r="N27" s="71">
        <f t="shared" si="0"/>
        <v>6.6</v>
      </c>
      <c r="O27">
        <v>2</v>
      </c>
      <c r="P27">
        <v>2</v>
      </c>
      <c r="Q27">
        <v>4</v>
      </c>
      <c r="R27">
        <v>8.5</v>
      </c>
      <c r="S27" s="86">
        <f t="shared" si="1"/>
        <v>11.191666666666666</v>
      </c>
      <c r="T27" s="87">
        <f>+(J27+N27+S27)/3*0.75+(AR!K27+AR!P27+AR!U27)/3*0.25</f>
        <v>10.220833333333333</v>
      </c>
      <c r="U27">
        <f t="shared" si="2"/>
        <v>1</v>
      </c>
    </row>
    <row r="28" spans="1:21" ht="17" customHeight="1" thickBot="1">
      <c r="A28">
        <v>26</v>
      </c>
      <c r="B28" s="1" t="s">
        <v>255</v>
      </c>
      <c r="D28">
        <v>1</v>
      </c>
      <c r="E28">
        <v>1</v>
      </c>
      <c r="F28">
        <v>1</v>
      </c>
      <c r="G28">
        <v>1</v>
      </c>
      <c r="H28">
        <v>11</v>
      </c>
      <c r="I28">
        <v>3</v>
      </c>
      <c r="J28" s="59">
        <f t="shared" si="3"/>
        <v>13.1</v>
      </c>
      <c r="K28">
        <v>2</v>
      </c>
      <c r="L28" s="63">
        <v>10</v>
      </c>
      <c r="N28" s="71">
        <f t="shared" si="0"/>
        <v>11.333333333333334</v>
      </c>
      <c r="O28">
        <v>2</v>
      </c>
      <c r="P28">
        <v>2.5</v>
      </c>
      <c r="Q28">
        <v>3</v>
      </c>
      <c r="R28">
        <v>13</v>
      </c>
      <c r="S28" s="86">
        <f t="shared" si="1"/>
        <v>13.700000000000001</v>
      </c>
      <c r="T28" s="87">
        <f>+(J28+N28+S28)/3*0.75+(AR!K28+AR!P28+AR!U28)/3*0.25</f>
        <v>11.743055555555555</v>
      </c>
      <c r="U28" t="str">
        <f t="shared" si="2"/>
        <v>Aprob</v>
      </c>
    </row>
    <row r="29" spans="1:21" ht="17" customHeight="1">
      <c r="A29">
        <v>27</v>
      </c>
      <c r="B29" s="10" t="s">
        <v>256</v>
      </c>
      <c r="F29">
        <v>1</v>
      </c>
      <c r="H29">
        <v>9.5</v>
      </c>
      <c r="I29">
        <v>5</v>
      </c>
      <c r="J29" s="59">
        <f t="shared" si="3"/>
        <v>9.4499999999999993</v>
      </c>
      <c r="K29">
        <v>3</v>
      </c>
      <c r="L29" s="61">
        <v>10</v>
      </c>
      <c r="M29">
        <v>2</v>
      </c>
      <c r="N29" s="71">
        <f t="shared" si="0"/>
        <v>16</v>
      </c>
      <c r="O29">
        <v>3</v>
      </c>
      <c r="P29">
        <v>2</v>
      </c>
      <c r="Q29">
        <v>4</v>
      </c>
      <c r="R29">
        <v>8.5</v>
      </c>
      <c r="S29" s="86">
        <f t="shared" si="1"/>
        <v>11.858333333333334</v>
      </c>
      <c r="T29" s="87">
        <f>+(J29+N29+S29)/3*0.75+(AR!K29+AR!P29+AR!U29)/3*0.25</f>
        <v>11.93125</v>
      </c>
      <c r="U29" t="str">
        <f t="shared" si="2"/>
        <v>Aprob</v>
      </c>
    </row>
    <row r="30" spans="1:21" ht="17" customHeight="1">
      <c r="A30">
        <v>28</v>
      </c>
      <c r="B30" s="32" t="s">
        <v>257</v>
      </c>
      <c r="D30">
        <v>1</v>
      </c>
      <c r="F30">
        <v>1</v>
      </c>
      <c r="H30">
        <v>5</v>
      </c>
      <c r="I30">
        <v>3</v>
      </c>
      <c r="J30" s="59">
        <f t="shared" si="3"/>
        <v>7</v>
      </c>
      <c r="K30">
        <v>1</v>
      </c>
      <c r="L30" s="61">
        <v>10</v>
      </c>
      <c r="N30" s="71">
        <f t="shared" si="0"/>
        <v>8.6666666666666679</v>
      </c>
      <c r="O30">
        <v>2</v>
      </c>
      <c r="P30">
        <v>0</v>
      </c>
      <c r="Q30">
        <v>3</v>
      </c>
      <c r="R30">
        <v>6</v>
      </c>
      <c r="S30" s="86">
        <f t="shared" si="1"/>
        <v>7.4833333333333334</v>
      </c>
      <c r="T30" s="87">
        <f>+(J30+N30+S30)/3*0.75+(AR!K30+AR!P30+AR!U30)/3*0.25</f>
        <v>8.8044444444444458</v>
      </c>
      <c r="U30">
        <v>6</v>
      </c>
    </row>
    <row r="31" spans="1:21" ht="17" customHeight="1">
      <c r="A31">
        <v>29</v>
      </c>
      <c r="B31" s="32" t="s">
        <v>258</v>
      </c>
      <c r="D31">
        <v>1</v>
      </c>
      <c r="F31">
        <v>1</v>
      </c>
      <c r="G31">
        <v>1</v>
      </c>
      <c r="H31">
        <v>7.5</v>
      </c>
      <c r="I31">
        <v>6</v>
      </c>
      <c r="J31" s="59">
        <f t="shared" si="3"/>
        <v>11.25</v>
      </c>
      <c r="K31">
        <v>2</v>
      </c>
      <c r="L31" s="61">
        <v>12</v>
      </c>
      <c r="N31" s="71">
        <f>+L31*0.6+K31*20/3*0.4+M31</f>
        <v>12.533333333333333</v>
      </c>
      <c r="O31">
        <v>2</v>
      </c>
      <c r="P31">
        <v>2.5</v>
      </c>
      <c r="Q31">
        <v>4</v>
      </c>
      <c r="R31">
        <v>9.5</v>
      </c>
      <c r="S31" s="86">
        <f t="shared" si="1"/>
        <v>12.175000000000001</v>
      </c>
      <c r="T31" s="87">
        <f>+(J31+N31+S31)/3*0.75+(AR!K31+AR!P31+AR!U31)/3*0.25</f>
        <v>11.498749999999999</v>
      </c>
      <c r="U31" t="str">
        <f t="shared" si="2"/>
        <v>Aprob</v>
      </c>
    </row>
    <row r="32" spans="1:21" ht="17" customHeight="1">
      <c r="A32">
        <v>30</v>
      </c>
      <c r="B32" s="32" t="s">
        <v>89</v>
      </c>
      <c r="C32">
        <v>1</v>
      </c>
      <c r="D32">
        <v>1</v>
      </c>
      <c r="E32">
        <v>1</v>
      </c>
      <c r="G32">
        <v>1</v>
      </c>
      <c r="H32">
        <v>8</v>
      </c>
      <c r="I32">
        <v>6</v>
      </c>
      <c r="J32" s="59">
        <f t="shared" si="3"/>
        <v>12.55</v>
      </c>
      <c r="K32">
        <v>2</v>
      </c>
      <c r="L32" s="61">
        <v>10</v>
      </c>
      <c r="M32">
        <v>2</v>
      </c>
      <c r="N32" s="71">
        <f t="shared" si="0"/>
        <v>13.333333333333334</v>
      </c>
      <c r="O32">
        <v>3</v>
      </c>
      <c r="P32">
        <v>3</v>
      </c>
      <c r="Q32">
        <v>3</v>
      </c>
      <c r="R32">
        <v>8.5</v>
      </c>
      <c r="S32" s="86">
        <f t="shared" si="1"/>
        <v>11.775</v>
      </c>
      <c r="T32" s="87">
        <f>+(J32+N32+S32)/3*0.75+(AR!K32+AR!P32+AR!U32)/3*0.25</f>
        <v>12.022916666666667</v>
      </c>
      <c r="U32" t="str">
        <f t="shared" si="2"/>
        <v>Aprob</v>
      </c>
    </row>
    <row r="33" spans="3:21" ht="17" customHeight="1">
      <c r="C33" s="29">
        <v>1</v>
      </c>
      <c r="D33" s="29">
        <v>1</v>
      </c>
      <c r="E33" s="29">
        <v>1</v>
      </c>
      <c r="F33" s="29">
        <v>1</v>
      </c>
      <c r="G33" s="29">
        <v>1</v>
      </c>
      <c r="H33" s="29">
        <v>20</v>
      </c>
      <c r="I33" s="29">
        <v>7</v>
      </c>
      <c r="J33" s="59">
        <f t="shared" si="3"/>
        <v>21.5</v>
      </c>
      <c r="K33" s="29">
        <v>3</v>
      </c>
      <c r="L33" s="61">
        <v>20</v>
      </c>
      <c r="M33" s="29">
        <v>4</v>
      </c>
      <c r="N33" s="71">
        <f t="shared" si="0"/>
        <v>24</v>
      </c>
      <c r="O33">
        <v>3</v>
      </c>
      <c r="P33">
        <v>3</v>
      </c>
      <c r="Q33">
        <v>4</v>
      </c>
      <c r="R33">
        <v>20</v>
      </c>
      <c r="S33" s="86">
        <f>+R33*0.65+Q33/4*20*0.15+(P33+O33)/6*20*0.2</f>
        <v>20</v>
      </c>
      <c r="U33">
        <f>SUM(U3:U32)</f>
        <v>61.5</v>
      </c>
    </row>
    <row r="34" spans="3:21" ht="17" customHeight="1"/>
    <row r="35" spans="3:21" ht="17" customHeight="1"/>
    <row r="36" spans="3:21" ht="17" customHeight="1"/>
    <row r="37" spans="3:21" ht="17" customHeight="1"/>
  </sheetData>
  <sheetCalcPr fullCalcOnLoad="1"/>
  <sortState ref="B3:K31">
    <sortCondition ref="B4:B31"/>
  </sortState>
  <phoneticPr fontId="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U33"/>
  <sheetViews>
    <sheetView workbookViewId="0">
      <selection activeCell="P23" sqref="P23"/>
    </sheetView>
  </sheetViews>
  <sheetFormatPr baseColWidth="10" defaultRowHeight="15"/>
  <cols>
    <col min="1" max="1" width="3" bestFit="1" customWidth="1"/>
    <col min="2" max="2" width="9.75" bestFit="1" customWidth="1"/>
    <col min="3" max="3" width="30.375" style="39" customWidth="1"/>
    <col min="4" max="4" width="2.75" customWidth="1"/>
    <col min="5" max="6" width="2.875" bestFit="1" customWidth="1"/>
    <col min="7" max="7" width="3.5" bestFit="1" customWidth="1"/>
    <col min="8" max="8" width="5.375" customWidth="1"/>
    <col min="9" max="9" width="2.875" bestFit="1" customWidth="1"/>
    <col min="10" max="10" width="4.25" bestFit="1" customWidth="1"/>
    <col min="11" max="11" width="5.5" style="59" customWidth="1"/>
    <col min="12" max="12" width="6.375" customWidth="1"/>
    <col min="13" max="13" width="5.25" customWidth="1"/>
    <col min="14" max="14" width="6.25" customWidth="1"/>
    <col min="15" max="15" width="6.625" customWidth="1"/>
    <col min="16" max="16" width="6.375" style="72" customWidth="1"/>
    <col min="17" max="17" width="4.375" customWidth="1"/>
    <col min="18" max="18" width="9.625" customWidth="1"/>
    <col min="19" max="20" width="3.5" customWidth="1"/>
    <col min="21" max="21" width="4.625" style="87" bestFit="1" customWidth="1"/>
  </cols>
  <sheetData>
    <row r="1" spans="1:21">
      <c r="B1" t="s">
        <v>133</v>
      </c>
    </row>
    <row r="2" spans="1:21">
      <c r="B2" t="s">
        <v>163</v>
      </c>
      <c r="C2" s="39" t="s">
        <v>162</v>
      </c>
      <c r="D2" s="29" t="s">
        <v>148</v>
      </c>
      <c r="E2" s="29" t="s">
        <v>56</v>
      </c>
      <c r="F2" s="29" t="s">
        <v>57</v>
      </c>
      <c r="G2" s="29" t="s">
        <v>74</v>
      </c>
      <c r="H2" s="29" t="s">
        <v>75</v>
      </c>
      <c r="I2" s="29" t="s">
        <v>77</v>
      </c>
      <c r="J2" s="29" t="s">
        <v>29</v>
      </c>
      <c r="K2" s="59" t="s">
        <v>31</v>
      </c>
      <c r="L2" s="29" t="s">
        <v>252</v>
      </c>
      <c r="M2" s="29" t="s">
        <v>240</v>
      </c>
      <c r="N2" s="29" t="s">
        <v>241</v>
      </c>
      <c r="O2" s="29" t="s">
        <v>254</v>
      </c>
      <c r="P2" s="72" t="s">
        <v>31</v>
      </c>
      <c r="Q2" s="29" t="s">
        <v>225</v>
      </c>
      <c r="R2" s="29" t="s">
        <v>226</v>
      </c>
      <c r="S2" s="29" t="s">
        <v>227</v>
      </c>
      <c r="T2" t="s">
        <v>224</v>
      </c>
      <c r="U2" s="88" t="s">
        <v>228</v>
      </c>
    </row>
    <row r="3" spans="1:21" ht="16" thickBot="1">
      <c r="A3">
        <v>1</v>
      </c>
      <c r="B3" s="4">
        <v>2011240191</v>
      </c>
      <c r="C3" s="40" t="s">
        <v>135</v>
      </c>
      <c r="D3" s="7">
        <v>1</v>
      </c>
      <c r="E3">
        <v>17</v>
      </c>
      <c r="F3">
        <v>15</v>
      </c>
      <c r="G3">
        <v>13</v>
      </c>
      <c r="H3">
        <v>13</v>
      </c>
      <c r="I3">
        <v>20</v>
      </c>
      <c r="J3">
        <v>5</v>
      </c>
      <c r="K3" s="59">
        <f t="shared" ref="K3:K32" si="0">SUM(E3:I3)/5*0.85+J3/5*20*0.15</f>
        <v>16.259999999999998</v>
      </c>
      <c r="L3">
        <v>14</v>
      </c>
      <c r="M3">
        <v>18</v>
      </c>
      <c r="N3">
        <v>16</v>
      </c>
      <c r="P3" s="72">
        <f>+SUM(L3:N3)/3+O3</f>
        <v>16</v>
      </c>
      <c r="Q3" s="91">
        <v>17</v>
      </c>
      <c r="R3" s="91">
        <v>10</v>
      </c>
      <c r="S3" s="90" t="s">
        <v>65</v>
      </c>
      <c r="T3">
        <v>3</v>
      </c>
      <c r="U3" s="87">
        <f>+SUM(Q3:S3)/3*0.75+T3/4*20*0.25</f>
        <v>10.5</v>
      </c>
    </row>
    <row r="4" spans="1:21" ht="16" thickBot="1">
      <c r="A4">
        <v>2</v>
      </c>
      <c r="B4" s="8">
        <v>2007200351</v>
      </c>
      <c r="C4" s="41" t="s">
        <v>136</v>
      </c>
      <c r="D4" s="2">
        <v>0</v>
      </c>
      <c r="J4">
        <v>0</v>
      </c>
      <c r="K4" s="59">
        <f t="shared" si="0"/>
        <v>0</v>
      </c>
      <c r="L4">
        <v>18</v>
      </c>
      <c r="M4" t="s">
        <v>65</v>
      </c>
      <c r="N4">
        <v>13</v>
      </c>
      <c r="P4" s="72">
        <f t="shared" ref="P4:P33" si="1">+SUM(L4:N4)/3+O4</f>
        <v>10.333333333333334</v>
      </c>
      <c r="Q4" s="90" t="s">
        <v>65</v>
      </c>
      <c r="R4" s="91">
        <v>11</v>
      </c>
      <c r="S4" s="90" t="s">
        <v>65</v>
      </c>
      <c r="T4">
        <v>0</v>
      </c>
      <c r="U4" s="87">
        <f t="shared" ref="U4:U33" si="2">+SUM(Q4:S4)/3*0.75+T4/4*20*0.25</f>
        <v>2.75</v>
      </c>
    </row>
    <row r="5" spans="1:21" ht="16" thickBot="1">
      <c r="A5">
        <v>3</v>
      </c>
      <c r="B5" s="8">
        <v>2011100422</v>
      </c>
      <c r="C5" s="41" t="s">
        <v>186</v>
      </c>
      <c r="D5" s="3">
        <v>1</v>
      </c>
      <c r="E5">
        <v>18</v>
      </c>
      <c r="F5">
        <v>19</v>
      </c>
      <c r="G5">
        <v>20</v>
      </c>
      <c r="H5">
        <v>20</v>
      </c>
      <c r="I5">
        <v>17</v>
      </c>
      <c r="J5">
        <v>4</v>
      </c>
      <c r="K5" s="59">
        <f t="shared" si="0"/>
        <v>18.38</v>
      </c>
      <c r="L5">
        <v>20</v>
      </c>
      <c r="M5">
        <v>20</v>
      </c>
      <c r="N5">
        <v>15</v>
      </c>
      <c r="O5">
        <v>4</v>
      </c>
      <c r="P5" s="72">
        <f t="shared" si="1"/>
        <v>22.333333333333332</v>
      </c>
      <c r="Q5" s="91">
        <v>17</v>
      </c>
      <c r="R5" s="91">
        <v>12</v>
      </c>
      <c r="S5" s="91">
        <v>16</v>
      </c>
      <c r="T5">
        <v>4</v>
      </c>
      <c r="U5" s="89">
        <f>+SUM(Q5:S5)/3*0.75+T5/4*20*0.25+2</f>
        <v>18.25</v>
      </c>
    </row>
    <row r="6" spans="1:21" ht="16" thickBot="1">
      <c r="A6">
        <v>4</v>
      </c>
      <c r="B6" s="8">
        <v>2011200661</v>
      </c>
      <c r="C6" s="41" t="s">
        <v>187</v>
      </c>
      <c r="D6" s="3">
        <v>1</v>
      </c>
      <c r="E6">
        <v>15</v>
      </c>
      <c r="F6">
        <v>19</v>
      </c>
      <c r="G6">
        <v>20</v>
      </c>
      <c r="H6">
        <v>13</v>
      </c>
      <c r="I6">
        <v>17</v>
      </c>
      <c r="J6">
        <v>4</v>
      </c>
      <c r="K6" s="59">
        <f t="shared" si="0"/>
        <v>16.68</v>
      </c>
      <c r="L6">
        <v>16</v>
      </c>
      <c r="M6">
        <v>20</v>
      </c>
      <c r="N6">
        <v>16</v>
      </c>
      <c r="O6">
        <v>4</v>
      </c>
      <c r="P6" s="72">
        <f t="shared" si="1"/>
        <v>21.333333333333332</v>
      </c>
      <c r="Q6" s="91">
        <v>17</v>
      </c>
      <c r="R6" s="90" t="s">
        <v>65</v>
      </c>
      <c r="S6" s="91">
        <v>16</v>
      </c>
      <c r="T6">
        <v>4</v>
      </c>
      <c r="U6" s="89">
        <f>+SUM(Q6:S6)/3*0.75+T6/4*20*0.25+1</f>
        <v>14.25</v>
      </c>
    </row>
    <row r="7" spans="1:21" ht="16" thickBot="1">
      <c r="A7">
        <v>5</v>
      </c>
      <c r="B7" s="8">
        <v>2011200911</v>
      </c>
      <c r="C7" s="41" t="s">
        <v>103</v>
      </c>
      <c r="D7" s="3">
        <v>1</v>
      </c>
      <c r="E7">
        <v>15</v>
      </c>
      <c r="F7">
        <v>18</v>
      </c>
      <c r="G7">
        <v>15</v>
      </c>
      <c r="H7">
        <v>20</v>
      </c>
      <c r="I7">
        <v>20</v>
      </c>
      <c r="J7">
        <v>5</v>
      </c>
      <c r="K7" s="59">
        <f t="shared" si="0"/>
        <v>17.96</v>
      </c>
      <c r="L7">
        <v>15</v>
      </c>
      <c r="M7">
        <v>18</v>
      </c>
      <c r="N7">
        <v>16</v>
      </c>
      <c r="O7">
        <v>4</v>
      </c>
      <c r="P7" s="72">
        <f t="shared" si="1"/>
        <v>20.333333333333332</v>
      </c>
      <c r="Q7" s="91">
        <v>17</v>
      </c>
      <c r="R7" s="91">
        <v>14</v>
      </c>
      <c r="S7" s="90" t="s">
        <v>65</v>
      </c>
      <c r="T7">
        <v>3</v>
      </c>
      <c r="U7" s="89">
        <f>+SUM(Q7:S7)/3*0.75+T7/4*20*0.25+1</f>
        <v>12.5</v>
      </c>
    </row>
    <row r="8" spans="1:21" ht="16" thickBot="1">
      <c r="A8">
        <v>6</v>
      </c>
      <c r="B8" s="8">
        <v>2008202111</v>
      </c>
      <c r="C8" s="41" t="s">
        <v>104</v>
      </c>
      <c r="D8" s="3">
        <v>1</v>
      </c>
      <c r="J8">
        <v>3</v>
      </c>
      <c r="K8" s="59">
        <f t="shared" si="0"/>
        <v>1.7999999999999998</v>
      </c>
      <c r="P8" s="72">
        <f t="shared" si="1"/>
        <v>0</v>
      </c>
      <c r="T8">
        <v>0</v>
      </c>
      <c r="U8" s="87">
        <f t="shared" si="2"/>
        <v>0</v>
      </c>
    </row>
    <row r="9" spans="1:21" ht="16" thickBot="1">
      <c r="A9">
        <v>7</v>
      </c>
      <c r="B9" s="8">
        <v>2011200941</v>
      </c>
      <c r="C9" s="41" t="s">
        <v>105</v>
      </c>
      <c r="D9" s="3">
        <v>1</v>
      </c>
      <c r="E9">
        <v>16</v>
      </c>
      <c r="F9">
        <v>18</v>
      </c>
      <c r="G9">
        <v>17</v>
      </c>
      <c r="H9">
        <v>18</v>
      </c>
      <c r="I9">
        <v>20</v>
      </c>
      <c r="J9">
        <v>5</v>
      </c>
      <c r="K9" s="59">
        <f t="shared" si="0"/>
        <v>18.130000000000003</v>
      </c>
      <c r="L9">
        <v>16</v>
      </c>
      <c r="M9">
        <v>15</v>
      </c>
      <c r="N9">
        <v>16</v>
      </c>
      <c r="P9" s="72">
        <f t="shared" si="1"/>
        <v>15.666666666666666</v>
      </c>
      <c r="Q9" s="91">
        <v>15</v>
      </c>
      <c r="R9" s="90" t="s">
        <v>65</v>
      </c>
      <c r="S9" s="90" t="s">
        <v>65</v>
      </c>
      <c r="T9">
        <v>4</v>
      </c>
      <c r="U9" s="87">
        <f t="shared" si="2"/>
        <v>8.75</v>
      </c>
    </row>
    <row r="10" spans="1:21" ht="16" thickBot="1">
      <c r="A10">
        <v>8</v>
      </c>
      <c r="B10" s="8">
        <v>2011400081</v>
      </c>
      <c r="C10" s="41" t="s">
        <v>106</v>
      </c>
      <c r="D10" s="3">
        <v>1</v>
      </c>
      <c r="E10">
        <v>18</v>
      </c>
      <c r="F10">
        <v>14</v>
      </c>
      <c r="G10">
        <v>15</v>
      </c>
      <c r="H10">
        <v>20</v>
      </c>
      <c r="I10">
        <v>16</v>
      </c>
      <c r="J10">
        <v>5</v>
      </c>
      <c r="K10" s="59">
        <f t="shared" si="0"/>
        <v>17.11</v>
      </c>
      <c r="L10">
        <v>17</v>
      </c>
      <c r="M10">
        <v>20</v>
      </c>
      <c r="N10">
        <v>17</v>
      </c>
      <c r="O10">
        <v>2</v>
      </c>
      <c r="P10" s="72">
        <f t="shared" si="1"/>
        <v>20</v>
      </c>
      <c r="Q10" s="91">
        <v>17</v>
      </c>
      <c r="R10" s="91">
        <v>13</v>
      </c>
      <c r="S10" s="90" t="s">
        <v>65</v>
      </c>
      <c r="T10">
        <v>4</v>
      </c>
      <c r="U10" s="87">
        <f t="shared" si="2"/>
        <v>12.5</v>
      </c>
    </row>
    <row r="11" spans="1:21" ht="16" thickBot="1">
      <c r="A11">
        <v>9</v>
      </c>
      <c r="B11" s="37"/>
      <c r="C11" s="81" t="s">
        <v>76</v>
      </c>
      <c r="D11" s="35"/>
      <c r="H11">
        <v>16</v>
      </c>
      <c r="J11">
        <v>2</v>
      </c>
      <c r="K11" s="59">
        <f t="shared" si="0"/>
        <v>3.92</v>
      </c>
      <c r="L11" t="s">
        <v>65</v>
      </c>
      <c r="M11">
        <v>10</v>
      </c>
      <c r="N11" t="s">
        <v>65</v>
      </c>
      <c r="P11" s="72">
        <f t="shared" si="1"/>
        <v>3.3333333333333335</v>
      </c>
      <c r="Q11" s="91">
        <v>13</v>
      </c>
      <c r="R11" s="90" t="s">
        <v>65</v>
      </c>
      <c r="S11" s="90" t="s">
        <v>65</v>
      </c>
      <c r="T11">
        <v>4</v>
      </c>
      <c r="U11" s="87">
        <f t="shared" si="2"/>
        <v>8.25</v>
      </c>
    </row>
    <row r="12" spans="1:21" ht="16" thickBot="1">
      <c r="A12">
        <v>10</v>
      </c>
      <c r="B12" s="37"/>
      <c r="C12" s="81" t="s">
        <v>30</v>
      </c>
      <c r="D12" s="35"/>
      <c r="J12">
        <v>2</v>
      </c>
      <c r="K12" s="59">
        <f t="shared" si="0"/>
        <v>1.2</v>
      </c>
      <c r="L12" t="s">
        <v>65</v>
      </c>
      <c r="M12" t="s">
        <v>65</v>
      </c>
      <c r="N12" t="s">
        <v>65</v>
      </c>
      <c r="P12" s="72">
        <f t="shared" si="1"/>
        <v>0</v>
      </c>
      <c r="Q12" s="90" t="s">
        <v>65</v>
      </c>
      <c r="R12" s="90" t="s">
        <v>65</v>
      </c>
      <c r="S12" s="90" t="s">
        <v>65</v>
      </c>
      <c r="T12">
        <v>0</v>
      </c>
      <c r="U12" s="87">
        <f t="shared" si="2"/>
        <v>0</v>
      </c>
    </row>
    <row r="13" spans="1:21" ht="16" thickBot="1">
      <c r="A13">
        <v>11</v>
      </c>
      <c r="B13" s="8">
        <v>2008200781</v>
      </c>
      <c r="C13" s="41" t="s">
        <v>205</v>
      </c>
      <c r="D13" s="3">
        <v>1</v>
      </c>
      <c r="E13">
        <v>14</v>
      </c>
      <c r="F13">
        <v>17</v>
      </c>
      <c r="G13">
        <v>16</v>
      </c>
      <c r="H13">
        <v>20</v>
      </c>
      <c r="I13">
        <v>17</v>
      </c>
      <c r="J13">
        <v>4</v>
      </c>
      <c r="K13" s="59">
        <f t="shared" si="0"/>
        <v>16.68</v>
      </c>
      <c r="L13">
        <v>15</v>
      </c>
      <c r="M13">
        <v>13</v>
      </c>
      <c r="N13">
        <v>11</v>
      </c>
      <c r="P13" s="72">
        <f t="shared" si="1"/>
        <v>13</v>
      </c>
      <c r="Q13" s="90" t="s">
        <v>65</v>
      </c>
      <c r="R13" s="90" t="s">
        <v>65</v>
      </c>
      <c r="S13" s="90" t="s">
        <v>65</v>
      </c>
      <c r="T13">
        <v>4</v>
      </c>
      <c r="U13" s="87">
        <f t="shared" si="2"/>
        <v>5</v>
      </c>
    </row>
    <row r="14" spans="1:21" ht="16" thickBot="1">
      <c r="A14">
        <v>12</v>
      </c>
      <c r="B14" s="8">
        <v>2008240681</v>
      </c>
      <c r="C14" s="41" t="s">
        <v>206</v>
      </c>
      <c r="D14" s="2">
        <v>0</v>
      </c>
      <c r="J14">
        <v>0</v>
      </c>
      <c r="K14" s="59">
        <f t="shared" si="0"/>
        <v>0</v>
      </c>
      <c r="P14" s="72">
        <f t="shared" si="1"/>
        <v>0</v>
      </c>
      <c r="T14">
        <v>0</v>
      </c>
      <c r="U14" s="87">
        <f t="shared" si="2"/>
        <v>0</v>
      </c>
    </row>
    <row r="15" spans="1:21" ht="16" thickBot="1">
      <c r="A15">
        <v>13</v>
      </c>
      <c r="B15" s="8">
        <v>2011222201</v>
      </c>
      <c r="C15" s="41" t="s">
        <v>207</v>
      </c>
      <c r="D15" s="3">
        <v>1</v>
      </c>
      <c r="E15">
        <v>18</v>
      </c>
      <c r="F15">
        <v>16</v>
      </c>
      <c r="G15">
        <v>16</v>
      </c>
      <c r="H15">
        <v>20</v>
      </c>
      <c r="J15">
        <v>2</v>
      </c>
      <c r="K15" s="59">
        <f t="shared" si="0"/>
        <v>13.1</v>
      </c>
      <c r="L15" t="s">
        <v>65</v>
      </c>
      <c r="M15">
        <v>15</v>
      </c>
      <c r="N15" t="s">
        <v>65</v>
      </c>
      <c r="O15">
        <v>2</v>
      </c>
      <c r="P15" s="72">
        <f t="shared" si="1"/>
        <v>7</v>
      </c>
      <c r="Q15" s="91">
        <v>15</v>
      </c>
      <c r="R15" s="90" t="s">
        <v>65</v>
      </c>
      <c r="S15" s="90" t="s">
        <v>65</v>
      </c>
      <c r="T15">
        <v>2</v>
      </c>
      <c r="U15" s="87">
        <f t="shared" si="2"/>
        <v>6.25</v>
      </c>
    </row>
    <row r="16" spans="1:21" ht="16" thickBot="1">
      <c r="A16">
        <v>14</v>
      </c>
      <c r="B16" s="8"/>
      <c r="C16" s="81" t="s">
        <v>123</v>
      </c>
      <c r="D16" s="3"/>
      <c r="E16">
        <v>12</v>
      </c>
      <c r="F16">
        <v>8</v>
      </c>
      <c r="G16">
        <v>8</v>
      </c>
      <c r="H16">
        <v>12</v>
      </c>
      <c r="I16">
        <v>7</v>
      </c>
      <c r="K16" s="72">
        <f>SUM(E16:I16)/5*0.85+J16/5*20*0.15</f>
        <v>7.99</v>
      </c>
      <c r="L16">
        <v>8</v>
      </c>
      <c r="M16">
        <v>12</v>
      </c>
      <c r="N16">
        <v>8</v>
      </c>
      <c r="P16" s="72">
        <f>+SUM(L16:N16)/3+O16</f>
        <v>9.3333333333333339</v>
      </c>
      <c r="Q16" s="90" t="s">
        <v>65</v>
      </c>
      <c r="R16" s="90" t="s">
        <v>65</v>
      </c>
      <c r="S16" s="90" t="s">
        <v>65</v>
      </c>
      <c r="T16">
        <v>4</v>
      </c>
      <c r="U16" s="87">
        <f t="shared" si="2"/>
        <v>5</v>
      </c>
    </row>
    <row r="17" spans="1:21" ht="16" thickBot="1">
      <c r="A17">
        <v>15</v>
      </c>
      <c r="B17" s="8">
        <v>2010601481</v>
      </c>
      <c r="C17" s="41" t="s">
        <v>208</v>
      </c>
      <c r="D17" s="2">
        <v>0</v>
      </c>
      <c r="F17">
        <v>17</v>
      </c>
      <c r="G17">
        <v>15</v>
      </c>
      <c r="H17">
        <v>18</v>
      </c>
      <c r="J17">
        <v>2</v>
      </c>
      <c r="K17" s="59">
        <f t="shared" si="0"/>
        <v>9.6999999999999993</v>
      </c>
      <c r="L17">
        <v>13</v>
      </c>
      <c r="M17">
        <v>15</v>
      </c>
      <c r="N17" t="s">
        <v>65</v>
      </c>
      <c r="P17" s="72">
        <f t="shared" si="1"/>
        <v>9.3333333333333339</v>
      </c>
      <c r="Q17" s="90" t="s">
        <v>65</v>
      </c>
      <c r="R17" s="90" t="s">
        <v>65</v>
      </c>
      <c r="S17" s="90" t="s">
        <v>65</v>
      </c>
      <c r="T17">
        <v>0</v>
      </c>
      <c r="U17" s="87">
        <f t="shared" si="2"/>
        <v>0</v>
      </c>
    </row>
    <row r="18" spans="1:21" ht="16" thickBot="1">
      <c r="A18">
        <v>16</v>
      </c>
      <c r="B18" s="8">
        <v>2011702671</v>
      </c>
      <c r="C18" s="41" t="s">
        <v>82</v>
      </c>
      <c r="D18" s="3">
        <v>1</v>
      </c>
      <c r="E18">
        <v>15</v>
      </c>
      <c r="F18">
        <v>18</v>
      </c>
      <c r="G18">
        <v>17</v>
      </c>
      <c r="H18">
        <v>18</v>
      </c>
      <c r="I18">
        <v>20</v>
      </c>
      <c r="J18">
        <v>4</v>
      </c>
      <c r="K18" s="59">
        <f t="shared" si="0"/>
        <v>17.36</v>
      </c>
      <c r="L18">
        <v>13</v>
      </c>
      <c r="M18">
        <v>15</v>
      </c>
      <c r="N18">
        <v>15</v>
      </c>
      <c r="O18">
        <v>2</v>
      </c>
      <c r="P18" s="72">
        <f t="shared" si="1"/>
        <v>16.333333333333336</v>
      </c>
      <c r="Q18" s="91">
        <v>15</v>
      </c>
      <c r="R18" s="90" t="s">
        <v>65</v>
      </c>
      <c r="S18" s="90" t="s">
        <v>65</v>
      </c>
      <c r="T18">
        <v>3</v>
      </c>
      <c r="U18" s="87">
        <f t="shared" si="2"/>
        <v>7.5</v>
      </c>
    </row>
    <row r="19" spans="1:21" ht="16" thickBot="1">
      <c r="A19">
        <v>17</v>
      </c>
      <c r="B19" s="8">
        <v>2011222751</v>
      </c>
      <c r="C19" s="41" t="s">
        <v>111</v>
      </c>
      <c r="D19" s="3">
        <v>1</v>
      </c>
      <c r="H19">
        <v>17</v>
      </c>
      <c r="J19">
        <v>5</v>
      </c>
      <c r="K19" s="59">
        <f t="shared" si="0"/>
        <v>5.89</v>
      </c>
      <c r="L19" t="s">
        <v>65</v>
      </c>
      <c r="M19">
        <v>12</v>
      </c>
      <c r="N19" t="s">
        <v>65</v>
      </c>
      <c r="P19" s="72">
        <f t="shared" si="1"/>
        <v>4</v>
      </c>
      <c r="Q19" s="91">
        <v>11</v>
      </c>
      <c r="R19" s="91">
        <v>11</v>
      </c>
      <c r="S19" s="90" t="s">
        <v>65</v>
      </c>
      <c r="T19">
        <v>3</v>
      </c>
      <c r="U19" s="87">
        <f t="shared" si="2"/>
        <v>9.25</v>
      </c>
    </row>
    <row r="20" spans="1:21" ht="16" thickBot="1">
      <c r="A20">
        <v>18</v>
      </c>
      <c r="B20" s="8">
        <v>2011202671</v>
      </c>
      <c r="C20" s="41" t="s">
        <v>52</v>
      </c>
      <c r="D20" s="3">
        <v>1</v>
      </c>
      <c r="E20">
        <v>14</v>
      </c>
      <c r="F20">
        <v>18</v>
      </c>
      <c r="G20">
        <v>17</v>
      </c>
      <c r="H20">
        <v>20</v>
      </c>
      <c r="I20">
        <v>20</v>
      </c>
      <c r="J20">
        <v>5</v>
      </c>
      <c r="K20" s="59">
        <f t="shared" si="0"/>
        <v>18.130000000000003</v>
      </c>
      <c r="L20">
        <v>18</v>
      </c>
      <c r="M20">
        <v>14</v>
      </c>
      <c r="N20">
        <v>16</v>
      </c>
      <c r="O20">
        <v>2</v>
      </c>
      <c r="P20" s="72">
        <f t="shared" si="1"/>
        <v>18</v>
      </c>
      <c r="Q20" s="91">
        <v>14</v>
      </c>
      <c r="R20" s="91">
        <v>20</v>
      </c>
      <c r="S20" s="90" t="s">
        <v>65</v>
      </c>
      <c r="T20">
        <v>4</v>
      </c>
      <c r="U20" s="87">
        <f t="shared" si="2"/>
        <v>13.5</v>
      </c>
    </row>
    <row r="21" spans="1:21" ht="16" thickBot="1">
      <c r="A21">
        <v>19</v>
      </c>
      <c r="B21" s="8">
        <v>2011100071</v>
      </c>
      <c r="C21" s="41" t="s">
        <v>53</v>
      </c>
      <c r="D21" s="3">
        <v>1</v>
      </c>
      <c r="E21">
        <v>17</v>
      </c>
      <c r="F21">
        <v>18</v>
      </c>
      <c r="G21">
        <v>15</v>
      </c>
      <c r="H21">
        <v>20</v>
      </c>
      <c r="I21">
        <v>20</v>
      </c>
      <c r="J21">
        <v>4</v>
      </c>
      <c r="K21" s="59">
        <f t="shared" si="0"/>
        <v>17.7</v>
      </c>
      <c r="L21">
        <v>14</v>
      </c>
      <c r="M21">
        <v>18</v>
      </c>
      <c r="N21">
        <v>15</v>
      </c>
      <c r="O21">
        <v>4</v>
      </c>
      <c r="P21" s="72">
        <f t="shared" si="1"/>
        <v>19.666666666666664</v>
      </c>
      <c r="Q21" s="91">
        <v>17</v>
      </c>
      <c r="R21" s="91">
        <v>15</v>
      </c>
      <c r="S21" s="90" t="s">
        <v>65</v>
      </c>
      <c r="T21">
        <v>4</v>
      </c>
      <c r="U21" s="89">
        <f>+SUM(Q21:S21)/3*0.75+T21/4*20*0.25+1</f>
        <v>14</v>
      </c>
    </row>
    <row r="22" spans="1:21" ht="16" thickBot="1">
      <c r="A22">
        <v>20</v>
      </c>
      <c r="B22" s="8">
        <v>2006100621</v>
      </c>
      <c r="C22" s="41" t="s">
        <v>60</v>
      </c>
      <c r="D22" s="3">
        <v>1</v>
      </c>
      <c r="E22">
        <v>16</v>
      </c>
      <c r="F22">
        <v>11</v>
      </c>
      <c r="G22">
        <v>13</v>
      </c>
      <c r="H22">
        <v>20</v>
      </c>
      <c r="I22">
        <v>18</v>
      </c>
      <c r="J22">
        <v>4</v>
      </c>
      <c r="K22" s="59">
        <f t="shared" si="0"/>
        <v>15.66</v>
      </c>
      <c r="L22">
        <v>15</v>
      </c>
      <c r="M22">
        <v>14</v>
      </c>
      <c r="N22">
        <v>8</v>
      </c>
      <c r="P22" s="72">
        <f t="shared" si="1"/>
        <v>12.333333333333334</v>
      </c>
      <c r="Q22" s="91">
        <v>12</v>
      </c>
      <c r="R22" s="90" t="s">
        <v>65</v>
      </c>
      <c r="S22" s="90" t="s">
        <v>65</v>
      </c>
      <c r="T22">
        <v>0</v>
      </c>
      <c r="U22" s="87">
        <f t="shared" si="2"/>
        <v>3</v>
      </c>
    </row>
    <row r="23" spans="1:21" ht="16" thickBot="1">
      <c r="A23">
        <v>21</v>
      </c>
      <c r="B23" s="8"/>
      <c r="C23" s="41" t="s">
        <v>32</v>
      </c>
      <c r="D23" s="3"/>
      <c r="E23">
        <v>11</v>
      </c>
      <c r="F23">
        <v>11</v>
      </c>
      <c r="G23">
        <v>11</v>
      </c>
      <c r="H23">
        <v>11</v>
      </c>
      <c r="I23">
        <v>11</v>
      </c>
      <c r="J23">
        <v>0</v>
      </c>
      <c r="K23" s="72">
        <f t="shared" si="0"/>
        <v>9.35</v>
      </c>
      <c r="L23" t="s">
        <v>65</v>
      </c>
      <c r="M23">
        <v>13</v>
      </c>
      <c r="N23" t="s">
        <v>65</v>
      </c>
      <c r="O23">
        <v>0</v>
      </c>
      <c r="P23" s="72">
        <f t="shared" si="1"/>
        <v>4.333333333333333</v>
      </c>
      <c r="Q23" s="91">
        <v>13</v>
      </c>
      <c r="R23" s="91">
        <v>9</v>
      </c>
      <c r="S23" s="91">
        <v>15</v>
      </c>
      <c r="T23">
        <v>3</v>
      </c>
      <c r="U23" s="87">
        <f t="shared" si="2"/>
        <v>13</v>
      </c>
    </row>
    <row r="24" spans="1:21" ht="16" thickBot="1">
      <c r="A24">
        <v>22</v>
      </c>
      <c r="B24" s="8">
        <v>2011223602</v>
      </c>
      <c r="C24" s="41" t="s">
        <v>61</v>
      </c>
      <c r="D24" s="3">
        <v>1</v>
      </c>
      <c r="E24">
        <v>14</v>
      </c>
      <c r="F24">
        <v>18</v>
      </c>
      <c r="G24">
        <v>17</v>
      </c>
      <c r="H24">
        <v>18</v>
      </c>
      <c r="I24">
        <v>20</v>
      </c>
      <c r="J24">
        <v>5</v>
      </c>
      <c r="K24" s="59">
        <f t="shared" si="0"/>
        <v>17.79</v>
      </c>
      <c r="L24">
        <v>20</v>
      </c>
      <c r="M24">
        <v>14</v>
      </c>
      <c r="N24">
        <v>20</v>
      </c>
      <c r="O24">
        <v>2</v>
      </c>
      <c r="P24" s="72">
        <f t="shared" si="1"/>
        <v>20</v>
      </c>
      <c r="Q24" s="91">
        <v>14</v>
      </c>
      <c r="R24" s="91">
        <v>15</v>
      </c>
      <c r="S24" s="90" t="s">
        <v>65</v>
      </c>
      <c r="T24">
        <v>4</v>
      </c>
      <c r="U24" s="87">
        <f t="shared" si="2"/>
        <v>12.25</v>
      </c>
    </row>
    <row r="25" spans="1:21" ht="16" thickBot="1">
      <c r="A25">
        <v>23</v>
      </c>
      <c r="B25" s="8">
        <v>2007230151</v>
      </c>
      <c r="C25" s="41" t="s">
        <v>141</v>
      </c>
      <c r="D25" s="3">
        <v>1</v>
      </c>
      <c r="G25">
        <v>12</v>
      </c>
      <c r="I25">
        <v>14</v>
      </c>
      <c r="J25">
        <v>3</v>
      </c>
      <c r="K25" s="59">
        <f t="shared" si="0"/>
        <v>6.22</v>
      </c>
      <c r="L25" t="s">
        <v>65</v>
      </c>
      <c r="M25">
        <v>10</v>
      </c>
      <c r="N25" t="s">
        <v>65</v>
      </c>
      <c r="P25" s="72">
        <f t="shared" si="1"/>
        <v>3.3333333333333335</v>
      </c>
      <c r="Q25" s="91">
        <v>13</v>
      </c>
      <c r="R25" s="90" t="s">
        <v>65</v>
      </c>
      <c r="S25" s="90" t="s">
        <v>65</v>
      </c>
      <c r="T25">
        <v>4</v>
      </c>
      <c r="U25" s="87">
        <f t="shared" si="2"/>
        <v>8.25</v>
      </c>
    </row>
    <row r="26" spans="1:21" ht="16" thickBot="1">
      <c r="A26">
        <v>24</v>
      </c>
      <c r="B26" s="8">
        <v>2007202042</v>
      </c>
      <c r="C26" s="41" t="s">
        <v>142</v>
      </c>
      <c r="D26" s="3">
        <v>1</v>
      </c>
      <c r="E26">
        <v>14</v>
      </c>
      <c r="F26">
        <v>14</v>
      </c>
      <c r="G26">
        <v>14</v>
      </c>
      <c r="I26">
        <v>13</v>
      </c>
      <c r="J26">
        <v>4</v>
      </c>
      <c r="K26" s="59">
        <f t="shared" si="0"/>
        <v>11.75</v>
      </c>
      <c r="L26" t="s">
        <v>65</v>
      </c>
      <c r="M26">
        <v>10</v>
      </c>
      <c r="N26" t="s">
        <v>65</v>
      </c>
      <c r="P26" s="72">
        <f t="shared" si="1"/>
        <v>3.3333333333333335</v>
      </c>
      <c r="Q26" s="91">
        <v>13</v>
      </c>
      <c r="R26" s="91">
        <v>11</v>
      </c>
      <c r="S26" s="90" t="s">
        <v>65</v>
      </c>
      <c r="T26">
        <v>2</v>
      </c>
      <c r="U26" s="87">
        <f t="shared" si="2"/>
        <v>8.5</v>
      </c>
    </row>
    <row r="27" spans="1:21" ht="16" thickBot="1">
      <c r="A27">
        <v>25</v>
      </c>
      <c r="B27" s="8">
        <v>2007220121</v>
      </c>
      <c r="C27" s="41" t="s">
        <v>209</v>
      </c>
      <c r="D27" s="3">
        <v>1</v>
      </c>
      <c r="E27">
        <v>16</v>
      </c>
      <c r="F27">
        <v>5</v>
      </c>
      <c r="G27">
        <v>12</v>
      </c>
      <c r="H27">
        <v>18</v>
      </c>
      <c r="I27">
        <v>14</v>
      </c>
      <c r="J27">
        <v>4</v>
      </c>
      <c r="K27" s="59">
        <f t="shared" si="0"/>
        <v>13.45</v>
      </c>
      <c r="L27">
        <v>12</v>
      </c>
      <c r="M27">
        <v>14</v>
      </c>
      <c r="N27">
        <v>13</v>
      </c>
      <c r="P27" s="72">
        <f t="shared" si="1"/>
        <v>13</v>
      </c>
      <c r="Q27" s="91">
        <v>12</v>
      </c>
      <c r="R27" s="91">
        <v>13</v>
      </c>
      <c r="S27" s="90" t="s">
        <v>65</v>
      </c>
      <c r="T27">
        <v>4</v>
      </c>
      <c r="U27" s="87">
        <f t="shared" si="2"/>
        <v>11.25</v>
      </c>
    </row>
    <row r="28" spans="1:21" ht="16" thickBot="1">
      <c r="A28">
        <v>26</v>
      </c>
      <c r="B28" s="8">
        <v>2011602381</v>
      </c>
      <c r="C28" s="41" t="s">
        <v>255</v>
      </c>
      <c r="D28" s="3">
        <v>1</v>
      </c>
      <c r="F28">
        <v>16</v>
      </c>
      <c r="G28">
        <v>15</v>
      </c>
      <c r="H28">
        <v>20</v>
      </c>
      <c r="I28">
        <v>14</v>
      </c>
      <c r="J28">
        <v>3</v>
      </c>
      <c r="K28" s="59">
        <f t="shared" si="0"/>
        <v>12.849999999999998</v>
      </c>
      <c r="L28">
        <v>16</v>
      </c>
      <c r="M28">
        <v>13</v>
      </c>
      <c r="N28" t="s">
        <v>65</v>
      </c>
      <c r="P28" s="72">
        <f t="shared" si="1"/>
        <v>9.6666666666666661</v>
      </c>
      <c r="Q28" s="90" t="s">
        <v>65</v>
      </c>
      <c r="R28" s="91">
        <v>16</v>
      </c>
      <c r="S28" s="90" t="s">
        <v>65</v>
      </c>
      <c r="T28">
        <v>0</v>
      </c>
      <c r="U28" s="87">
        <f t="shared" si="2"/>
        <v>4</v>
      </c>
    </row>
    <row r="29" spans="1:21" ht="16" thickBot="1">
      <c r="A29">
        <v>27</v>
      </c>
      <c r="B29" s="8">
        <v>2009110291</v>
      </c>
      <c r="C29" s="41" t="s">
        <v>256</v>
      </c>
      <c r="D29" s="3">
        <v>1</v>
      </c>
      <c r="F29">
        <v>16</v>
      </c>
      <c r="G29">
        <v>16</v>
      </c>
      <c r="H29">
        <v>18</v>
      </c>
      <c r="J29">
        <v>5</v>
      </c>
      <c r="K29" s="59">
        <f t="shared" si="0"/>
        <v>11.5</v>
      </c>
      <c r="L29">
        <v>12</v>
      </c>
      <c r="M29">
        <v>15</v>
      </c>
      <c r="N29" t="s">
        <v>65</v>
      </c>
      <c r="O29">
        <v>2</v>
      </c>
      <c r="P29" s="72">
        <f t="shared" si="1"/>
        <v>11</v>
      </c>
      <c r="Q29" s="91">
        <v>15</v>
      </c>
      <c r="R29" s="90" t="s">
        <v>65</v>
      </c>
      <c r="S29" s="90" t="s">
        <v>65</v>
      </c>
      <c r="T29">
        <v>4</v>
      </c>
      <c r="U29" s="87">
        <f t="shared" si="2"/>
        <v>8.75</v>
      </c>
    </row>
    <row r="30" spans="1:21">
      <c r="A30">
        <v>28</v>
      </c>
      <c r="B30" s="9">
        <v>2010100321</v>
      </c>
      <c r="C30" s="42" t="s">
        <v>257</v>
      </c>
      <c r="D30" s="12">
        <v>1</v>
      </c>
      <c r="E30">
        <v>15</v>
      </c>
      <c r="G30">
        <v>16</v>
      </c>
      <c r="H30">
        <v>17</v>
      </c>
      <c r="I30">
        <v>18</v>
      </c>
      <c r="J30">
        <v>4</v>
      </c>
      <c r="K30" s="59">
        <f t="shared" si="0"/>
        <v>13.62</v>
      </c>
      <c r="L30">
        <v>14</v>
      </c>
      <c r="M30">
        <v>20</v>
      </c>
      <c r="N30">
        <v>12</v>
      </c>
      <c r="P30" s="72">
        <f t="shared" si="1"/>
        <v>15.333333333333334</v>
      </c>
      <c r="Q30" s="91">
        <v>17</v>
      </c>
      <c r="R30" s="91">
        <v>12</v>
      </c>
      <c r="S30" s="90" t="s">
        <v>65</v>
      </c>
      <c r="T30">
        <v>0</v>
      </c>
      <c r="U30" s="87">
        <f t="shared" si="2"/>
        <v>7.25</v>
      </c>
    </row>
    <row r="31" spans="1:21">
      <c r="A31">
        <v>29</v>
      </c>
      <c r="B31" s="36">
        <v>2011224411</v>
      </c>
      <c r="C31" s="82" t="s">
        <v>258</v>
      </c>
      <c r="D31" s="34">
        <v>1</v>
      </c>
      <c r="F31">
        <v>10</v>
      </c>
      <c r="G31">
        <v>17</v>
      </c>
      <c r="H31">
        <v>20</v>
      </c>
      <c r="I31">
        <v>16</v>
      </c>
      <c r="J31">
        <v>4</v>
      </c>
      <c r="K31" s="59">
        <f t="shared" si="0"/>
        <v>13.11</v>
      </c>
      <c r="L31">
        <v>14</v>
      </c>
      <c r="M31">
        <v>13</v>
      </c>
      <c r="N31" t="s">
        <v>65</v>
      </c>
      <c r="P31" s="72">
        <f t="shared" si="1"/>
        <v>9</v>
      </c>
      <c r="Q31" s="90" t="s">
        <v>65</v>
      </c>
      <c r="R31" s="91">
        <v>17</v>
      </c>
      <c r="S31" s="90" t="s">
        <v>65</v>
      </c>
      <c r="T31">
        <v>3</v>
      </c>
      <c r="U31" s="87">
        <f t="shared" si="2"/>
        <v>8</v>
      </c>
    </row>
    <row r="32" spans="1:21">
      <c r="A32">
        <v>30</v>
      </c>
      <c r="B32" s="36">
        <v>2011224732</v>
      </c>
      <c r="C32" s="82" t="s">
        <v>89</v>
      </c>
      <c r="D32" s="34">
        <v>1</v>
      </c>
      <c r="E32">
        <v>17</v>
      </c>
      <c r="G32">
        <v>15</v>
      </c>
      <c r="H32">
        <v>18</v>
      </c>
      <c r="I32">
        <v>20</v>
      </c>
      <c r="J32">
        <v>4</v>
      </c>
      <c r="K32" s="59">
        <f t="shared" si="0"/>
        <v>14.3</v>
      </c>
      <c r="L32">
        <v>13</v>
      </c>
      <c r="M32">
        <v>14</v>
      </c>
      <c r="N32" t="s">
        <v>65</v>
      </c>
      <c r="O32">
        <v>2</v>
      </c>
      <c r="P32" s="72">
        <f t="shared" si="1"/>
        <v>11</v>
      </c>
      <c r="Q32" s="91">
        <v>14</v>
      </c>
      <c r="R32" s="90" t="s">
        <v>65</v>
      </c>
      <c r="S32" s="90" t="s">
        <v>65</v>
      </c>
      <c r="T32">
        <v>2</v>
      </c>
      <c r="U32" s="87">
        <f t="shared" si="2"/>
        <v>6</v>
      </c>
    </row>
    <row r="33" spans="5:21">
      <c r="E33">
        <v>20</v>
      </c>
      <c r="F33">
        <v>20</v>
      </c>
      <c r="G33">
        <v>20</v>
      </c>
      <c r="H33">
        <v>20</v>
      </c>
      <c r="I33">
        <v>20</v>
      </c>
      <c r="J33">
        <v>5</v>
      </c>
      <c r="K33" s="59">
        <f t="shared" ref="K33" si="3">SUM(E33:I33)/5*0.85+J33/5*20*0.15</f>
        <v>20</v>
      </c>
      <c r="L33">
        <v>20</v>
      </c>
      <c r="M33">
        <v>20</v>
      </c>
      <c r="N33">
        <v>20</v>
      </c>
      <c r="O33">
        <v>4</v>
      </c>
      <c r="P33" s="72">
        <f t="shared" si="1"/>
        <v>24</v>
      </c>
      <c r="Q33" s="91">
        <v>20</v>
      </c>
      <c r="R33" s="91">
        <v>20</v>
      </c>
      <c r="S33">
        <v>20</v>
      </c>
      <c r="T33">
        <v>4</v>
      </c>
      <c r="U33" s="87">
        <f t="shared" si="2"/>
        <v>20</v>
      </c>
    </row>
  </sheetData>
  <sheetCalcPr fullCalcOnLoad="1"/>
  <sortState ref="B4:K30">
    <sortCondition ref="C5:C30"/>
  </sortState>
  <phoneticPr fontId="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 I</vt:lpstr>
      <vt:lpstr>IA teo</vt:lpstr>
      <vt:lpstr>IA</vt:lpstr>
      <vt:lpstr>AR teo</vt:lpstr>
      <vt:lpstr>AR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Docente Laboratorio Ing. Sistemas</dc:creator>
  <cp:lastModifiedBy>Carlo Corrales</cp:lastModifiedBy>
  <dcterms:created xsi:type="dcterms:W3CDTF">2014-08-21T20:21:28Z</dcterms:created>
  <dcterms:modified xsi:type="dcterms:W3CDTF">2015-01-20T22:12:10Z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</Properties>
</file>