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629498CF-0E61-7D44-8240-70AC90DB806E}" xr6:coauthVersionLast="46" xr6:coauthVersionMax="46" xr10:uidLastSave="{00000000-0000-0000-0000-000000000000}"/>
  <bookViews>
    <workbookView xWindow="0" yWindow="500" windowWidth="28800" windowHeight="16340" activeTab="5" xr2:uid="{DA3BAC92-B9B9-1540-8F99-50CC63668DE6}"/>
  </bookViews>
  <sheets>
    <sheet name="LP2" sheetId="1" r:id="rId1"/>
    <sheet name="LP3" sheetId="2" r:id="rId2"/>
    <sheet name="ED3" sheetId="3" r:id="rId3"/>
    <sheet name="ED2" sheetId="4" r:id="rId4"/>
    <sheet name="ED4" sheetId="5" r:id="rId5"/>
    <sheet name="OpOp" sheetId="7" r:id="rId6"/>
    <sheet name="Hoja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8" i="7" l="1"/>
  <c r="E15" i="3"/>
  <c r="AA37" i="7" l="1"/>
  <c r="AA36" i="7"/>
  <c r="AA34" i="7"/>
  <c r="AA33" i="7"/>
  <c r="AA32" i="7"/>
  <c r="AA31" i="7"/>
  <c r="AA30" i="7"/>
  <c r="AA28" i="7"/>
  <c r="AA27" i="7"/>
  <c r="AA26" i="7"/>
  <c r="AA25" i="7"/>
  <c r="AA23" i="7"/>
  <c r="AA22" i="7"/>
  <c r="AA19" i="7"/>
  <c r="AA17" i="7"/>
  <c r="AA16" i="7"/>
  <c r="AA15" i="7"/>
  <c r="AA14" i="7"/>
  <c r="AA13" i="7"/>
  <c r="AA12" i="7"/>
  <c r="AA11" i="7"/>
  <c r="AA10" i="7"/>
  <c r="AA9" i="7"/>
  <c r="AA8" i="7"/>
  <c r="AA6" i="7"/>
  <c r="AA4" i="7"/>
  <c r="AA3" i="7"/>
  <c r="Y41" i="7"/>
  <c r="Y40" i="7"/>
  <c r="Y39" i="7"/>
  <c r="Y40" i="5"/>
  <c r="Y39" i="5"/>
  <c r="Y43" i="4"/>
  <c r="Y42" i="4"/>
  <c r="Y40" i="3"/>
  <c r="Y39" i="3"/>
  <c r="AF39" i="2"/>
  <c r="AF38" i="2"/>
  <c r="AF40" i="1"/>
  <c r="AF39" i="1"/>
  <c r="F16" i="1"/>
  <c r="E6" i="3"/>
  <c r="Z3" i="4"/>
  <c r="Z36" i="5"/>
  <c r="Z35" i="5"/>
  <c r="Z34" i="5"/>
  <c r="Z32" i="5"/>
  <c r="Z31" i="5"/>
  <c r="Z30" i="5"/>
  <c r="Z27" i="5"/>
  <c r="Z26" i="5"/>
  <c r="Z25" i="5"/>
  <c r="Z24" i="5"/>
  <c r="Z23" i="5"/>
  <c r="Z22" i="5"/>
  <c r="Z21" i="5"/>
  <c r="Z20" i="5"/>
  <c r="Z18" i="5"/>
  <c r="Z17" i="5"/>
  <c r="Z16" i="5"/>
  <c r="Z15" i="5"/>
  <c r="Z14" i="5"/>
  <c r="Z12" i="5"/>
  <c r="Z11" i="5"/>
  <c r="Z10" i="5"/>
  <c r="Z9" i="5"/>
  <c r="Z8" i="5"/>
  <c r="Z7" i="5"/>
  <c r="Z6" i="5"/>
  <c r="Z5" i="5"/>
  <c r="Z4" i="5"/>
  <c r="Z36" i="3"/>
  <c r="Z35" i="3"/>
  <c r="Z34" i="3"/>
  <c r="Z32" i="3"/>
  <c r="Z31" i="3"/>
  <c r="Z30" i="3"/>
  <c r="Z28" i="3"/>
  <c r="Z27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6" i="3"/>
  <c r="Z5" i="3"/>
  <c r="Z40" i="3" s="1"/>
  <c r="Z3" i="3"/>
  <c r="Z38" i="5"/>
  <c r="Z37" i="5"/>
  <c r="Z39" i="5" s="1"/>
  <c r="Z38" i="3"/>
  <c r="Z37" i="3"/>
  <c r="Z40" i="4"/>
  <c r="Z39" i="4"/>
  <c r="Z37" i="4"/>
  <c r="Z36" i="4"/>
  <c r="Z35" i="4"/>
  <c r="Z34" i="4"/>
  <c r="Z33" i="4"/>
  <c r="Z32" i="4"/>
  <c r="Z31" i="4"/>
  <c r="Z29" i="4"/>
  <c r="Z28" i="4"/>
  <c r="Z27" i="4"/>
  <c r="Z25" i="4"/>
  <c r="Z24" i="4"/>
  <c r="Z23" i="4"/>
  <c r="Z22" i="4"/>
  <c r="Z21" i="4"/>
  <c r="Z19" i="4"/>
  <c r="Z18" i="4"/>
  <c r="Z17" i="4"/>
  <c r="Z16" i="4"/>
  <c r="Z15" i="4"/>
  <c r="Z14" i="4"/>
  <c r="Z13" i="4"/>
  <c r="Z12" i="4"/>
  <c r="Z10" i="4"/>
  <c r="Z9" i="4"/>
  <c r="Z8" i="4"/>
  <c r="Z6" i="4"/>
  <c r="Z5" i="4"/>
  <c r="Z4" i="4"/>
  <c r="Z43" i="4" s="1"/>
  <c r="Z41" i="4"/>
  <c r="AG5" i="1"/>
  <c r="AG4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40" i="1" s="1"/>
  <c r="AG7" i="1"/>
  <c r="AG31" i="1"/>
  <c r="AG30" i="1"/>
  <c r="AG29" i="1"/>
  <c r="AG28" i="1"/>
  <c r="AG27" i="1"/>
  <c r="AG26" i="1"/>
  <c r="AG25" i="1"/>
  <c r="AG24" i="1"/>
  <c r="AG23" i="1"/>
  <c r="AG22" i="1"/>
  <c r="AG38" i="1"/>
  <c r="AG37" i="1"/>
  <c r="AG36" i="1"/>
  <c r="AG35" i="1"/>
  <c r="AG34" i="1"/>
  <c r="AG33" i="1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6" i="2"/>
  <c r="AG25" i="2"/>
  <c r="AG24" i="2"/>
  <c r="AG23" i="2"/>
  <c r="AG22" i="2"/>
  <c r="AG21" i="2"/>
  <c r="AG20" i="2"/>
  <c r="AG19" i="2"/>
  <c r="AG18" i="2"/>
  <c r="AG33" i="2"/>
  <c r="AG32" i="2"/>
  <c r="AG31" i="2"/>
  <c r="AG30" i="2"/>
  <c r="AG39" i="2" s="1"/>
  <c r="AG29" i="2"/>
  <c r="AG28" i="2"/>
  <c r="AG27" i="2"/>
  <c r="AG36" i="2"/>
  <c r="AG35" i="2"/>
  <c r="AG37" i="2"/>
  <c r="AG38" i="2" l="1"/>
  <c r="AH38" i="2" s="1"/>
  <c r="AG39" i="1"/>
  <c r="AH39" i="1" s="1"/>
  <c r="Z40" i="5"/>
  <c r="AA40" i="5" s="1"/>
  <c r="Z39" i="3"/>
  <c r="AA39" i="3" s="1"/>
  <c r="Z42" i="4"/>
  <c r="AA42" i="4" s="1"/>
  <c r="G6" i="3"/>
  <c r="H6" i="3"/>
  <c r="AH39" i="2" l="1"/>
  <c r="AH40" i="2" s="1"/>
  <c r="AH40" i="1"/>
  <c r="AH41" i="1" s="1"/>
  <c r="AA39" i="5"/>
  <c r="AA41" i="5" s="1"/>
  <c r="AA40" i="3"/>
  <c r="AA41" i="3" s="1"/>
  <c r="AA43" i="4"/>
  <c r="AA44" i="4" s="1"/>
  <c r="W4" i="7"/>
  <c r="Z4" i="7" s="1"/>
  <c r="W5" i="7"/>
  <c r="W6" i="7"/>
  <c r="Z6" i="7" s="1"/>
  <c r="W7" i="7"/>
  <c r="Z7" i="7" s="1"/>
  <c r="W8" i="7"/>
  <c r="Z8" i="7" s="1"/>
  <c r="W9" i="7"/>
  <c r="Z9" i="7" s="1"/>
  <c r="W10" i="7"/>
  <c r="Z10" i="7" s="1"/>
  <c r="W11" i="7"/>
  <c r="Z11" i="7" s="1"/>
  <c r="W12" i="7"/>
  <c r="Z12" i="7" s="1"/>
  <c r="W13" i="7"/>
  <c r="Z13" i="7" s="1"/>
  <c r="W14" i="7"/>
  <c r="Z14" i="7" s="1"/>
  <c r="W15" i="7"/>
  <c r="Z15" i="7" s="1"/>
  <c r="W16" i="7"/>
  <c r="Z16" i="7" s="1"/>
  <c r="W17" i="7"/>
  <c r="Z17" i="7" s="1"/>
  <c r="W18" i="7"/>
  <c r="W19" i="7"/>
  <c r="Z19" i="7" s="1"/>
  <c r="W20" i="7"/>
  <c r="W21" i="7"/>
  <c r="W22" i="7"/>
  <c r="Z22" i="7" s="1"/>
  <c r="W23" i="7"/>
  <c r="Z23" i="7" s="1"/>
  <c r="W24" i="7"/>
  <c r="W25" i="7"/>
  <c r="Z25" i="7" s="1"/>
  <c r="W26" i="7"/>
  <c r="Z26" i="7" s="1"/>
  <c r="W27" i="7"/>
  <c r="Z27" i="7" s="1"/>
  <c r="W28" i="7"/>
  <c r="Z28" i="7" s="1"/>
  <c r="W29" i="7"/>
  <c r="W30" i="7"/>
  <c r="Z30" i="7" s="1"/>
  <c r="W31" i="7"/>
  <c r="Z31" i="7" s="1"/>
  <c r="W32" i="7"/>
  <c r="Z32" i="7" s="1"/>
  <c r="W33" i="7"/>
  <c r="Z33" i="7" s="1"/>
  <c r="W34" i="7"/>
  <c r="Z34" i="7" s="1"/>
  <c r="W35" i="7"/>
  <c r="W36" i="7"/>
  <c r="Z36" i="7" s="1"/>
  <c r="W37" i="7"/>
  <c r="Z37" i="7" s="1"/>
  <c r="W38" i="7"/>
  <c r="Z38" i="7" s="1"/>
  <c r="W3" i="7"/>
  <c r="Z3" i="7" s="1"/>
  <c r="J31" i="3"/>
  <c r="J12" i="3"/>
  <c r="J29" i="4"/>
  <c r="J24" i="4"/>
  <c r="R24" i="5"/>
  <c r="G6" i="7"/>
  <c r="F6" i="7"/>
  <c r="X4" i="1"/>
  <c r="N38" i="7"/>
  <c r="N11" i="7"/>
  <c r="X36" i="2"/>
  <c r="X35" i="2"/>
  <c r="X33" i="2"/>
  <c r="X32" i="2"/>
  <c r="X38" i="2" s="1"/>
  <c r="X31" i="2"/>
  <c r="X30" i="2"/>
  <c r="X29" i="2"/>
  <c r="X28" i="2"/>
  <c r="X27" i="2"/>
  <c r="X25" i="2"/>
  <c r="X24" i="2"/>
  <c r="X23" i="2"/>
  <c r="X22" i="2"/>
  <c r="X20" i="2"/>
  <c r="X19" i="2"/>
  <c r="X18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37" i="2"/>
  <c r="R38" i="3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5" i="1"/>
  <c r="X40" i="1"/>
  <c r="R3" i="3"/>
  <c r="R3" i="4"/>
  <c r="R28" i="4"/>
  <c r="W39" i="2"/>
  <c r="W38" i="2"/>
  <c r="W40" i="1"/>
  <c r="W39" i="1"/>
  <c r="R37" i="5"/>
  <c r="R36" i="5"/>
  <c r="R35" i="5"/>
  <c r="R34" i="5"/>
  <c r="R32" i="5"/>
  <c r="R31" i="5"/>
  <c r="R30" i="5"/>
  <c r="R29" i="5"/>
  <c r="R28" i="5"/>
  <c r="R27" i="5"/>
  <c r="R26" i="5"/>
  <c r="R25" i="5"/>
  <c r="R23" i="5"/>
  <c r="R22" i="5"/>
  <c r="R21" i="5"/>
  <c r="R20" i="5"/>
  <c r="R18" i="5"/>
  <c r="R17" i="5"/>
  <c r="R16" i="5"/>
  <c r="R15" i="5"/>
  <c r="R14" i="5"/>
  <c r="R12" i="5"/>
  <c r="R11" i="5"/>
  <c r="R10" i="5"/>
  <c r="R9" i="5"/>
  <c r="R8" i="5"/>
  <c r="R7" i="5"/>
  <c r="R6" i="5"/>
  <c r="R5" i="5"/>
  <c r="R4" i="5"/>
  <c r="R40" i="5" s="1"/>
  <c r="R3" i="5"/>
  <c r="R38" i="5"/>
  <c r="Q39" i="3"/>
  <c r="Q40" i="3"/>
  <c r="Q40" i="5"/>
  <c r="R39" i="5"/>
  <c r="Q39" i="5"/>
  <c r="R37" i="3"/>
  <c r="R36" i="3"/>
  <c r="R35" i="3"/>
  <c r="R34" i="3"/>
  <c r="R32" i="3"/>
  <c r="R31" i="3"/>
  <c r="R30" i="3"/>
  <c r="R28" i="3"/>
  <c r="R27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6" i="3"/>
  <c r="R5" i="3"/>
  <c r="Q43" i="4"/>
  <c r="Q42" i="4"/>
  <c r="R41" i="4"/>
  <c r="R40" i="4"/>
  <c r="R39" i="4"/>
  <c r="R38" i="4"/>
  <c r="R37" i="4"/>
  <c r="R36" i="4"/>
  <c r="R35" i="4"/>
  <c r="R34" i="4"/>
  <c r="R33" i="4"/>
  <c r="R32" i="4"/>
  <c r="R31" i="4"/>
  <c r="R29" i="4"/>
  <c r="R27" i="4"/>
  <c r="R25" i="4"/>
  <c r="R24" i="4"/>
  <c r="R23" i="4"/>
  <c r="R22" i="4"/>
  <c r="R21" i="4"/>
  <c r="R19" i="4"/>
  <c r="R18" i="4"/>
  <c r="R17" i="4"/>
  <c r="R16" i="4"/>
  <c r="R15" i="4"/>
  <c r="R14" i="4"/>
  <c r="R13" i="4"/>
  <c r="R12" i="4"/>
  <c r="R10" i="4"/>
  <c r="R9" i="4"/>
  <c r="R8" i="4"/>
  <c r="R6" i="4"/>
  <c r="R5" i="4"/>
  <c r="R4" i="4"/>
  <c r="N34" i="7"/>
  <c r="N25" i="7"/>
  <c r="N6" i="7"/>
  <c r="O30" i="1"/>
  <c r="O28" i="1"/>
  <c r="N3" i="7"/>
  <c r="N37" i="7"/>
  <c r="N36" i="7"/>
  <c r="N33" i="7"/>
  <c r="N32" i="7"/>
  <c r="N31" i="7"/>
  <c r="N30" i="7"/>
  <c r="N28" i="7"/>
  <c r="N27" i="7"/>
  <c r="N26" i="7"/>
  <c r="N23" i="7"/>
  <c r="N22" i="7"/>
  <c r="N21" i="7"/>
  <c r="N19" i="7"/>
  <c r="N17" i="7"/>
  <c r="N16" i="7"/>
  <c r="N15" i="7"/>
  <c r="N14" i="7"/>
  <c r="N13" i="7"/>
  <c r="N12" i="7"/>
  <c r="N10" i="7"/>
  <c r="N9" i="7"/>
  <c r="N8" i="7"/>
  <c r="N7" i="7"/>
  <c r="N4" i="7"/>
  <c r="M41" i="7"/>
  <c r="M40" i="7"/>
  <c r="M39" i="7"/>
  <c r="Z41" i="7" l="1"/>
  <c r="Z39" i="7"/>
  <c r="Z40" i="7"/>
  <c r="R39" i="3"/>
  <c r="H6" i="7"/>
  <c r="X39" i="2"/>
  <c r="Y38" i="2" s="1"/>
  <c r="X39" i="1"/>
  <c r="Y39" i="1" s="1"/>
  <c r="R40" i="3"/>
  <c r="S40" i="5"/>
  <c r="S39" i="5"/>
  <c r="R42" i="4"/>
  <c r="R43" i="4"/>
  <c r="N40" i="7"/>
  <c r="N41" i="7"/>
  <c r="N39" i="7"/>
  <c r="S39" i="3" l="1"/>
  <c r="Y39" i="2"/>
  <c r="Y40" i="2" s="1"/>
  <c r="S41" i="5"/>
  <c r="Y40" i="1"/>
  <c r="Y41" i="1" s="1"/>
  <c r="S42" i="4"/>
  <c r="S40" i="3"/>
  <c r="S43" i="4"/>
  <c r="G30" i="7"/>
  <c r="S41" i="3" l="1"/>
  <c r="S44" i="4"/>
  <c r="G25" i="7"/>
  <c r="N39" i="2" l="1"/>
  <c r="N38" i="2"/>
  <c r="N39" i="1" l="1"/>
  <c r="N40" i="1"/>
  <c r="O36" i="2"/>
  <c r="O35" i="2"/>
  <c r="O33" i="2"/>
  <c r="O32" i="2"/>
  <c r="O31" i="2"/>
  <c r="O30" i="2"/>
  <c r="O29" i="2"/>
  <c r="O28" i="2"/>
  <c r="O27" i="2"/>
  <c r="O25" i="2"/>
  <c r="O23" i="2"/>
  <c r="O22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37" i="2"/>
  <c r="O38" i="1"/>
  <c r="O37" i="1"/>
  <c r="O36" i="1"/>
  <c r="O35" i="1"/>
  <c r="O34" i="1"/>
  <c r="O33" i="1"/>
  <c r="O32" i="1"/>
  <c r="O31" i="1"/>
  <c r="O29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39" i="1" s="1"/>
  <c r="O5" i="1"/>
  <c r="O4" i="1"/>
  <c r="D16" i="7"/>
  <c r="H16" i="7" s="1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19" i="7"/>
  <c r="H17" i="7"/>
  <c r="H15" i="7"/>
  <c r="H14" i="7"/>
  <c r="H12" i="7"/>
  <c r="H11" i="7"/>
  <c r="H10" i="7"/>
  <c r="H9" i="7"/>
  <c r="H8" i="7"/>
  <c r="H7" i="7"/>
  <c r="H5" i="7"/>
  <c r="H4" i="7"/>
  <c r="H3" i="7"/>
  <c r="H38" i="7"/>
  <c r="G13" i="7"/>
  <c r="I43" i="4"/>
  <c r="I42" i="4"/>
  <c r="J38" i="5"/>
  <c r="I40" i="5"/>
  <c r="I39" i="5"/>
  <c r="J41" i="4"/>
  <c r="I40" i="3"/>
  <c r="I39" i="3"/>
  <c r="O39" i="2" l="1"/>
  <c r="O38" i="2"/>
  <c r="P38" i="2" s="1"/>
  <c r="G40" i="7"/>
  <c r="G39" i="7"/>
  <c r="G41" i="7"/>
  <c r="H13" i="7"/>
  <c r="H41" i="7" s="1"/>
  <c r="O40" i="1"/>
  <c r="P40" i="1" s="1"/>
  <c r="J37" i="5"/>
  <c r="J36" i="5"/>
  <c r="J35" i="5"/>
  <c r="J34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8" i="5"/>
  <c r="J17" i="5"/>
  <c r="J16" i="5"/>
  <c r="J15" i="5"/>
  <c r="J14" i="5"/>
  <c r="J12" i="5"/>
  <c r="J11" i="5"/>
  <c r="J10" i="5"/>
  <c r="J9" i="5"/>
  <c r="J8" i="5"/>
  <c r="J7" i="5"/>
  <c r="J6" i="5"/>
  <c r="J5" i="5"/>
  <c r="J4" i="5"/>
  <c r="J3" i="3"/>
  <c r="J38" i="3"/>
  <c r="J37" i="3"/>
  <c r="J36" i="3"/>
  <c r="J35" i="3"/>
  <c r="J34" i="3"/>
  <c r="J32" i="3"/>
  <c r="J30" i="3"/>
  <c r="J28" i="3"/>
  <c r="J27" i="3"/>
  <c r="J25" i="3"/>
  <c r="J24" i="3"/>
  <c r="J23" i="3"/>
  <c r="J22" i="3"/>
  <c r="J21" i="3"/>
  <c r="J20" i="3"/>
  <c r="J19" i="3"/>
  <c r="J18" i="3"/>
  <c r="J16" i="3"/>
  <c r="J15" i="3"/>
  <c r="J14" i="3"/>
  <c r="J13" i="3"/>
  <c r="J11" i="3"/>
  <c r="J10" i="3"/>
  <c r="J9" i="3"/>
  <c r="J8" i="3"/>
  <c r="J6" i="3"/>
  <c r="J5" i="3"/>
  <c r="J40" i="4"/>
  <c r="J39" i="4"/>
  <c r="J38" i="4"/>
  <c r="J37" i="4"/>
  <c r="J36" i="4"/>
  <c r="J35" i="4"/>
  <c r="J34" i="4"/>
  <c r="J33" i="4"/>
  <c r="J32" i="4"/>
  <c r="J31" i="4"/>
  <c r="J30" i="4"/>
  <c r="J28" i="4"/>
  <c r="J27" i="4"/>
  <c r="J25" i="4"/>
  <c r="J23" i="4"/>
  <c r="J22" i="4"/>
  <c r="J21" i="4"/>
  <c r="J19" i="4"/>
  <c r="J18" i="4"/>
  <c r="J17" i="4"/>
  <c r="J16" i="4"/>
  <c r="J15" i="4"/>
  <c r="J14" i="4"/>
  <c r="J13" i="4"/>
  <c r="J12" i="4"/>
  <c r="J10" i="4"/>
  <c r="J9" i="4"/>
  <c r="J8" i="4"/>
  <c r="J5" i="4"/>
  <c r="J4" i="4"/>
  <c r="J3" i="4"/>
  <c r="J6" i="4"/>
  <c r="J42" i="4" l="1"/>
  <c r="J43" i="4"/>
  <c r="J40" i="3"/>
  <c r="J39" i="3"/>
  <c r="K39" i="3" s="1"/>
  <c r="P39" i="2"/>
  <c r="P40" i="2" s="1"/>
  <c r="H39" i="7"/>
  <c r="H40" i="7"/>
  <c r="P39" i="1"/>
  <c r="P41" i="1" s="1"/>
  <c r="J39" i="5"/>
  <c r="J40" i="5"/>
  <c r="L4" i="6"/>
  <c r="K4" i="6"/>
  <c r="J4" i="6"/>
  <c r="I4" i="6"/>
  <c r="H4" i="6"/>
  <c r="G4" i="6"/>
  <c r="F4" i="6"/>
  <c r="E4" i="6"/>
  <c r="D4" i="6"/>
  <c r="C4" i="6"/>
  <c r="K43" i="4" l="1"/>
  <c r="K42" i="4"/>
  <c r="K44" i="4" s="1"/>
  <c r="K40" i="3"/>
  <c r="K41" i="3" s="1"/>
  <c r="K39" i="5"/>
  <c r="K40" i="5"/>
  <c r="K41" i="5" l="1"/>
</calcChain>
</file>

<file path=xl/sharedStrings.xml><?xml version="1.0" encoding="utf-8"?>
<sst xmlns="http://schemas.openxmlformats.org/spreadsheetml/2006/main" count="570" uniqueCount="284">
  <si>
    <t>Meza Guillen, Rafael</t>
  </si>
  <si>
    <t>Nombre</t>
  </si>
  <si>
    <t>Participacion</t>
  </si>
  <si>
    <t>LP2</t>
  </si>
  <si>
    <t>Martes y Jueves 11am</t>
  </si>
  <si>
    <t>Merma Alarcon, Luis</t>
  </si>
  <si>
    <t>Rivero Calderon, Ricardo</t>
  </si>
  <si>
    <t>Choquehuanca Luna, Percy</t>
  </si>
  <si>
    <t>Coazaca Huaraca, Miguel</t>
  </si>
  <si>
    <t>Del Carpio Rojas, Milene</t>
  </si>
  <si>
    <t>Rojas Reymer, Francois</t>
  </si>
  <si>
    <t>Paredes Romero, Wilmar</t>
  </si>
  <si>
    <t>LP3</t>
  </si>
  <si>
    <t>Miercoles y Viernes 11am</t>
  </si>
  <si>
    <t>Diaz Ruiz, Daniel</t>
  </si>
  <si>
    <t>Pardo Yepez, Diego</t>
  </si>
  <si>
    <t>Perez Valdez, Diego</t>
  </si>
  <si>
    <t>Terrazas Garcia, Sergio</t>
  </si>
  <si>
    <t>Chavez Salas, Nadia</t>
  </si>
  <si>
    <t>Serrano Pilco, Alejandro</t>
  </si>
  <si>
    <t>Oviedo Villanueva, Hector</t>
  </si>
  <si>
    <t>Vizcarra Condori, Samuel</t>
  </si>
  <si>
    <t>ED3</t>
  </si>
  <si>
    <t>ED2</t>
  </si>
  <si>
    <t>Quispe Churata, Erickson</t>
  </si>
  <si>
    <t>Miercoles 5pm</t>
  </si>
  <si>
    <t>Miercoles 3pm</t>
  </si>
  <si>
    <t>Delgadillo Pacheco, Rodrigo</t>
  </si>
  <si>
    <t>Infantes Juarez, Daniela</t>
  </si>
  <si>
    <t>ED4</t>
  </si>
  <si>
    <t>Jueves 3pm</t>
  </si>
  <si>
    <t>Zaa Fernandez, Lolo</t>
  </si>
  <si>
    <t>Quispe Chaupi, Sonia</t>
  </si>
  <si>
    <t>Soto Sana, Nicoll</t>
  </si>
  <si>
    <t>Gonzales Polar Ampuero, Alessio</t>
  </si>
  <si>
    <t>Apaza Cruz, Crys</t>
  </si>
  <si>
    <t>Lipa Perez, Kerlyn</t>
  </si>
  <si>
    <t>Quecanno Zegarra, Wilson</t>
  </si>
  <si>
    <t>Zamata Choque, Sleyter</t>
  </si>
  <si>
    <t>Condori Holgado, Nilver</t>
  </si>
  <si>
    <t>Mamani Zarate, Fredy Alexander</t>
  </si>
  <si>
    <t>Seminario Espinoza, Diego</t>
  </si>
  <si>
    <t>Cruz Herrera, Christopher</t>
  </si>
  <si>
    <t>Candela Revilla, Aarom</t>
  </si>
  <si>
    <t>Yanarico Suyo, Cinthya</t>
  </si>
  <si>
    <t>Chipana Ancasi, JeanPierre</t>
  </si>
  <si>
    <t xml:space="preserve">Alvaro Sanchez, Percy </t>
  </si>
  <si>
    <t>Amado Durand, Leonardo</t>
  </si>
  <si>
    <t>Ferro Aquino, Samir</t>
  </si>
  <si>
    <t>Zamudio Zea, Zahir</t>
  </si>
  <si>
    <t>a</t>
  </si>
  <si>
    <t>b</t>
  </si>
  <si>
    <t>a+b</t>
  </si>
  <si>
    <t>anterior</t>
  </si>
  <si>
    <t>ant ant</t>
  </si>
  <si>
    <t>a = b</t>
  </si>
  <si>
    <t xml:space="preserve"> </t>
  </si>
  <si>
    <t>b = a + b</t>
  </si>
  <si>
    <t>Calcina Coricaza, Candy</t>
  </si>
  <si>
    <t>Flores Cruz, Gonzalo</t>
  </si>
  <si>
    <t>Lopez Sebastiani, Braulio</t>
  </si>
  <si>
    <t>Lozada Bedregal, Gianfranco</t>
  </si>
  <si>
    <t>Liñan Salinas, Gustavo</t>
  </si>
  <si>
    <t>Vilca Huayhua, Brando</t>
  </si>
  <si>
    <t>Cuaresma Aparicio, Enrique</t>
  </si>
  <si>
    <t>Ayala Apaza, Fred</t>
  </si>
  <si>
    <t>Vizcarra Benavidez, Gustavo</t>
  </si>
  <si>
    <t>Barreda Gonzales, Andre Sebastian</t>
  </si>
  <si>
    <t>Segundo Cutire, Gonzalo</t>
  </si>
  <si>
    <t>Amezquita Soto, Edison</t>
  </si>
  <si>
    <t>Pinto Ticona, Nicole</t>
  </si>
  <si>
    <t>Soto Hizo, Diego</t>
  </si>
  <si>
    <t>Diaz Huacasi, Sebastian</t>
  </si>
  <si>
    <t>Guevara Feria, Kevin</t>
  </si>
  <si>
    <t>Cabrera Aguilar, Clara</t>
  </si>
  <si>
    <t>Huari Gordillo, Jose</t>
  </si>
  <si>
    <t>Albarracin Paye, Mauricio</t>
  </si>
  <si>
    <t>Fernandez Martinez, Jorge</t>
  </si>
  <si>
    <t>Llaza Miranda, Edmundo</t>
  </si>
  <si>
    <t>Flores Calloticona, Gianella</t>
  </si>
  <si>
    <t>Zuñiga Ballon, Giulianno</t>
  </si>
  <si>
    <t>Quintanilla Rivera, Heber</t>
  </si>
  <si>
    <t>Amesquita Soto, Edison</t>
  </si>
  <si>
    <t>Monroy Paredes, Xtobal</t>
  </si>
  <si>
    <t>Magaño Saico, Roy</t>
  </si>
  <si>
    <t xml:space="preserve">Albarracin Paye, Mauricio </t>
  </si>
  <si>
    <t>Alvarado Chirinos, Marcelo</t>
  </si>
  <si>
    <t>Cervantes Pinto, Sebastian</t>
  </si>
  <si>
    <t>Ancayfuro Alvarez, Sebastian</t>
  </si>
  <si>
    <t>Suarez Fernandez, Sergio</t>
  </si>
  <si>
    <t>Nozoe Calderon, Sebastian</t>
  </si>
  <si>
    <t>Vera Cordova, Renzo</t>
  </si>
  <si>
    <t>Rosas Mamani, Carlos</t>
  </si>
  <si>
    <t>Durant Carbajal, Patricio</t>
  </si>
  <si>
    <t>Villafuerte Perez, Alan</t>
  </si>
  <si>
    <t xml:space="preserve">Salinas Carpio, Paolo </t>
  </si>
  <si>
    <t>Huaman Quispe, Carlos</t>
  </si>
  <si>
    <t>Yañez Saavedra, Yhair</t>
  </si>
  <si>
    <t>Ejercicios Fib</t>
  </si>
  <si>
    <t>Cruz Herrera, Cristopher</t>
  </si>
  <si>
    <t>Gordillo Saire, Alexis</t>
  </si>
  <si>
    <t>Guillen Puma, Angel</t>
  </si>
  <si>
    <t>POO</t>
  </si>
  <si>
    <t>Conjuntos</t>
  </si>
  <si>
    <t>Arpita Bautista, Jesus</t>
  </si>
  <si>
    <t>Zúñiga Ballon, Giulianno</t>
  </si>
  <si>
    <t>POO Herencia</t>
  </si>
  <si>
    <t>Portilla Cáceres, Luis</t>
  </si>
  <si>
    <t xml:space="preserve">Sulcapuma Gonzales, Mauricio </t>
  </si>
  <si>
    <t>Cardozo Fernandez, Brandon</t>
  </si>
  <si>
    <t>Pilco Zúñiga, Fabricio</t>
  </si>
  <si>
    <t>Salas Chuquirimay, Jhon</t>
  </si>
  <si>
    <t>Gutierrez Quispe, Jose Luis</t>
  </si>
  <si>
    <t>Apaza Solis, Joseph</t>
  </si>
  <si>
    <t>Alanoca Apaza, Marco</t>
  </si>
  <si>
    <t>Vilca Quisca, Yorks Yensync</t>
  </si>
  <si>
    <t>Samanez Puntaca, GianMarco Enrique</t>
  </si>
  <si>
    <t>Castillo Mayta, Daniel</t>
  </si>
  <si>
    <t>Argote Rondon, Hulmar</t>
  </si>
  <si>
    <t>Castillo Oxa, Juan</t>
  </si>
  <si>
    <t>Llahuilla Sucasaire, Piero</t>
  </si>
  <si>
    <t>Banda Medina, Rocky</t>
  </si>
  <si>
    <t>Perez Galdos, Sebastian</t>
  </si>
  <si>
    <t>no tiene python</t>
  </si>
  <si>
    <t>EvCont</t>
  </si>
  <si>
    <t>Asist</t>
  </si>
  <si>
    <t>Aguirre Cuno, Miguel</t>
  </si>
  <si>
    <t>Armaza Arencio, Jorge</t>
  </si>
  <si>
    <t>Ccama Pila, Jhon</t>
  </si>
  <si>
    <t>Chambi Benitez, Lino</t>
  </si>
  <si>
    <t>Hidalgo Murillo, Jorge</t>
  </si>
  <si>
    <t>Huaman Valencia, Anderson</t>
  </si>
  <si>
    <t>Umiña Taipe, Josue</t>
  </si>
  <si>
    <t>Amezquita Monroy, Jose Carlos</t>
  </si>
  <si>
    <t>Cornejo Gonzales, Josue</t>
  </si>
  <si>
    <t>Parisaca Ramirez, Juan M</t>
  </si>
  <si>
    <t>Tapara Chaiña, Niels</t>
  </si>
  <si>
    <t>Valdivia Davila, Jhon F</t>
  </si>
  <si>
    <t>Ev Cont</t>
  </si>
  <si>
    <t>Alvarez Cruz, Aarom</t>
  </si>
  <si>
    <t>Alvaro Sanchez, Percy</t>
  </si>
  <si>
    <t>Garcia Aragon, Andre</t>
  </si>
  <si>
    <t>Huayta Merma, David</t>
  </si>
  <si>
    <t>Manrique Morante, Rodrigo</t>
  </si>
  <si>
    <t xml:space="preserve">Nuñez del Prado Cespedes, Mateo </t>
  </si>
  <si>
    <t>Pinto Herencia, Joel</t>
  </si>
  <si>
    <t>Portilla Cáceres, Luis F</t>
  </si>
  <si>
    <t>Rivera Huarilloclla, Humberto</t>
  </si>
  <si>
    <t>Teran Rosales, Diego</t>
  </si>
  <si>
    <t>Valdiglesias Estrada, Jackeline</t>
  </si>
  <si>
    <t xml:space="preserve">Alcca Rodriguez, Maycol </t>
  </si>
  <si>
    <t>Apaza Ochoa, Ian Luis</t>
  </si>
  <si>
    <t>Arispe Lopez, Josue</t>
  </si>
  <si>
    <t>Canaza Haytara, Ehizelt</t>
  </si>
  <si>
    <t>Castillo Oxa, Juan Diego</t>
  </si>
  <si>
    <t>Delgado Vera, Gian Frank</t>
  </si>
  <si>
    <t>Leyva Chucuya, Yhair</t>
  </si>
  <si>
    <t>Ortiz Ancco, Milton</t>
  </si>
  <si>
    <t>Quiroz Calderon, Ernesto</t>
  </si>
  <si>
    <t>Quispe Cusi, Jean Luis</t>
  </si>
  <si>
    <t>Reyes Tapia, Yesenia</t>
  </si>
  <si>
    <t>Aguirre Ccuno, Miguel</t>
  </si>
  <si>
    <t>Escobedo Rodriguez, Sergio</t>
  </si>
  <si>
    <t>Fernandez Lopez, Luciana</t>
  </si>
  <si>
    <t>Ormachea Cayllahua, Josse</t>
  </si>
  <si>
    <t>Urure Villanueva, Sergio</t>
  </si>
  <si>
    <t>Debate InvOp</t>
  </si>
  <si>
    <t>EjerMetSimplex</t>
  </si>
  <si>
    <t>Lab2</t>
  </si>
  <si>
    <t>Ejerc Lab2</t>
  </si>
  <si>
    <t>Lab Sucesi</t>
  </si>
  <si>
    <t>Ejerc Lab 2</t>
  </si>
  <si>
    <t>Lab Suces</t>
  </si>
  <si>
    <t>CodingBat1</t>
  </si>
  <si>
    <t>6Ejerc Lab1</t>
  </si>
  <si>
    <t>CodingBat2</t>
  </si>
  <si>
    <t>Lab3</t>
  </si>
  <si>
    <t>1,3Lab4</t>
  </si>
  <si>
    <t>Pcal</t>
  </si>
  <si>
    <t>PROM</t>
  </si>
  <si>
    <t>3x</t>
  </si>
  <si>
    <t>x</t>
  </si>
  <si>
    <t>Aprob</t>
  </si>
  <si>
    <t>Desaprob</t>
  </si>
  <si>
    <t>NSP</t>
  </si>
  <si>
    <t>EXAM</t>
  </si>
  <si>
    <t>copia de Amezquita Soto</t>
  </si>
  <si>
    <t>Copia de Banda y Amézquita</t>
  </si>
  <si>
    <t>Max:</t>
  </si>
  <si>
    <t>Prom:</t>
  </si>
  <si>
    <t>Min:</t>
  </si>
  <si>
    <t>Jorge Ocharan</t>
  </si>
  <si>
    <t>Jorge Quina Bolaños</t>
  </si>
  <si>
    <t>Paredes Mancilla</t>
  </si>
  <si>
    <t>Ficheros</t>
  </si>
  <si>
    <t>Chavez Barrios, Tatyana</t>
  </si>
  <si>
    <t>Ptos Extra</t>
  </si>
  <si>
    <t>Tema Expo</t>
  </si>
  <si>
    <t>Temas</t>
  </si>
  <si>
    <t>Variables Exogenas, Prueba de Kolmogorov-Smirnov, Chi cuadrado</t>
  </si>
  <si>
    <t>Variables Aleatorias, Distribuciones uniforme, exponencial, normal, Chi cuadrado, de Erlang, T y F</t>
  </si>
  <si>
    <t>Generación de variables aleatorias discretas, Distribuciones Empírica, Geométrica, Pascal, Binomial, Poisson</t>
  </si>
  <si>
    <t>Problema del semáforo, del vendedor ambulante, reemplazo</t>
  </si>
  <si>
    <t>Problema de reparación de máquinas, de lote estacionamiento, del depósito</t>
  </si>
  <si>
    <t>Problema de inventario, de control de calidad, de la oficina</t>
  </si>
  <si>
    <t>Problema de estaciones en paralelo 1 y 2, en serie, de reemplazo</t>
  </si>
  <si>
    <t>Problema del teléfono, del hospital 1 y 2, del grifo</t>
  </si>
  <si>
    <t>Problema del restaurante, de parada de autobus 1 y 2, de los barcos</t>
  </si>
  <si>
    <t>Recursividad</t>
  </si>
  <si>
    <t>BD</t>
  </si>
  <si>
    <t>Ruta mas corta</t>
  </si>
  <si>
    <t>Logica</t>
  </si>
  <si>
    <t>Ptos mas</t>
  </si>
  <si>
    <t xml:space="preserve">ALCOCER PARI, CARLOS ALONSO </t>
  </si>
  <si>
    <t xml:space="preserve">AVENDAÃO LLANQUE, CHRISTOPHER BRYAN </t>
  </si>
  <si>
    <t xml:space="preserve">BENAVIDEZ MARTINEZ, RODRIGO SERGIO </t>
  </si>
  <si>
    <t xml:space="preserve">BOBADILLA CHARA, SEBASTIAN GONZALO </t>
  </si>
  <si>
    <t xml:space="preserve">CAIPO HUACASI, JONATHAN RAUL </t>
  </si>
  <si>
    <t xml:space="preserve">CALLA GAMBOA, ALEXANDER PAUL </t>
  </si>
  <si>
    <t xml:space="preserve">CHAVEZ SUCA, ENZO ARNOLD </t>
  </si>
  <si>
    <t xml:space="preserve">COAQUIRA PINTO, RAFAEL KEVIN </t>
  </si>
  <si>
    <t xml:space="preserve">DIEZ CANSECO CACERES, DIEGO HERNANDO </t>
  </si>
  <si>
    <t xml:space="preserve">GUEVARA FERIA, KEVIN JOEL </t>
  </si>
  <si>
    <t xml:space="preserve">HERRERA GAMARRA, DIEGO ALBERTO </t>
  </si>
  <si>
    <t xml:space="preserve">HIHUALLANCA YUPANQUI, NATHALIA MARGIURY </t>
  </si>
  <si>
    <t xml:space="preserve">HILPA PEREZ, YOHAN ERICK </t>
  </si>
  <si>
    <t xml:space="preserve">HINOJOSA PINTO, VICTOR HUGO </t>
  </si>
  <si>
    <t xml:space="preserve">JOVE ROMAN, LUIS DARWIN </t>
  </si>
  <si>
    <t xml:space="preserve">MANRIQUE TEJADA, MARIO JESUS </t>
  </si>
  <si>
    <t xml:space="preserve">MENDOZA PINTO, DIEGO GONZALO </t>
  </si>
  <si>
    <t xml:space="preserve">NUÃEZ DEL PRADO CESPEDES, MATEO ESTEBAN </t>
  </si>
  <si>
    <t xml:space="preserve">OLIVERA PEZO, PIERO FABRICIO </t>
  </si>
  <si>
    <t xml:space="preserve">PALMA ESPINOZA, DIANA BELEN </t>
  </si>
  <si>
    <t xml:space="preserve">PANCA CAYO, HUGO ARNALDO </t>
  </si>
  <si>
    <t xml:space="preserve">QUISPE CHURATA, ERICKSON RAUL </t>
  </si>
  <si>
    <t xml:space="preserve">RAMOS RAMOS, GRICEL YASMIN </t>
  </si>
  <si>
    <t xml:space="preserve">RENJIFO QUISPE, DANIEL MIGUEL </t>
  </si>
  <si>
    <t xml:space="preserve">ROQUE DIAZ, EBENEZER JAVIER </t>
  </si>
  <si>
    <t xml:space="preserve">SEGUNDO CUTIRE, GONZALO </t>
  </si>
  <si>
    <t xml:space="preserve">SOLARI RIVERA, SALVADOR RODRIGO </t>
  </si>
  <si>
    <t xml:space="preserve">TICONA CORRALES, GABRIEL HUMBERTO </t>
  </si>
  <si>
    <t xml:space="preserve">TORIBIO OBANDO, BRYAN GERALDO </t>
  </si>
  <si>
    <t xml:space="preserve">VALDIGLESIAS ESTRADA, JACKELINE DYANYRA </t>
  </si>
  <si>
    <t xml:space="preserve">VALDIVIA URQUIZO, VALERIA YOLANDA </t>
  </si>
  <si>
    <t xml:space="preserve">VALDIVIA VIZCARRA, MARCELO ERNESTO </t>
  </si>
  <si>
    <t xml:space="preserve">VERA CORDOVA, RENZO JESUS OMAR </t>
  </si>
  <si>
    <t xml:space="preserve">VIZCARRA BENAVIDES, GUSTAVO ALBERTO </t>
  </si>
  <si>
    <t xml:space="preserve">ZEGARRA DELGADO, ALONSO ROBERTO </t>
  </si>
  <si>
    <t>es de 4to año</t>
  </si>
  <si>
    <t>copia de Tatyana Chavez (la mitad del examen)</t>
  </si>
  <si>
    <t>Arbol de Expansión mínima</t>
  </si>
  <si>
    <t>Ej Recurs</t>
  </si>
  <si>
    <t>AB</t>
  </si>
  <si>
    <t>Suarez Fernandez, Sergio Paolo</t>
  </si>
  <si>
    <t>es un distraido según el mismo</t>
  </si>
  <si>
    <t>P</t>
  </si>
  <si>
    <t>EXPO</t>
  </si>
  <si>
    <t>Puntualidad</t>
  </si>
  <si>
    <t>Presentacion</t>
  </si>
  <si>
    <t>Exposicion</t>
  </si>
  <si>
    <t>Contenido</t>
  </si>
  <si>
    <t>Preguntas</t>
  </si>
  <si>
    <t>General</t>
  </si>
  <si>
    <t>T</t>
  </si>
  <si>
    <t>PREGS</t>
  </si>
  <si>
    <t>Lab 5.1</t>
  </si>
  <si>
    <t>Lab 5.2</t>
  </si>
  <si>
    <t>Lab 6.1</t>
  </si>
  <si>
    <t>Lab 6.2</t>
  </si>
  <si>
    <t>Ptos</t>
  </si>
  <si>
    <t>Punteros</t>
  </si>
  <si>
    <t>2x</t>
  </si>
  <si>
    <t>ojo que vende sus pregs</t>
  </si>
  <si>
    <t>OTRA VEZ COPIA CON ROCKY BANDA</t>
  </si>
  <si>
    <t>OTRA VEZ COPIA CON EDISON AMESQUITA</t>
  </si>
  <si>
    <t>Copia con Banda Medina</t>
  </si>
  <si>
    <t>Copia de Rafael Meza</t>
  </si>
  <si>
    <t>Copia de Ricardo Rivero</t>
  </si>
  <si>
    <t>Lab7</t>
  </si>
  <si>
    <t>Arreglos</t>
  </si>
  <si>
    <t>Lab8</t>
  </si>
  <si>
    <t>punteros</t>
  </si>
  <si>
    <t>APLAZ</t>
  </si>
  <si>
    <t>casi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</si>
</sst>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2" borderId="0" xfId="0" applyNumberFormat="1" applyFill="1"/>
    <xf numFmtId="164" fontId="1" fillId="0" borderId="0" xfId="0" applyNumberFormat="1" applyFont="1"/>
    <xf numFmtId="164" fontId="1" fillId="2" borderId="0" xfId="0" applyNumberFormat="1" applyFont="1" applyFill="1"/>
    <xf numFmtId="0" fontId="4" fillId="2" borderId="0" xfId="0" applyFont="1" applyFill="1"/>
    <xf numFmtId="0" fontId="4" fillId="4" borderId="0" xfId="0" applyFont="1" applyFill="1"/>
    <xf numFmtId="0" fontId="0" fillId="4" borderId="0" xfId="0" applyFill="1"/>
    <xf numFmtId="164" fontId="0" fillId="4" borderId="0" xfId="0" applyNumberFormat="1" applyFill="1"/>
    <xf numFmtId="164" fontId="3" fillId="2" borderId="0" xfId="0" applyNumberFormat="1" applyFont="1" applyFill="1"/>
    <xf numFmtId="164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4" fillId="5" borderId="0" xfId="0" applyFont="1" applyFill="1"/>
    <xf numFmtId="0" fontId="1" fillId="2" borderId="0" xfId="0" applyFont="1" applyFill="1"/>
    <xf numFmtId="1" fontId="1" fillId="0" borderId="0" xfId="0" applyNumberFormat="1" applyFont="1"/>
    <xf numFmtId="0" fontId="5" fillId="0" borderId="0" xfId="0" applyFont="1"/>
    <xf numFmtId="164" fontId="0" fillId="2" borderId="0" xfId="0" applyNumberFormat="1" applyFont="1" applyFill="1"/>
    <xf numFmtId="0" fontId="0" fillId="6" borderId="0" xfId="0" applyFill="1"/>
    <xf numFmtId="0" fontId="1" fillId="6" borderId="0" xfId="0" applyFon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FA95-1F34-C244-BBF6-E1ED088600CD}">
  <dimension ref="A1:AH41"/>
  <sheetViews>
    <sheetView zoomScaleNormal="100" workbookViewId="0">
      <selection activeCell="AG20" sqref="AG20"/>
    </sheetView>
  </sheetViews>
  <sheetFormatPr baseColWidth="10" defaultRowHeight="16" x14ac:dyDescent="0.2"/>
  <cols>
    <col min="1" max="1" width="4" bestFit="1" customWidth="1"/>
    <col min="2" max="2" width="23" bestFit="1" customWidth="1"/>
    <col min="3" max="5" width="3.33203125" customWidth="1"/>
    <col min="6" max="6" width="5.1640625" customWidth="1"/>
    <col min="7" max="7" width="5.1640625" bestFit="1" customWidth="1"/>
    <col min="8" max="9" width="7.5" customWidth="1"/>
    <col min="10" max="10" width="7.1640625" customWidth="1"/>
    <col min="11" max="12" width="5" bestFit="1" customWidth="1"/>
    <col min="13" max="13" width="7.5" bestFit="1" customWidth="1"/>
    <col min="14" max="14" width="5.33203125" style="9" customWidth="1"/>
    <col min="15" max="15" width="6.33203125" style="12" bestFit="1" customWidth="1"/>
    <col min="16" max="16" width="1.6640625" customWidth="1"/>
    <col min="17" max="17" width="4.5" customWidth="1"/>
    <col min="18" max="18" width="3.83203125" customWidth="1"/>
    <col min="19" max="19" width="5.33203125" customWidth="1"/>
    <col min="20" max="20" width="4.1640625" bestFit="1" customWidth="1"/>
    <col min="21" max="21" width="7.1640625" customWidth="1"/>
    <col min="22" max="22" width="5.1640625" bestFit="1" customWidth="1"/>
    <col min="23" max="23" width="7.1640625" style="9" customWidth="1"/>
    <col min="24" max="24" width="7.1640625" style="12" customWidth="1"/>
    <col min="25" max="25" width="7.83203125" customWidth="1"/>
    <col min="26" max="26" width="4.83203125" bestFit="1" customWidth="1"/>
    <col min="27" max="30" width="4.83203125" customWidth="1"/>
    <col min="31" max="31" width="5.83203125" customWidth="1"/>
    <col min="32" max="32" width="5.33203125" style="9" customWidth="1"/>
    <col min="33" max="33" width="7.5" style="12" customWidth="1"/>
  </cols>
  <sheetData>
    <row r="1" spans="1:33" x14ac:dyDescent="0.2">
      <c r="A1" t="s">
        <v>3</v>
      </c>
      <c r="B1" t="s">
        <v>4</v>
      </c>
      <c r="E1">
        <v>5</v>
      </c>
      <c r="F1" t="s">
        <v>180</v>
      </c>
      <c r="G1" t="s">
        <v>181</v>
      </c>
      <c r="H1" t="s">
        <v>181</v>
      </c>
      <c r="I1" t="s">
        <v>181</v>
      </c>
      <c r="J1" t="s">
        <v>181</v>
      </c>
      <c r="K1" t="s">
        <v>181</v>
      </c>
      <c r="L1" t="s">
        <v>181</v>
      </c>
      <c r="M1" t="s">
        <v>181</v>
      </c>
      <c r="N1" s="9" t="s">
        <v>180</v>
      </c>
      <c r="S1" t="s">
        <v>181</v>
      </c>
      <c r="T1" t="s">
        <v>181</v>
      </c>
      <c r="V1" t="s">
        <v>181</v>
      </c>
      <c r="W1" s="9" t="s">
        <v>180</v>
      </c>
      <c r="AA1" t="s">
        <v>181</v>
      </c>
      <c r="AB1" t="s">
        <v>181</v>
      </c>
      <c r="AC1" t="s">
        <v>181</v>
      </c>
      <c r="AD1" t="s">
        <v>181</v>
      </c>
      <c r="AE1" t="s">
        <v>271</v>
      </c>
      <c r="AF1" s="9" t="s">
        <v>180</v>
      </c>
    </row>
    <row r="2" spans="1:33" s="1" customFormat="1" x14ac:dyDescent="0.2">
      <c r="B2" s="1" t="s">
        <v>1</v>
      </c>
      <c r="C2" s="1" t="s">
        <v>2</v>
      </c>
      <c r="D2" s="1" t="s">
        <v>98</v>
      </c>
      <c r="E2" s="1" t="s">
        <v>106</v>
      </c>
      <c r="F2" s="6" t="s">
        <v>124</v>
      </c>
      <c r="G2" s="1" t="s">
        <v>125</v>
      </c>
      <c r="H2" s="1" t="s">
        <v>173</v>
      </c>
      <c r="I2" s="1" t="s">
        <v>174</v>
      </c>
      <c r="J2" s="1" t="s">
        <v>175</v>
      </c>
      <c r="K2" s="1" t="s">
        <v>168</v>
      </c>
      <c r="L2" s="1" t="s">
        <v>176</v>
      </c>
      <c r="M2" s="1" t="s">
        <v>177</v>
      </c>
      <c r="N2" s="13" t="s">
        <v>178</v>
      </c>
      <c r="O2" s="14" t="s">
        <v>179</v>
      </c>
      <c r="Q2" s="1" t="s">
        <v>194</v>
      </c>
      <c r="R2" s="1" t="s">
        <v>209</v>
      </c>
      <c r="S2" s="1" t="s">
        <v>194</v>
      </c>
      <c r="T2" s="1" t="s">
        <v>209</v>
      </c>
      <c r="U2" s="1" t="s">
        <v>212</v>
      </c>
      <c r="V2" s="1" t="s">
        <v>125</v>
      </c>
      <c r="W2" s="13" t="s">
        <v>178</v>
      </c>
      <c r="X2" s="14" t="s">
        <v>179</v>
      </c>
      <c r="Y2" s="1" t="s">
        <v>212</v>
      </c>
      <c r="Z2" s="1" t="s">
        <v>269</v>
      </c>
      <c r="AA2" s="1" t="s">
        <v>278</v>
      </c>
      <c r="AB2" s="1" t="s">
        <v>279</v>
      </c>
      <c r="AC2" s="1" t="s">
        <v>280</v>
      </c>
      <c r="AD2" s="1" t="s">
        <v>281</v>
      </c>
      <c r="AE2" s="1" t="s">
        <v>270</v>
      </c>
      <c r="AF2" s="13" t="s">
        <v>178</v>
      </c>
      <c r="AG2" s="14" t="s">
        <v>179</v>
      </c>
    </row>
    <row r="3" spans="1:33" x14ac:dyDescent="0.2">
      <c r="A3">
        <v>1</v>
      </c>
      <c r="B3" t="s">
        <v>126</v>
      </c>
      <c r="F3">
        <v>0</v>
      </c>
      <c r="G3">
        <v>0</v>
      </c>
      <c r="H3">
        <v>18</v>
      </c>
      <c r="I3">
        <v>0</v>
      </c>
      <c r="J3">
        <v>0</v>
      </c>
      <c r="K3">
        <v>0</v>
      </c>
      <c r="L3">
        <v>0</v>
      </c>
      <c r="M3">
        <v>0</v>
      </c>
      <c r="S3">
        <v>0</v>
      </c>
      <c r="T3">
        <v>0</v>
      </c>
      <c r="V3" s="7">
        <v>0</v>
      </c>
      <c r="W3" s="9">
        <v>0</v>
      </c>
      <c r="AB3">
        <v>0</v>
      </c>
      <c r="AC3">
        <v>0</v>
      </c>
      <c r="AD3">
        <v>0</v>
      </c>
      <c r="AG3" s="28"/>
    </row>
    <row r="4" spans="1:33" x14ac:dyDescent="0.2">
      <c r="A4">
        <v>2</v>
      </c>
      <c r="B4" t="s">
        <v>46</v>
      </c>
      <c r="C4">
        <v>1</v>
      </c>
      <c r="F4">
        <v>11</v>
      </c>
      <c r="G4">
        <v>16</v>
      </c>
      <c r="H4">
        <v>18</v>
      </c>
      <c r="I4">
        <v>0</v>
      </c>
      <c r="J4">
        <v>18</v>
      </c>
      <c r="K4">
        <v>0</v>
      </c>
      <c r="L4">
        <v>100</v>
      </c>
      <c r="M4">
        <v>100</v>
      </c>
      <c r="N4" s="9">
        <v>9</v>
      </c>
      <c r="O4" s="12">
        <f>+(N4*3+M4/5+L4/5+K4+J4+I4+H4+G4+F4*3)/13</f>
        <v>11.692307692307692</v>
      </c>
      <c r="S4">
        <v>0</v>
      </c>
      <c r="T4">
        <v>70</v>
      </c>
      <c r="V4" s="7">
        <v>14</v>
      </c>
      <c r="W4" s="9">
        <v>16</v>
      </c>
      <c r="X4" s="12">
        <f>+(W4*3+V4+T4/5+S4/5)/6+U4+R4+Q4</f>
        <v>12.666666666666666</v>
      </c>
      <c r="Y4">
        <v>-1</v>
      </c>
      <c r="Z4">
        <v>3</v>
      </c>
      <c r="AA4">
        <v>0</v>
      </c>
      <c r="AB4">
        <v>0</v>
      </c>
      <c r="AC4">
        <v>0</v>
      </c>
      <c r="AD4">
        <v>100</v>
      </c>
      <c r="AE4">
        <v>-1</v>
      </c>
      <c r="AF4" s="9">
        <v>6.7</v>
      </c>
      <c r="AG4" s="28">
        <f t="shared" ref="AG4:AG5" si="0">+(AF4*3+AE4*10*2+AD4/5+AC4/5+AB4/3*20+AA4)/9+Z4+Y4</f>
        <v>4.2333333333333334</v>
      </c>
    </row>
    <row r="5" spans="1:33" x14ac:dyDescent="0.2">
      <c r="A5">
        <v>3</v>
      </c>
      <c r="B5" t="s">
        <v>47</v>
      </c>
      <c r="C5">
        <v>2</v>
      </c>
      <c r="D5">
        <v>5</v>
      </c>
      <c r="F5">
        <v>18</v>
      </c>
      <c r="G5">
        <v>20</v>
      </c>
      <c r="H5">
        <v>16</v>
      </c>
      <c r="I5">
        <v>18</v>
      </c>
      <c r="J5">
        <v>18</v>
      </c>
      <c r="K5">
        <v>20</v>
      </c>
      <c r="L5">
        <v>80</v>
      </c>
      <c r="M5">
        <v>80</v>
      </c>
      <c r="N5" s="9">
        <v>8</v>
      </c>
      <c r="O5" s="12">
        <f t="shared" ref="O5:O38" si="1">+(N5*3+M5/5+L5/5+K5+J5+I5+H5+G5+F5*3)/13</f>
        <v>15.538461538461538</v>
      </c>
      <c r="Q5">
        <v>1</v>
      </c>
      <c r="S5">
        <v>100</v>
      </c>
      <c r="T5">
        <v>90</v>
      </c>
      <c r="V5" s="7">
        <v>20</v>
      </c>
      <c r="W5" s="9">
        <v>17.5</v>
      </c>
      <c r="X5" s="12">
        <f t="shared" ref="X5:X38" si="2">+(W5*3+V5+T5/5+S5/5)/6+U5+R5+Q5</f>
        <v>19.416666666666668</v>
      </c>
      <c r="Y5">
        <v>1</v>
      </c>
      <c r="AA5">
        <v>16</v>
      </c>
      <c r="AB5">
        <v>3</v>
      </c>
      <c r="AC5">
        <v>100</v>
      </c>
      <c r="AD5">
        <v>100</v>
      </c>
      <c r="AE5">
        <v>2</v>
      </c>
      <c r="AF5" s="9">
        <v>17.5</v>
      </c>
      <c r="AG5" s="28">
        <f t="shared" si="0"/>
        <v>19.722222222222221</v>
      </c>
    </row>
    <row r="6" spans="1:33" x14ac:dyDescent="0.2">
      <c r="A6">
        <v>4</v>
      </c>
      <c r="B6" t="s">
        <v>127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S6">
        <v>0</v>
      </c>
      <c r="T6">
        <v>0</v>
      </c>
      <c r="V6" s="7">
        <v>0</v>
      </c>
      <c r="AB6">
        <v>0</v>
      </c>
      <c r="AC6">
        <v>0</v>
      </c>
      <c r="AD6">
        <v>0</v>
      </c>
      <c r="AG6" s="28"/>
    </row>
    <row r="7" spans="1:33" x14ac:dyDescent="0.2">
      <c r="A7">
        <v>5</v>
      </c>
      <c r="B7" t="s">
        <v>104</v>
      </c>
      <c r="E7">
        <v>0</v>
      </c>
      <c r="F7">
        <v>9</v>
      </c>
      <c r="G7">
        <v>18</v>
      </c>
      <c r="H7">
        <v>14</v>
      </c>
      <c r="I7">
        <v>0</v>
      </c>
      <c r="J7">
        <v>19</v>
      </c>
      <c r="K7">
        <v>18</v>
      </c>
      <c r="L7">
        <v>100</v>
      </c>
      <c r="M7">
        <v>80</v>
      </c>
      <c r="N7" s="9">
        <v>7</v>
      </c>
      <c r="O7" s="12">
        <f t="shared" si="1"/>
        <v>11.76923076923077</v>
      </c>
      <c r="S7">
        <v>0</v>
      </c>
      <c r="T7">
        <v>0</v>
      </c>
      <c r="V7" s="7">
        <v>20</v>
      </c>
      <c r="W7" s="9">
        <v>8</v>
      </c>
      <c r="X7" s="12">
        <f t="shared" si="2"/>
        <v>7.333333333333333</v>
      </c>
      <c r="Y7">
        <v>1</v>
      </c>
      <c r="Z7">
        <v>1.5</v>
      </c>
      <c r="AA7">
        <v>20</v>
      </c>
      <c r="AB7">
        <v>3</v>
      </c>
      <c r="AC7">
        <v>0</v>
      </c>
      <c r="AD7">
        <v>0</v>
      </c>
      <c r="AE7">
        <v>-1</v>
      </c>
      <c r="AF7" s="9">
        <v>12.7</v>
      </c>
      <c r="AG7" s="28">
        <f t="shared" ref="AG7:AG20" si="3">+(AF7*3+AE7*10*2+AD7/5+AC7/5+AB7/3*20+AA7)/9+Z7+Y7</f>
        <v>8.9555555555555557</v>
      </c>
    </row>
    <row r="8" spans="1:33" x14ac:dyDescent="0.2">
      <c r="A8">
        <v>6</v>
      </c>
      <c r="B8" t="s">
        <v>74</v>
      </c>
      <c r="C8">
        <v>1</v>
      </c>
      <c r="F8">
        <v>11</v>
      </c>
      <c r="G8">
        <v>18</v>
      </c>
      <c r="H8">
        <v>18</v>
      </c>
      <c r="I8">
        <v>20</v>
      </c>
      <c r="J8">
        <v>0</v>
      </c>
      <c r="K8">
        <v>13</v>
      </c>
      <c r="L8">
        <v>100</v>
      </c>
      <c r="M8">
        <v>100</v>
      </c>
      <c r="N8" s="9">
        <v>9</v>
      </c>
      <c r="O8" s="12">
        <f t="shared" si="1"/>
        <v>13</v>
      </c>
      <c r="S8">
        <v>25</v>
      </c>
      <c r="T8">
        <v>80</v>
      </c>
      <c r="V8" s="7">
        <v>20</v>
      </c>
      <c r="W8" s="9">
        <v>10</v>
      </c>
      <c r="X8" s="12">
        <f t="shared" si="2"/>
        <v>11.833333333333334</v>
      </c>
      <c r="Y8">
        <v>3</v>
      </c>
      <c r="AA8">
        <v>20</v>
      </c>
      <c r="AB8">
        <v>1.5</v>
      </c>
      <c r="AC8">
        <v>40</v>
      </c>
      <c r="AD8">
        <v>40</v>
      </c>
      <c r="AE8">
        <v>-1</v>
      </c>
      <c r="AF8" s="9">
        <v>11.2</v>
      </c>
      <c r="AG8" s="28">
        <f t="shared" si="3"/>
        <v>9.6222222222222218</v>
      </c>
    </row>
    <row r="9" spans="1:33" ht="15" customHeight="1" x14ac:dyDescent="0.2">
      <c r="A9">
        <v>7</v>
      </c>
      <c r="B9" t="s">
        <v>128</v>
      </c>
      <c r="F9">
        <v>5</v>
      </c>
      <c r="G9">
        <v>16</v>
      </c>
      <c r="H9">
        <v>18</v>
      </c>
      <c r="I9">
        <v>15</v>
      </c>
      <c r="J9">
        <v>19</v>
      </c>
      <c r="K9">
        <v>0</v>
      </c>
      <c r="L9">
        <v>0</v>
      </c>
      <c r="M9">
        <v>0</v>
      </c>
      <c r="O9" s="12">
        <f t="shared" si="1"/>
        <v>6.384615384615385</v>
      </c>
      <c r="S9">
        <v>0</v>
      </c>
      <c r="T9">
        <v>0</v>
      </c>
      <c r="V9" s="7">
        <v>14</v>
      </c>
      <c r="W9" s="9">
        <v>6</v>
      </c>
      <c r="X9" s="12">
        <f t="shared" si="2"/>
        <v>5.333333333333333</v>
      </c>
      <c r="Y9">
        <v>1</v>
      </c>
      <c r="AA9">
        <v>0</v>
      </c>
      <c r="AB9">
        <v>0</v>
      </c>
      <c r="AC9">
        <v>100</v>
      </c>
      <c r="AD9">
        <v>100</v>
      </c>
      <c r="AE9">
        <v>-1</v>
      </c>
      <c r="AF9" s="9">
        <v>1.7</v>
      </c>
      <c r="AG9" s="28">
        <f t="shared" si="3"/>
        <v>3.7888888888888892</v>
      </c>
    </row>
    <row r="10" spans="1:33" x14ac:dyDescent="0.2">
      <c r="A10">
        <v>8</v>
      </c>
      <c r="B10" t="s">
        <v>129</v>
      </c>
      <c r="F10">
        <v>5</v>
      </c>
      <c r="G10">
        <v>18</v>
      </c>
      <c r="H10">
        <v>13</v>
      </c>
      <c r="I10">
        <v>18</v>
      </c>
      <c r="J10">
        <v>16</v>
      </c>
      <c r="K10">
        <v>0</v>
      </c>
      <c r="L10">
        <v>0</v>
      </c>
      <c r="M10">
        <v>0</v>
      </c>
      <c r="O10" s="12">
        <f t="shared" si="1"/>
        <v>6.1538461538461542</v>
      </c>
      <c r="S10">
        <v>0</v>
      </c>
      <c r="T10">
        <v>90</v>
      </c>
      <c r="V10" s="7">
        <v>17</v>
      </c>
      <c r="X10" s="12">
        <f t="shared" si="2"/>
        <v>5.833333333333333</v>
      </c>
      <c r="Y10">
        <v>1</v>
      </c>
      <c r="Z10">
        <v>2</v>
      </c>
      <c r="AA10">
        <v>0</v>
      </c>
      <c r="AB10">
        <v>3</v>
      </c>
      <c r="AC10">
        <v>0</v>
      </c>
      <c r="AD10">
        <v>100</v>
      </c>
      <c r="AE10">
        <v>2</v>
      </c>
      <c r="AF10" s="9">
        <v>9.3000000000000007</v>
      </c>
      <c r="AG10" s="28">
        <f t="shared" si="3"/>
        <v>14.988888888888889</v>
      </c>
    </row>
    <row r="11" spans="1:33" x14ac:dyDescent="0.2">
      <c r="A11">
        <v>9</v>
      </c>
      <c r="B11" t="s">
        <v>45</v>
      </c>
      <c r="C11">
        <v>2</v>
      </c>
      <c r="F11">
        <v>12</v>
      </c>
      <c r="G11">
        <v>20</v>
      </c>
      <c r="H11">
        <v>17</v>
      </c>
      <c r="I11">
        <v>20</v>
      </c>
      <c r="J11">
        <v>19</v>
      </c>
      <c r="K11">
        <v>20</v>
      </c>
      <c r="L11">
        <v>100</v>
      </c>
      <c r="M11">
        <v>100</v>
      </c>
      <c r="N11" s="9">
        <v>20</v>
      </c>
      <c r="O11" s="12">
        <f t="shared" si="1"/>
        <v>17.846153846153847</v>
      </c>
      <c r="S11">
        <v>100</v>
      </c>
      <c r="T11">
        <v>90</v>
      </c>
      <c r="U11">
        <v>1</v>
      </c>
      <c r="V11" s="7">
        <v>20</v>
      </c>
      <c r="W11" s="9">
        <v>5</v>
      </c>
      <c r="X11" s="12">
        <f t="shared" si="2"/>
        <v>13.166666666666666</v>
      </c>
      <c r="Y11">
        <v>1</v>
      </c>
      <c r="Z11">
        <v>2</v>
      </c>
      <c r="AA11">
        <v>20</v>
      </c>
      <c r="AB11">
        <v>3</v>
      </c>
      <c r="AC11">
        <v>100</v>
      </c>
      <c r="AD11">
        <v>100</v>
      </c>
      <c r="AE11">
        <v>2</v>
      </c>
      <c r="AF11" s="9">
        <v>10.3</v>
      </c>
      <c r="AG11" s="28">
        <f t="shared" si="3"/>
        <v>19.766666666666666</v>
      </c>
    </row>
    <row r="12" spans="1:33" x14ac:dyDescent="0.2">
      <c r="A12">
        <v>10</v>
      </c>
      <c r="B12" t="s">
        <v>7</v>
      </c>
      <c r="C12">
        <v>5</v>
      </c>
      <c r="F12">
        <v>18</v>
      </c>
      <c r="G12">
        <v>20</v>
      </c>
      <c r="H12">
        <v>17</v>
      </c>
      <c r="I12">
        <v>18</v>
      </c>
      <c r="J12">
        <v>19</v>
      </c>
      <c r="K12">
        <v>12</v>
      </c>
      <c r="L12">
        <v>100</v>
      </c>
      <c r="M12">
        <v>100</v>
      </c>
      <c r="N12" s="9">
        <v>17</v>
      </c>
      <c r="O12" s="12">
        <f t="shared" si="1"/>
        <v>17.76923076923077</v>
      </c>
      <c r="R12">
        <v>1</v>
      </c>
      <c r="S12">
        <v>81</v>
      </c>
      <c r="T12">
        <v>100</v>
      </c>
      <c r="V12" s="7">
        <v>20</v>
      </c>
      <c r="W12" s="9">
        <v>11</v>
      </c>
      <c r="X12" s="12">
        <f t="shared" si="2"/>
        <v>15.866666666666667</v>
      </c>
      <c r="Y12">
        <v>1</v>
      </c>
      <c r="Z12">
        <v>1</v>
      </c>
      <c r="AA12">
        <v>20</v>
      </c>
      <c r="AB12">
        <v>3</v>
      </c>
      <c r="AC12">
        <v>100</v>
      </c>
      <c r="AD12">
        <v>100</v>
      </c>
      <c r="AE12">
        <v>2</v>
      </c>
      <c r="AF12" s="9">
        <v>9.3000000000000007</v>
      </c>
      <c r="AG12" s="28">
        <f t="shared" si="3"/>
        <v>18.433333333333334</v>
      </c>
    </row>
    <row r="13" spans="1:33" x14ac:dyDescent="0.2">
      <c r="A13">
        <v>11</v>
      </c>
      <c r="B13" t="s">
        <v>8</v>
      </c>
      <c r="C13">
        <v>1</v>
      </c>
      <c r="F13">
        <v>11</v>
      </c>
      <c r="G13">
        <v>20</v>
      </c>
      <c r="H13">
        <v>18</v>
      </c>
      <c r="I13">
        <v>0</v>
      </c>
      <c r="J13">
        <v>18</v>
      </c>
      <c r="K13">
        <v>10</v>
      </c>
      <c r="L13">
        <v>80</v>
      </c>
      <c r="M13">
        <v>100</v>
      </c>
      <c r="N13" s="9">
        <v>12</v>
      </c>
      <c r="O13" s="12">
        <f t="shared" si="1"/>
        <v>13.153846153846153</v>
      </c>
      <c r="S13">
        <v>81</v>
      </c>
      <c r="T13">
        <v>90</v>
      </c>
      <c r="V13" s="7">
        <v>17</v>
      </c>
      <c r="W13" s="9">
        <v>14</v>
      </c>
      <c r="X13" s="12">
        <f t="shared" si="2"/>
        <v>15.533333333333333</v>
      </c>
      <c r="Y13">
        <v>2</v>
      </c>
      <c r="Z13">
        <v>1</v>
      </c>
      <c r="AA13">
        <v>20</v>
      </c>
      <c r="AB13">
        <v>3</v>
      </c>
      <c r="AC13">
        <v>100</v>
      </c>
      <c r="AD13">
        <v>100</v>
      </c>
      <c r="AE13">
        <v>2</v>
      </c>
      <c r="AF13" s="9">
        <v>10.8</v>
      </c>
      <c r="AG13" s="28">
        <f t="shared" si="3"/>
        <v>19.933333333333334</v>
      </c>
    </row>
    <row r="14" spans="1:33" x14ac:dyDescent="0.2">
      <c r="A14">
        <v>12</v>
      </c>
      <c r="B14" t="s">
        <v>64</v>
      </c>
      <c r="C14">
        <v>2</v>
      </c>
      <c r="F14">
        <v>12</v>
      </c>
      <c r="G14">
        <v>18</v>
      </c>
      <c r="H14">
        <v>13</v>
      </c>
      <c r="I14">
        <v>20</v>
      </c>
      <c r="J14">
        <v>12</v>
      </c>
      <c r="K14">
        <v>0</v>
      </c>
      <c r="L14">
        <v>0</v>
      </c>
      <c r="M14">
        <v>0</v>
      </c>
      <c r="N14" s="9">
        <v>13</v>
      </c>
      <c r="O14" s="12">
        <f t="shared" si="1"/>
        <v>10.615384615384615</v>
      </c>
      <c r="S14">
        <v>0</v>
      </c>
      <c r="T14">
        <v>0</v>
      </c>
      <c r="V14" s="7">
        <v>20</v>
      </c>
      <c r="W14" s="9">
        <v>6</v>
      </c>
      <c r="X14" s="12">
        <f t="shared" si="2"/>
        <v>6.333333333333333</v>
      </c>
      <c r="Y14">
        <v>-1</v>
      </c>
      <c r="Z14">
        <v>-1</v>
      </c>
      <c r="AA14">
        <v>0</v>
      </c>
      <c r="AB14">
        <v>0</v>
      </c>
      <c r="AC14">
        <v>0</v>
      </c>
      <c r="AD14">
        <v>0</v>
      </c>
      <c r="AE14">
        <v>-2</v>
      </c>
      <c r="AF14" s="9">
        <v>10.8</v>
      </c>
      <c r="AG14" s="28">
        <f t="shared" si="3"/>
        <v>-2.8444444444444437</v>
      </c>
    </row>
    <row r="15" spans="1:33" x14ac:dyDescent="0.2">
      <c r="A15">
        <v>13</v>
      </c>
      <c r="B15" t="s">
        <v>9</v>
      </c>
      <c r="C15">
        <v>3</v>
      </c>
      <c r="F15">
        <v>14</v>
      </c>
      <c r="G15">
        <v>20</v>
      </c>
      <c r="H15">
        <v>18</v>
      </c>
      <c r="I15">
        <v>20</v>
      </c>
      <c r="J15">
        <v>19</v>
      </c>
      <c r="K15">
        <v>20</v>
      </c>
      <c r="L15">
        <v>100</v>
      </c>
      <c r="M15">
        <v>100</v>
      </c>
      <c r="N15" s="9">
        <v>14</v>
      </c>
      <c r="O15" s="12">
        <f t="shared" si="1"/>
        <v>17</v>
      </c>
      <c r="S15">
        <v>88</v>
      </c>
      <c r="T15">
        <v>100</v>
      </c>
      <c r="V15" s="7">
        <v>20</v>
      </c>
      <c r="W15" s="9">
        <v>14</v>
      </c>
      <c r="X15" s="12">
        <f t="shared" si="2"/>
        <v>16.599999999999998</v>
      </c>
      <c r="Y15">
        <v>2</v>
      </c>
      <c r="Z15">
        <v>2</v>
      </c>
      <c r="AA15">
        <v>20</v>
      </c>
      <c r="AB15">
        <v>3</v>
      </c>
      <c r="AC15">
        <v>100</v>
      </c>
      <c r="AD15">
        <v>100</v>
      </c>
      <c r="AE15">
        <v>2</v>
      </c>
      <c r="AF15" s="9">
        <v>11.8</v>
      </c>
      <c r="AG15" s="28">
        <f t="shared" si="3"/>
        <v>21.266666666666666</v>
      </c>
    </row>
    <row r="16" spans="1:33" x14ac:dyDescent="0.2">
      <c r="A16">
        <v>14</v>
      </c>
      <c r="B16" t="s">
        <v>72</v>
      </c>
      <c r="C16">
        <v>1</v>
      </c>
      <c r="F16">
        <f>11+5</f>
        <v>16</v>
      </c>
      <c r="G16">
        <v>20</v>
      </c>
      <c r="H16">
        <v>14</v>
      </c>
      <c r="I16">
        <v>17</v>
      </c>
      <c r="J16">
        <v>14</v>
      </c>
      <c r="K16">
        <v>10</v>
      </c>
      <c r="L16">
        <v>60</v>
      </c>
      <c r="M16">
        <v>0</v>
      </c>
      <c r="N16" s="9">
        <v>14</v>
      </c>
      <c r="O16" s="12">
        <f t="shared" si="1"/>
        <v>13.615384615384615</v>
      </c>
      <c r="S16">
        <v>31</v>
      </c>
      <c r="T16">
        <v>80</v>
      </c>
      <c r="V16" s="7">
        <v>20</v>
      </c>
      <c r="W16" s="9">
        <v>12</v>
      </c>
      <c r="X16" s="12">
        <f t="shared" si="2"/>
        <v>13.033333333333333</v>
      </c>
      <c r="Y16">
        <v>1</v>
      </c>
      <c r="Z16">
        <v>2</v>
      </c>
      <c r="AA16">
        <v>20</v>
      </c>
      <c r="AB16">
        <v>3</v>
      </c>
      <c r="AC16">
        <v>100</v>
      </c>
      <c r="AD16">
        <v>100</v>
      </c>
      <c r="AE16">
        <v>2</v>
      </c>
      <c r="AF16" s="9">
        <v>8.8000000000000007</v>
      </c>
      <c r="AG16" s="28">
        <f t="shared" si="3"/>
        <v>19.266666666666666</v>
      </c>
    </row>
    <row r="17" spans="1:34" x14ac:dyDescent="0.2">
      <c r="A17">
        <v>15</v>
      </c>
      <c r="B17" t="s">
        <v>48</v>
      </c>
      <c r="C17">
        <v>1</v>
      </c>
      <c r="F17">
        <v>11</v>
      </c>
      <c r="G17">
        <v>20</v>
      </c>
      <c r="H17">
        <v>17</v>
      </c>
      <c r="I17">
        <v>17</v>
      </c>
      <c r="J17">
        <v>18</v>
      </c>
      <c r="K17">
        <v>0</v>
      </c>
      <c r="L17">
        <v>50</v>
      </c>
      <c r="M17">
        <v>100</v>
      </c>
      <c r="N17" s="9">
        <v>10</v>
      </c>
      <c r="O17" s="12">
        <f t="shared" si="1"/>
        <v>12.692307692307692</v>
      </c>
      <c r="S17">
        <v>0</v>
      </c>
      <c r="T17">
        <v>55</v>
      </c>
      <c r="V17" s="7">
        <v>14</v>
      </c>
      <c r="W17" s="9">
        <v>5</v>
      </c>
      <c r="X17" s="12">
        <f t="shared" si="2"/>
        <v>6.666666666666667</v>
      </c>
      <c r="Y17">
        <v>-1</v>
      </c>
      <c r="AA17">
        <v>0</v>
      </c>
      <c r="AB17">
        <v>0</v>
      </c>
      <c r="AC17">
        <v>0</v>
      </c>
      <c r="AD17">
        <v>0</v>
      </c>
      <c r="AE17">
        <v>-1</v>
      </c>
      <c r="AG17" s="28">
        <f t="shared" si="3"/>
        <v>-3.2222222222222223</v>
      </c>
    </row>
    <row r="18" spans="1:34" x14ac:dyDescent="0.2">
      <c r="A18">
        <v>16</v>
      </c>
      <c r="B18" t="s">
        <v>100</v>
      </c>
      <c r="C18">
        <v>0</v>
      </c>
      <c r="F18">
        <v>9</v>
      </c>
      <c r="G18">
        <v>20</v>
      </c>
      <c r="H18">
        <v>18</v>
      </c>
      <c r="I18">
        <v>18</v>
      </c>
      <c r="J18">
        <v>20</v>
      </c>
      <c r="K18">
        <v>20</v>
      </c>
      <c r="L18">
        <v>100</v>
      </c>
      <c r="M18">
        <v>100</v>
      </c>
      <c r="N18" s="9">
        <v>14</v>
      </c>
      <c r="O18" s="12">
        <f t="shared" si="1"/>
        <v>15.76923076923077</v>
      </c>
      <c r="Q18">
        <v>1</v>
      </c>
      <c r="S18">
        <v>63</v>
      </c>
      <c r="T18">
        <v>0</v>
      </c>
      <c r="V18" s="7">
        <v>17</v>
      </c>
      <c r="W18" s="9">
        <v>13</v>
      </c>
      <c r="X18" s="12">
        <f t="shared" si="2"/>
        <v>12.433333333333332</v>
      </c>
      <c r="Y18">
        <v>1</v>
      </c>
      <c r="Z18">
        <v>1</v>
      </c>
      <c r="AA18">
        <v>20</v>
      </c>
      <c r="AB18">
        <v>3</v>
      </c>
      <c r="AC18">
        <v>100</v>
      </c>
      <c r="AD18">
        <v>100</v>
      </c>
      <c r="AE18">
        <v>1</v>
      </c>
      <c r="AF18" s="9">
        <v>13.7</v>
      </c>
      <c r="AG18" s="28">
        <f t="shared" si="3"/>
        <v>17.677777777777777</v>
      </c>
    </row>
    <row r="19" spans="1:34" x14ac:dyDescent="0.2">
      <c r="A19">
        <v>17</v>
      </c>
      <c r="B19" t="s">
        <v>73</v>
      </c>
      <c r="C19">
        <v>1</v>
      </c>
      <c r="F19">
        <v>11</v>
      </c>
      <c r="G19">
        <v>20</v>
      </c>
      <c r="H19">
        <v>15</v>
      </c>
      <c r="I19">
        <v>17</v>
      </c>
      <c r="J19">
        <v>19</v>
      </c>
      <c r="K19">
        <v>0</v>
      </c>
      <c r="L19">
        <v>90</v>
      </c>
      <c r="M19">
        <v>70</v>
      </c>
      <c r="N19" s="9">
        <v>10</v>
      </c>
      <c r="O19" s="12">
        <f t="shared" si="1"/>
        <v>12.76923076923077</v>
      </c>
      <c r="S19">
        <v>0</v>
      </c>
      <c r="T19">
        <v>70</v>
      </c>
      <c r="V19" s="7">
        <v>20</v>
      </c>
      <c r="W19" s="9">
        <v>6</v>
      </c>
      <c r="X19" s="12">
        <f t="shared" si="2"/>
        <v>8.6666666666666661</v>
      </c>
      <c r="Y19">
        <v>-1</v>
      </c>
      <c r="AA19">
        <v>0</v>
      </c>
      <c r="AB19">
        <v>0</v>
      </c>
      <c r="AC19">
        <v>0</v>
      </c>
      <c r="AD19">
        <v>0</v>
      </c>
      <c r="AE19">
        <v>-1</v>
      </c>
      <c r="AG19" s="28">
        <f t="shared" si="3"/>
        <v>-3.2222222222222223</v>
      </c>
    </row>
    <row r="20" spans="1:34" x14ac:dyDescent="0.2">
      <c r="A20">
        <v>18</v>
      </c>
      <c r="B20" t="s">
        <v>101</v>
      </c>
      <c r="C20">
        <v>0.5</v>
      </c>
      <c r="F20">
        <v>10</v>
      </c>
      <c r="G20">
        <v>20</v>
      </c>
      <c r="H20">
        <v>0</v>
      </c>
      <c r="I20">
        <v>20</v>
      </c>
      <c r="J20">
        <v>0</v>
      </c>
      <c r="K20">
        <v>20</v>
      </c>
      <c r="L20">
        <v>90</v>
      </c>
      <c r="M20">
        <v>90</v>
      </c>
      <c r="O20" s="12">
        <f t="shared" si="1"/>
        <v>9.6923076923076916</v>
      </c>
      <c r="Q20">
        <v>0</v>
      </c>
      <c r="S20">
        <v>13</v>
      </c>
      <c r="T20">
        <v>0</v>
      </c>
      <c r="V20" s="7">
        <v>20</v>
      </c>
      <c r="W20" s="9">
        <v>8</v>
      </c>
      <c r="X20" s="12">
        <f t="shared" si="2"/>
        <v>7.7666666666666666</v>
      </c>
      <c r="Y20">
        <v>1</v>
      </c>
      <c r="Z20">
        <v>1</v>
      </c>
      <c r="AA20">
        <v>15</v>
      </c>
      <c r="AB20">
        <v>3</v>
      </c>
      <c r="AC20">
        <v>100</v>
      </c>
      <c r="AD20">
        <v>100</v>
      </c>
      <c r="AE20">
        <v>2</v>
      </c>
      <c r="AG20" s="28">
        <f t="shared" si="3"/>
        <v>14.777777777777779</v>
      </c>
    </row>
    <row r="21" spans="1:34" x14ac:dyDescent="0.2">
      <c r="A21">
        <v>19</v>
      </c>
      <c r="B21" t="s">
        <v>130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S21">
        <v>0</v>
      </c>
      <c r="T21">
        <v>0</v>
      </c>
      <c r="V21" s="7">
        <v>0</v>
      </c>
      <c r="AB21">
        <v>0</v>
      </c>
      <c r="AC21">
        <v>0</v>
      </c>
      <c r="AD21">
        <v>0</v>
      </c>
      <c r="AG21" s="28"/>
    </row>
    <row r="22" spans="1:34" x14ac:dyDescent="0.2">
      <c r="A22">
        <v>20</v>
      </c>
      <c r="B22" t="s">
        <v>96</v>
      </c>
      <c r="C22">
        <v>0</v>
      </c>
      <c r="F22">
        <v>9</v>
      </c>
      <c r="G22">
        <v>18</v>
      </c>
      <c r="H22">
        <v>17</v>
      </c>
      <c r="I22">
        <v>0</v>
      </c>
      <c r="J22">
        <v>20</v>
      </c>
      <c r="K22">
        <v>20</v>
      </c>
      <c r="L22">
        <v>100</v>
      </c>
      <c r="M22">
        <v>100</v>
      </c>
      <c r="N22" s="9">
        <v>13</v>
      </c>
      <c r="O22" s="12">
        <f t="shared" si="1"/>
        <v>13.923076923076923</v>
      </c>
      <c r="S22">
        <v>75</v>
      </c>
      <c r="T22">
        <v>80</v>
      </c>
      <c r="V22" s="7">
        <v>20</v>
      </c>
      <c r="W22" s="9">
        <v>10</v>
      </c>
      <c r="X22" s="12">
        <f t="shared" si="2"/>
        <v>13.5</v>
      </c>
      <c r="Y22">
        <v>1</v>
      </c>
      <c r="Z22">
        <v>1</v>
      </c>
      <c r="AA22">
        <v>20</v>
      </c>
      <c r="AB22">
        <v>3</v>
      </c>
      <c r="AC22">
        <v>100</v>
      </c>
      <c r="AD22">
        <v>100</v>
      </c>
      <c r="AE22">
        <v>0</v>
      </c>
      <c r="AF22" s="9">
        <v>14.5</v>
      </c>
      <c r="AG22" s="28">
        <f t="shared" ref="AG22:AG31" si="4">+(AF22*3+AE22*10*2+AD22/5+AC22/5+AB22/3*20+AA22)/9+Z22+Y22</f>
        <v>15.722222222222221</v>
      </c>
    </row>
    <row r="23" spans="1:34" x14ac:dyDescent="0.2">
      <c r="A23">
        <v>21</v>
      </c>
      <c r="B23" t="s">
        <v>131</v>
      </c>
      <c r="F23">
        <v>4</v>
      </c>
      <c r="G23">
        <v>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9">
        <v>11</v>
      </c>
      <c r="O23" s="12">
        <f t="shared" si="1"/>
        <v>4.0769230769230766</v>
      </c>
      <c r="S23">
        <v>0</v>
      </c>
      <c r="T23">
        <v>0</v>
      </c>
      <c r="V23" s="7">
        <v>0</v>
      </c>
      <c r="W23" s="9">
        <v>11</v>
      </c>
      <c r="X23" s="12">
        <f t="shared" si="2"/>
        <v>5.5</v>
      </c>
      <c r="Y23">
        <v>-1</v>
      </c>
      <c r="AB23">
        <v>0</v>
      </c>
      <c r="AC23">
        <v>0</v>
      </c>
      <c r="AD23">
        <v>0</v>
      </c>
      <c r="AE23">
        <v>-1</v>
      </c>
      <c r="AG23" s="28">
        <f t="shared" si="4"/>
        <v>-3.2222222222222223</v>
      </c>
    </row>
    <row r="24" spans="1:34" x14ac:dyDescent="0.2">
      <c r="A24">
        <v>22</v>
      </c>
      <c r="B24" t="s">
        <v>5</v>
      </c>
      <c r="C24">
        <v>2</v>
      </c>
      <c r="F24">
        <v>12</v>
      </c>
      <c r="G24">
        <v>20</v>
      </c>
      <c r="H24">
        <v>17</v>
      </c>
      <c r="I24">
        <v>15</v>
      </c>
      <c r="J24">
        <v>15</v>
      </c>
      <c r="K24">
        <v>20</v>
      </c>
      <c r="L24">
        <v>0</v>
      </c>
      <c r="M24">
        <v>100</v>
      </c>
      <c r="N24" s="9">
        <v>6</v>
      </c>
      <c r="O24" s="12">
        <f t="shared" si="1"/>
        <v>12.384615384615385</v>
      </c>
      <c r="R24">
        <v>1</v>
      </c>
      <c r="S24">
        <v>44</v>
      </c>
      <c r="T24">
        <v>70</v>
      </c>
      <c r="V24" s="7">
        <v>16</v>
      </c>
      <c r="W24" s="9">
        <v>8</v>
      </c>
      <c r="X24" s="12">
        <f t="shared" si="2"/>
        <v>11.466666666666667</v>
      </c>
      <c r="Y24">
        <v>2</v>
      </c>
      <c r="Z24">
        <v>2</v>
      </c>
      <c r="AA24">
        <v>18</v>
      </c>
      <c r="AB24">
        <v>3</v>
      </c>
      <c r="AC24">
        <v>100</v>
      </c>
      <c r="AD24">
        <v>100</v>
      </c>
      <c r="AE24">
        <v>2</v>
      </c>
      <c r="AF24" s="9">
        <v>13</v>
      </c>
      <c r="AG24" s="28">
        <f t="shared" si="4"/>
        <v>21.444444444444443</v>
      </c>
    </row>
    <row r="25" spans="1:34" x14ac:dyDescent="0.2">
      <c r="A25">
        <v>23</v>
      </c>
      <c r="B25" t="s">
        <v>0</v>
      </c>
      <c r="C25">
        <v>2</v>
      </c>
      <c r="F25">
        <v>12</v>
      </c>
      <c r="G25">
        <v>20</v>
      </c>
      <c r="H25">
        <v>18</v>
      </c>
      <c r="I25">
        <v>15</v>
      </c>
      <c r="J25">
        <v>15</v>
      </c>
      <c r="K25">
        <v>14</v>
      </c>
      <c r="L25">
        <v>100</v>
      </c>
      <c r="M25">
        <v>100</v>
      </c>
      <c r="N25" s="9">
        <v>8</v>
      </c>
      <c r="O25" s="12">
        <f t="shared" si="1"/>
        <v>14</v>
      </c>
      <c r="S25">
        <v>31</v>
      </c>
      <c r="T25">
        <v>0</v>
      </c>
      <c r="V25" s="7">
        <v>20</v>
      </c>
      <c r="W25" s="9">
        <v>13</v>
      </c>
      <c r="X25" s="12">
        <f t="shared" si="2"/>
        <v>10.866666666666667</v>
      </c>
      <c r="Y25">
        <v>1</v>
      </c>
      <c r="Z25">
        <v>2</v>
      </c>
      <c r="AA25">
        <v>0</v>
      </c>
      <c r="AB25">
        <v>3</v>
      </c>
      <c r="AC25">
        <v>100</v>
      </c>
      <c r="AD25">
        <v>100</v>
      </c>
      <c r="AE25">
        <v>0.5</v>
      </c>
      <c r="AF25" s="9">
        <v>0</v>
      </c>
      <c r="AG25" s="28">
        <f t="shared" si="4"/>
        <v>10.777777777777779</v>
      </c>
      <c r="AH25" t="s">
        <v>277</v>
      </c>
    </row>
    <row r="26" spans="1:34" x14ac:dyDescent="0.2">
      <c r="A26">
        <v>24</v>
      </c>
      <c r="B26" t="s">
        <v>20</v>
      </c>
      <c r="C26">
        <v>2</v>
      </c>
      <c r="F26">
        <v>12</v>
      </c>
      <c r="G26">
        <v>20</v>
      </c>
      <c r="H26">
        <v>17</v>
      </c>
      <c r="I26">
        <v>20</v>
      </c>
      <c r="J26">
        <v>15</v>
      </c>
      <c r="K26">
        <v>20</v>
      </c>
      <c r="L26">
        <v>0</v>
      </c>
      <c r="M26">
        <v>100</v>
      </c>
      <c r="N26" s="9">
        <v>10</v>
      </c>
      <c r="O26" s="12">
        <f t="shared" si="1"/>
        <v>13.692307692307692</v>
      </c>
      <c r="R26">
        <v>1</v>
      </c>
      <c r="S26">
        <v>0</v>
      </c>
      <c r="T26">
        <v>75</v>
      </c>
      <c r="V26" s="7">
        <v>17</v>
      </c>
      <c r="W26" s="9">
        <v>12</v>
      </c>
      <c r="X26" s="12">
        <f t="shared" si="2"/>
        <v>12.333333333333334</v>
      </c>
      <c r="Y26">
        <v>0</v>
      </c>
      <c r="Z26">
        <v>1</v>
      </c>
      <c r="AA26">
        <v>20</v>
      </c>
      <c r="AB26">
        <v>3</v>
      </c>
      <c r="AC26">
        <v>100</v>
      </c>
      <c r="AD26">
        <v>100</v>
      </c>
      <c r="AE26">
        <v>2</v>
      </c>
      <c r="AF26" s="9">
        <v>8.3000000000000007</v>
      </c>
      <c r="AG26" s="28">
        <f t="shared" si="4"/>
        <v>17.100000000000001</v>
      </c>
    </row>
    <row r="27" spans="1:34" x14ac:dyDescent="0.2">
      <c r="A27">
        <v>25</v>
      </c>
      <c r="B27" t="s">
        <v>11</v>
      </c>
      <c r="C27">
        <v>6</v>
      </c>
      <c r="F27">
        <v>19</v>
      </c>
      <c r="G27">
        <v>20</v>
      </c>
      <c r="H27">
        <v>17</v>
      </c>
      <c r="I27">
        <v>20</v>
      </c>
      <c r="J27">
        <v>15</v>
      </c>
      <c r="K27">
        <v>20</v>
      </c>
      <c r="L27">
        <v>100</v>
      </c>
      <c r="M27">
        <v>100</v>
      </c>
      <c r="N27" s="9">
        <v>14</v>
      </c>
      <c r="O27" s="12">
        <f t="shared" si="1"/>
        <v>17.76923076923077</v>
      </c>
      <c r="S27">
        <v>81</v>
      </c>
      <c r="T27">
        <v>70</v>
      </c>
      <c r="V27" s="7">
        <v>20</v>
      </c>
      <c r="W27" s="9">
        <v>16</v>
      </c>
      <c r="X27" s="12">
        <f t="shared" si="2"/>
        <v>16.366666666666667</v>
      </c>
      <c r="Y27">
        <v>2</v>
      </c>
      <c r="Z27">
        <v>2</v>
      </c>
      <c r="AA27">
        <v>20</v>
      </c>
      <c r="AB27">
        <v>3</v>
      </c>
      <c r="AC27">
        <v>100</v>
      </c>
      <c r="AD27">
        <v>100</v>
      </c>
      <c r="AE27">
        <v>2</v>
      </c>
      <c r="AF27" s="9">
        <v>13.8</v>
      </c>
      <c r="AG27" s="28">
        <f t="shared" si="4"/>
        <v>21.933333333333334</v>
      </c>
    </row>
    <row r="28" spans="1:34" x14ac:dyDescent="0.2">
      <c r="A28">
        <v>26</v>
      </c>
      <c r="B28" t="s">
        <v>107</v>
      </c>
      <c r="E28">
        <v>3</v>
      </c>
      <c r="F28">
        <v>13</v>
      </c>
      <c r="G28">
        <v>20</v>
      </c>
      <c r="H28">
        <v>16</v>
      </c>
      <c r="I28">
        <v>20</v>
      </c>
      <c r="J28">
        <v>0</v>
      </c>
      <c r="K28">
        <v>13</v>
      </c>
      <c r="L28">
        <v>0</v>
      </c>
      <c r="M28">
        <v>0</v>
      </c>
      <c r="O28" s="12">
        <f>+(N28*3+M28/5+L28/5+K28+J28+I28+H28+G28+F28*3)/13</f>
        <v>8.3076923076923084</v>
      </c>
      <c r="S28">
        <v>0</v>
      </c>
      <c r="T28">
        <v>70</v>
      </c>
      <c r="V28" s="7">
        <v>20</v>
      </c>
      <c r="X28" s="12">
        <f t="shared" si="2"/>
        <v>5.666666666666667</v>
      </c>
      <c r="Y28">
        <v>1</v>
      </c>
      <c r="Z28">
        <v>2</v>
      </c>
      <c r="AA28">
        <v>20</v>
      </c>
      <c r="AB28">
        <v>0</v>
      </c>
      <c r="AC28">
        <v>100</v>
      </c>
      <c r="AD28">
        <v>0</v>
      </c>
      <c r="AE28">
        <v>-1</v>
      </c>
      <c r="AF28" s="9">
        <v>11.3</v>
      </c>
      <c r="AG28" s="28">
        <f t="shared" si="4"/>
        <v>8.9888888888888907</v>
      </c>
      <c r="AH28" t="s">
        <v>272</v>
      </c>
    </row>
    <row r="29" spans="1:34" x14ac:dyDescent="0.2">
      <c r="A29">
        <v>27</v>
      </c>
      <c r="B29" t="s">
        <v>6</v>
      </c>
      <c r="C29">
        <v>3</v>
      </c>
      <c r="F29">
        <v>14</v>
      </c>
      <c r="G29">
        <v>18</v>
      </c>
      <c r="H29">
        <v>18</v>
      </c>
      <c r="I29">
        <v>17</v>
      </c>
      <c r="J29">
        <v>18</v>
      </c>
      <c r="K29">
        <v>14</v>
      </c>
      <c r="L29">
        <v>100</v>
      </c>
      <c r="M29">
        <v>90</v>
      </c>
      <c r="N29" s="9">
        <v>10</v>
      </c>
      <c r="O29" s="12">
        <f t="shared" si="1"/>
        <v>15</v>
      </c>
      <c r="Q29">
        <v>2</v>
      </c>
      <c r="S29">
        <v>38</v>
      </c>
      <c r="T29">
        <v>65</v>
      </c>
      <c r="V29" s="7">
        <v>20</v>
      </c>
      <c r="W29" s="9">
        <v>13</v>
      </c>
      <c r="X29" s="12">
        <f t="shared" si="2"/>
        <v>15.266666666666666</v>
      </c>
      <c r="Y29">
        <v>2</v>
      </c>
      <c r="Z29">
        <v>2</v>
      </c>
      <c r="AA29">
        <v>20</v>
      </c>
      <c r="AB29">
        <v>3</v>
      </c>
      <c r="AC29">
        <v>100</v>
      </c>
      <c r="AD29">
        <v>100</v>
      </c>
      <c r="AE29">
        <v>2</v>
      </c>
      <c r="AF29" s="9">
        <v>0</v>
      </c>
      <c r="AG29" s="28">
        <f t="shared" si="4"/>
        <v>17.333333333333336</v>
      </c>
      <c r="AH29" t="s">
        <v>276</v>
      </c>
    </row>
    <row r="30" spans="1:34" x14ac:dyDescent="0.2">
      <c r="A30">
        <v>28</v>
      </c>
      <c r="B30" t="s">
        <v>10</v>
      </c>
      <c r="C30">
        <v>5</v>
      </c>
      <c r="E30">
        <v>4</v>
      </c>
      <c r="F30">
        <v>20</v>
      </c>
      <c r="G30">
        <v>20</v>
      </c>
      <c r="H30">
        <v>16</v>
      </c>
      <c r="I30">
        <v>20</v>
      </c>
      <c r="J30">
        <v>10</v>
      </c>
      <c r="K30">
        <v>20</v>
      </c>
      <c r="L30">
        <v>100</v>
      </c>
      <c r="M30">
        <v>100</v>
      </c>
      <c r="N30" s="9">
        <v>18</v>
      </c>
      <c r="O30" s="12">
        <f>+(N30*3+M30/5+L30/5+K30+J30+I30+H30+G30+F30*3)/13</f>
        <v>18.46153846153846</v>
      </c>
      <c r="Q30">
        <v>1</v>
      </c>
      <c r="S30">
        <v>100</v>
      </c>
      <c r="T30">
        <v>85</v>
      </c>
      <c r="V30" s="7">
        <v>20</v>
      </c>
      <c r="W30" s="9">
        <v>16</v>
      </c>
      <c r="X30" s="12">
        <f t="shared" si="2"/>
        <v>18.5</v>
      </c>
      <c r="Y30">
        <v>0</v>
      </c>
      <c r="AA30">
        <v>10</v>
      </c>
      <c r="AB30">
        <v>0</v>
      </c>
      <c r="AC30">
        <v>50</v>
      </c>
      <c r="AD30">
        <v>50</v>
      </c>
      <c r="AE30">
        <v>-1</v>
      </c>
      <c r="AF30" s="9">
        <v>1.3</v>
      </c>
      <c r="AG30" s="28">
        <f t="shared" si="4"/>
        <v>1.5444444444444443</v>
      </c>
    </row>
    <row r="31" spans="1:34" x14ac:dyDescent="0.2">
      <c r="A31">
        <v>29</v>
      </c>
      <c r="B31" t="s">
        <v>71</v>
      </c>
      <c r="C31">
        <v>2</v>
      </c>
      <c r="F31">
        <v>12</v>
      </c>
      <c r="G31">
        <v>18</v>
      </c>
      <c r="H31">
        <v>0</v>
      </c>
      <c r="I31">
        <v>0</v>
      </c>
      <c r="J31">
        <v>0</v>
      </c>
      <c r="K31">
        <v>20</v>
      </c>
      <c r="L31">
        <v>0</v>
      </c>
      <c r="M31">
        <v>100</v>
      </c>
      <c r="N31" s="9">
        <v>7</v>
      </c>
      <c r="O31" s="12">
        <f t="shared" si="1"/>
        <v>8.8461538461538467</v>
      </c>
      <c r="Q31">
        <v>1</v>
      </c>
      <c r="R31">
        <v>1</v>
      </c>
      <c r="S31">
        <v>69</v>
      </c>
      <c r="T31">
        <v>85</v>
      </c>
      <c r="V31" s="7">
        <v>20</v>
      </c>
      <c r="W31" s="9">
        <v>14</v>
      </c>
      <c r="X31" s="12">
        <f t="shared" si="2"/>
        <v>17.466666666666669</v>
      </c>
      <c r="Y31">
        <v>-1</v>
      </c>
      <c r="Z31">
        <v>1</v>
      </c>
      <c r="AA31">
        <v>0</v>
      </c>
      <c r="AB31">
        <v>0</v>
      </c>
      <c r="AC31">
        <v>0</v>
      </c>
      <c r="AD31">
        <v>100</v>
      </c>
      <c r="AE31">
        <v>2</v>
      </c>
      <c r="AF31" s="9">
        <v>8.3000000000000007</v>
      </c>
      <c r="AG31" s="28">
        <f t="shared" si="4"/>
        <v>9.4333333333333336</v>
      </c>
    </row>
    <row r="32" spans="1:34" x14ac:dyDescent="0.2">
      <c r="A32">
        <v>30</v>
      </c>
      <c r="B32" t="s">
        <v>132</v>
      </c>
      <c r="F32">
        <v>5</v>
      </c>
      <c r="G32">
        <v>18</v>
      </c>
      <c r="H32">
        <v>18</v>
      </c>
      <c r="I32">
        <v>18</v>
      </c>
      <c r="J32">
        <v>15</v>
      </c>
      <c r="K32">
        <v>0</v>
      </c>
      <c r="L32">
        <v>0</v>
      </c>
      <c r="M32">
        <v>0</v>
      </c>
      <c r="O32" s="12">
        <f t="shared" si="1"/>
        <v>6.4615384615384617</v>
      </c>
      <c r="S32">
        <v>0</v>
      </c>
      <c r="T32">
        <v>0</v>
      </c>
      <c r="V32" s="7">
        <v>0</v>
      </c>
      <c r="X32" s="12">
        <f t="shared" si="2"/>
        <v>0</v>
      </c>
      <c r="AB32">
        <v>0</v>
      </c>
      <c r="AC32">
        <v>0</v>
      </c>
      <c r="AD32">
        <v>0</v>
      </c>
      <c r="AG32" s="28"/>
    </row>
    <row r="33" spans="1:34" x14ac:dyDescent="0.2">
      <c r="A33">
        <v>31</v>
      </c>
      <c r="B33" t="s">
        <v>97</v>
      </c>
      <c r="C33">
        <v>1</v>
      </c>
      <c r="E33">
        <v>2</v>
      </c>
      <c r="F33">
        <v>14</v>
      </c>
      <c r="G33">
        <v>10</v>
      </c>
      <c r="H33">
        <v>8</v>
      </c>
      <c r="I33">
        <v>0</v>
      </c>
      <c r="J33">
        <v>18</v>
      </c>
      <c r="K33">
        <v>15</v>
      </c>
      <c r="L33">
        <v>40</v>
      </c>
      <c r="M33">
        <v>30</v>
      </c>
      <c r="N33" s="9">
        <v>7</v>
      </c>
      <c r="O33" s="12">
        <f t="shared" si="1"/>
        <v>9.8461538461538467</v>
      </c>
      <c r="S33">
        <v>0</v>
      </c>
      <c r="T33">
        <v>0</v>
      </c>
      <c r="U33">
        <v>2</v>
      </c>
      <c r="V33" s="7">
        <v>14</v>
      </c>
      <c r="W33" s="9">
        <v>8</v>
      </c>
      <c r="X33" s="12">
        <f t="shared" si="2"/>
        <v>8.3333333333333321</v>
      </c>
      <c r="Y33">
        <v>3</v>
      </c>
      <c r="Z33">
        <v>2</v>
      </c>
      <c r="AA33">
        <v>0</v>
      </c>
      <c r="AB33">
        <v>3</v>
      </c>
      <c r="AC33">
        <v>0</v>
      </c>
      <c r="AD33">
        <v>100</v>
      </c>
      <c r="AE33">
        <v>-2</v>
      </c>
      <c r="AF33" s="9">
        <v>7</v>
      </c>
      <c r="AG33" s="28">
        <f t="shared" ref="AG33:AG38" si="5">+(AF33*3+AE33*10*2+AD33/5+AC33/5+AB33/3*20+AA33)/9+Z33+Y33</f>
        <v>7.3333333333333339</v>
      </c>
    </row>
    <row r="34" spans="1:34" x14ac:dyDescent="0.2">
      <c r="A34">
        <v>32</v>
      </c>
      <c r="B34" t="s">
        <v>44</v>
      </c>
      <c r="C34">
        <v>1</v>
      </c>
      <c r="F34">
        <v>11</v>
      </c>
      <c r="G34">
        <v>20</v>
      </c>
      <c r="H34">
        <v>17</v>
      </c>
      <c r="I34">
        <v>20</v>
      </c>
      <c r="J34">
        <v>18</v>
      </c>
      <c r="K34">
        <v>13</v>
      </c>
      <c r="L34">
        <v>100</v>
      </c>
      <c r="M34">
        <v>100</v>
      </c>
      <c r="N34" s="9">
        <v>18</v>
      </c>
      <c r="O34" s="12">
        <f t="shared" si="1"/>
        <v>16.53846153846154</v>
      </c>
      <c r="S34">
        <v>75</v>
      </c>
      <c r="T34">
        <v>90</v>
      </c>
      <c r="V34" s="7">
        <v>20</v>
      </c>
      <c r="W34" s="9">
        <v>15</v>
      </c>
      <c r="X34" s="12">
        <f t="shared" si="2"/>
        <v>16.333333333333332</v>
      </c>
      <c r="Y34">
        <v>1</v>
      </c>
      <c r="Z34">
        <v>2</v>
      </c>
      <c r="AA34">
        <v>20</v>
      </c>
      <c r="AB34">
        <v>3</v>
      </c>
      <c r="AC34">
        <v>100</v>
      </c>
      <c r="AD34">
        <v>100</v>
      </c>
      <c r="AE34">
        <v>2</v>
      </c>
      <c r="AF34" s="9">
        <v>13.8</v>
      </c>
      <c r="AG34" s="28">
        <f t="shared" si="5"/>
        <v>20.933333333333334</v>
      </c>
    </row>
    <row r="35" spans="1:34" x14ac:dyDescent="0.2">
      <c r="A35">
        <v>33</v>
      </c>
      <c r="B35" t="s">
        <v>38</v>
      </c>
      <c r="E35">
        <v>-1</v>
      </c>
      <c r="F35">
        <v>7</v>
      </c>
      <c r="G35">
        <v>20</v>
      </c>
      <c r="H35">
        <v>19</v>
      </c>
      <c r="I35">
        <v>0</v>
      </c>
      <c r="J35">
        <v>0</v>
      </c>
      <c r="K35">
        <v>0</v>
      </c>
      <c r="L35">
        <v>100</v>
      </c>
      <c r="M35">
        <v>100</v>
      </c>
      <c r="N35" s="9">
        <v>7</v>
      </c>
      <c r="O35" s="12">
        <f t="shared" si="1"/>
        <v>9.3076923076923084</v>
      </c>
      <c r="S35">
        <v>25</v>
      </c>
      <c r="T35">
        <v>55</v>
      </c>
      <c r="V35" s="7">
        <v>20</v>
      </c>
      <c r="W35" s="9">
        <v>0</v>
      </c>
      <c r="X35" s="12">
        <f t="shared" si="2"/>
        <v>6</v>
      </c>
      <c r="Y35">
        <v>0</v>
      </c>
      <c r="Z35">
        <v>-2</v>
      </c>
      <c r="AA35">
        <v>14</v>
      </c>
      <c r="AB35">
        <v>0</v>
      </c>
      <c r="AC35">
        <v>0</v>
      </c>
      <c r="AD35">
        <v>0</v>
      </c>
      <c r="AE35">
        <v>-1</v>
      </c>
      <c r="AF35" s="9">
        <v>5</v>
      </c>
      <c r="AG35" s="28">
        <f t="shared" si="5"/>
        <v>-1</v>
      </c>
    </row>
    <row r="36" spans="1:34" x14ac:dyDescent="0.2">
      <c r="A36">
        <v>34</v>
      </c>
      <c r="B36" t="s">
        <v>49</v>
      </c>
      <c r="C36">
        <v>0</v>
      </c>
      <c r="F36">
        <v>9</v>
      </c>
      <c r="G36">
        <v>20</v>
      </c>
      <c r="H36">
        <v>17</v>
      </c>
      <c r="I36">
        <v>16</v>
      </c>
      <c r="J36">
        <v>16</v>
      </c>
      <c r="K36">
        <v>17</v>
      </c>
      <c r="L36">
        <v>50</v>
      </c>
      <c r="M36">
        <v>100</v>
      </c>
      <c r="N36" s="9">
        <v>8</v>
      </c>
      <c r="O36" s="12">
        <f t="shared" si="1"/>
        <v>12.846153846153847</v>
      </c>
      <c r="S36">
        <v>44</v>
      </c>
      <c r="T36">
        <v>90</v>
      </c>
      <c r="U36">
        <v>3</v>
      </c>
      <c r="V36" s="7">
        <v>20</v>
      </c>
      <c r="W36" s="9">
        <v>9</v>
      </c>
      <c r="X36" s="12">
        <f t="shared" si="2"/>
        <v>15.299999999999999</v>
      </c>
      <c r="Y36">
        <v>1</v>
      </c>
      <c r="Z36">
        <v>2</v>
      </c>
      <c r="AA36">
        <v>18</v>
      </c>
      <c r="AB36">
        <v>3</v>
      </c>
      <c r="AC36">
        <v>100</v>
      </c>
      <c r="AD36">
        <v>100</v>
      </c>
      <c r="AE36">
        <v>-2</v>
      </c>
      <c r="AF36" s="9">
        <v>11.8</v>
      </c>
      <c r="AG36" s="28">
        <f t="shared" si="5"/>
        <v>11.155555555555557</v>
      </c>
    </row>
    <row r="37" spans="1:34" x14ac:dyDescent="0.2">
      <c r="A37">
        <v>35</v>
      </c>
      <c r="B37" t="s">
        <v>105</v>
      </c>
      <c r="E37">
        <v>1</v>
      </c>
      <c r="F37">
        <v>11</v>
      </c>
      <c r="G37">
        <v>20</v>
      </c>
      <c r="H37">
        <v>16</v>
      </c>
      <c r="I37">
        <v>18</v>
      </c>
      <c r="J37">
        <v>18</v>
      </c>
      <c r="K37">
        <v>20</v>
      </c>
      <c r="L37">
        <v>100</v>
      </c>
      <c r="M37">
        <v>100</v>
      </c>
      <c r="N37" s="9">
        <v>14</v>
      </c>
      <c r="O37" s="12">
        <f t="shared" si="1"/>
        <v>15.923076923076923</v>
      </c>
      <c r="S37">
        <v>88</v>
      </c>
      <c r="T37">
        <v>80</v>
      </c>
      <c r="V37" s="7">
        <v>20</v>
      </c>
      <c r="W37" s="9">
        <v>13</v>
      </c>
      <c r="X37" s="12">
        <f t="shared" si="2"/>
        <v>15.433333333333332</v>
      </c>
      <c r="Y37">
        <v>2</v>
      </c>
      <c r="Z37">
        <v>2</v>
      </c>
      <c r="AA37">
        <v>20</v>
      </c>
      <c r="AB37">
        <v>3</v>
      </c>
      <c r="AC37">
        <v>100</v>
      </c>
      <c r="AD37">
        <v>100</v>
      </c>
      <c r="AE37">
        <v>1</v>
      </c>
      <c r="AF37" s="9">
        <v>11.8</v>
      </c>
      <c r="AG37" s="28">
        <f t="shared" si="5"/>
        <v>19.044444444444444</v>
      </c>
    </row>
    <row r="38" spans="1:34" s="1" customFormat="1" x14ac:dyDescent="0.2">
      <c r="F38" s="1">
        <v>20</v>
      </c>
      <c r="G38" s="1">
        <v>20</v>
      </c>
      <c r="H38" s="1">
        <v>20</v>
      </c>
      <c r="I38" s="1">
        <v>20</v>
      </c>
      <c r="J38" s="1">
        <v>20</v>
      </c>
      <c r="K38" s="1">
        <v>20</v>
      </c>
      <c r="L38" s="1">
        <v>100</v>
      </c>
      <c r="M38" s="1">
        <v>100</v>
      </c>
      <c r="N38" s="13">
        <v>20</v>
      </c>
      <c r="O38" s="14">
        <f t="shared" si="1"/>
        <v>20</v>
      </c>
      <c r="Q38" s="1">
        <v>1</v>
      </c>
      <c r="R38" s="1">
        <v>1</v>
      </c>
      <c r="S38" s="1">
        <v>100</v>
      </c>
      <c r="T38" s="1">
        <v>100</v>
      </c>
      <c r="U38" s="1">
        <v>1</v>
      </c>
      <c r="V38" s="1">
        <v>20</v>
      </c>
      <c r="W38" s="13">
        <v>20</v>
      </c>
      <c r="X38" s="14">
        <f t="shared" si="2"/>
        <v>23</v>
      </c>
      <c r="Y38" s="1">
        <v>1</v>
      </c>
      <c r="Z38" s="1">
        <v>1</v>
      </c>
      <c r="AA38" s="1">
        <v>20</v>
      </c>
      <c r="AB38" s="1">
        <v>3</v>
      </c>
      <c r="AC38" s="1">
        <v>100</v>
      </c>
      <c r="AD38" s="1">
        <v>100</v>
      </c>
      <c r="AE38" s="1">
        <v>2</v>
      </c>
      <c r="AF38" s="13">
        <v>20</v>
      </c>
      <c r="AG38" s="14">
        <f t="shared" si="5"/>
        <v>22</v>
      </c>
    </row>
    <row r="39" spans="1:34" x14ac:dyDescent="0.2">
      <c r="M39" t="s">
        <v>182</v>
      </c>
      <c r="N39" s="11">
        <f>COUNTIF(N3:N37,"&gt;= 11.5")</f>
        <v>12</v>
      </c>
      <c r="O39" s="11">
        <f>COUNTIF(O3:O37,"&gt;= 11.5")</f>
        <v>22</v>
      </c>
      <c r="P39" s="8">
        <f>+O39/SUM(O39:O41)*100</f>
        <v>62.857142857142854</v>
      </c>
      <c r="V39" t="s">
        <v>182</v>
      </c>
      <c r="W39" s="11">
        <f>COUNTIF(W3:W37,"&gt;= 11.5")</f>
        <v>14</v>
      </c>
      <c r="X39" s="9">
        <f>COUNTIF(X3:X37,"&gt;= 11.5")</f>
        <v>18</v>
      </c>
      <c r="Y39" s="8">
        <f>+X39/SUM(X39:X41)*100</f>
        <v>51.428571428571423</v>
      </c>
      <c r="Z39" s="8"/>
      <c r="AA39" s="8"/>
      <c r="AB39" s="8"/>
      <c r="AC39" s="8"/>
      <c r="AD39" s="8"/>
      <c r="AE39" t="s">
        <v>182</v>
      </c>
      <c r="AF39" s="11">
        <f>COUNTIF(AF3:AF37,"&gt;= 11.5")</f>
        <v>10</v>
      </c>
      <c r="AG39" s="9">
        <f>COUNTIF(AG3:AG37,"&gt;= 11.5")</f>
        <v>16</v>
      </c>
      <c r="AH39" s="8">
        <f>+AG39/SUM(AG39:AG41)*100</f>
        <v>47.058823529411761</v>
      </c>
    </row>
    <row r="40" spans="1:34" x14ac:dyDescent="0.2">
      <c r="M40" t="s">
        <v>183</v>
      </c>
      <c r="N40" s="11">
        <f>COUNTIF(N3:N37,"&lt;11.5")</f>
        <v>15</v>
      </c>
      <c r="O40" s="11">
        <f>COUNTIF(O3:O37,"&lt;11.5")</f>
        <v>10</v>
      </c>
      <c r="P40" s="8">
        <f>+O40/SUM(O39:O41)*100</f>
        <v>28.571428571428569</v>
      </c>
      <c r="V40" t="s">
        <v>183</v>
      </c>
      <c r="W40" s="11">
        <f>COUNTIF(W3:W37,"&lt;11.5")</f>
        <v>16</v>
      </c>
      <c r="X40" s="9">
        <f>COUNTIF(X3:X37,"&lt;11.5")</f>
        <v>14</v>
      </c>
      <c r="Y40" s="8">
        <f>+X40/SUM(X39:X41)*100</f>
        <v>40</v>
      </c>
      <c r="Z40" s="8"/>
      <c r="AA40" s="8"/>
      <c r="AB40" s="8"/>
      <c r="AC40" s="8"/>
      <c r="AD40" s="8"/>
      <c r="AE40" t="s">
        <v>183</v>
      </c>
      <c r="AF40" s="11">
        <f>COUNTIF(AF3:AF37,"&lt;11.5")</f>
        <v>17</v>
      </c>
      <c r="AG40" s="9">
        <f>COUNTIF(AG3:AG37,"&lt;11.5")</f>
        <v>15</v>
      </c>
      <c r="AH40" s="8">
        <f>+AG40/SUM(AG39:AG41)*100</f>
        <v>44.117647058823529</v>
      </c>
    </row>
    <row r="41" spans="1:34" x14ac:dyDescent="0.2">
      <c r="M41" t="s">
        <v>184</v>
      </c>
      <c r="N41" s="11">
        <v>8</v>
      </c>
      <c r="O41" s="11">
        <v>3</v>
      </c>
      <c r="P41" s="8">
        <f>100-P40-P39</f>
        <v>8.5714285714285765</v>
      </c>
      <c r="V41" t="s">
        <v>184</v>
      </c>
      <c r="W41" s="11">
        <v>8</v>
      </c>
      <c r="X41" s="9">
        <v>3</v>
      </c>
      <c r="Y41" s="8">
        <f>100-Y40-Y39</f>
        <v>8.5714285714285765</v>
      </c>
      <c r="Z41" s="8"/>
      <c r="AA41" s="8"/>
      <c r="AB41" s="8"/>
      <c r="AC41" s="8"/>
      <c r="AD41" s="8"/>
      <c r="AE41" t="s">
        <v>184</v>
      </c>
      <c r="AF41" s="11">
        <v>8</v>
      </c>
      <c r="AG41" s="9">
        <v>3</v>
      </c>
      <c r="AH41" s="8">
        <f>100-AH40-AH39</f>
        <v>8.8235294117647101</v>
      </c>
    </row>
  </sheetData>
  <sortState xmlns:xlrd2="http://schemas.microsoft.com/office/spreadsheetml/2017/richdata2" ref="B3:H37">
    <sortCondition ref="B3:B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BA63-6B57-F544-9364-DEDC7CBC82B2}">
  <dimension ref="A1:AH40"/>
  <sheetViews>
    <sheetView zoomScale="90" zoomScaleNormal="90" workbookViewId="0">
      <selection activeCell="A8" sqref="A8:XFD8"/>
    </sheetView>
  </sheetViews>
  <sheetFormatPr baseColWidth="10" defaultRowHeight="16" x14ac:dyDescent="0.2"/>
  <cols>
    <col min="1" max="1" width="4" bestFit="1" customWidth="1"/>
    <col min="2" max="2" width="22.6640625" bestFit="1" customWidth="1"/>
    <col min="3" max="3" width="4.5" customWidth="1"/>
    <col min="4" max="4" width="4.1640625" customWidth="1"/>
    <col min="5" max="5" width="4.83203125" bestFit="1" customWidth="1"/>
    <col min="6" max="6" width="6.83203125" bestFit="1" customWidth="1"/>
    <col min="7" max="7" width="5.1640625" bestFit="1" customWidth="1"/>
    <col min="8" max="9" width="8.1640625" customWidth="1"/>
    <col min="10" max="10" width="8.83203125" customWidth="1"/>
    <col min="11" max="12" width="5" bestFit="1" customWidth="1"/>
    <col min="13" max="13" width="7.5" bestFit="1" customWidth="1"/>
    <col min="14" max="14" width="5.6640625" style="9" customWidth="1"/>
    <col min="15" max="15" width="6.33203125" style="12" bestFit="1" customWidth="1"/>
    <col min="16" max="16" width="6.83203125" customWidth="1"/>
    <col min="17" max="18" width="4.5" customWidth="1"/>
    <col min="19" max="19" width="7" customWidth="1"/>
    <col min="20" max="20" width="4.1640625" bestFit="1" customWidth="1"/>
    <col min="21" max="21" width="7.1640625" customWidth="1"/>
    <col min="22" max="22" width="5.1640625" bestFit="1" customWidth="1"/>
    <col min="23" max="23" width="4.5" bestFit="1" customWidth="1"/>
    <col min="24" max="24" width="7.1640625" style="12" customWidth="1"/>
    <col min="25" max="25" width="7" customWidth="1"/>
    <col min="26" max="26" width="4.6640625" bestFit="1" customWidth="1"/>
    <col min="27" max="30" width="4.6640625" customWidth="1"/>
    <col min="31" max="31" width="6.5" customWidth="1"/>
    <col min="32" max="32" width="5.83203125" style="9" customWidth="1"/>
    <col min="33" max="33" width="9" style="12" customWidth="1"/>
  </cols>
  <sheetData>
    <row r="1" spans="1:34" x14ac:dyDescent="0.2">
      <c r="A1" t="s">
        <v>12</v>
      </c>
      <c r="B1" t="s">
        <v>13</v>
      </c>
      <c r="N1" s="9" t="s">
        <v>180</v>
      </c>
      <c r="S1" t="s">
        <v>181</v>
      </c>
      <c r="T1" t="s">
        <v>181</v>
      </c>
      <c r="V1" t="s">
        <v>181</v>
      </c>
      <c r="W1" t="s">
        <v>180</v>
      </c>
      <c r="AA1" t="s">
        <v>181</v>
      </c>
      <c r="AB1" t="s">
        <v>181</v>
      </c>
      <c r="AC1" t="s">
        <v>181</v>
      </c>
      <c r="AD1" t="s">
        <v>181</v>
      </c>
      <c r="AE1" t="s">
        <v>271</v>
      </c>
      <c r="AF1" s="9" t="s">
        <v>180</v>
      </c>
    </row>
    <row r="2" spans="1:34" x14ac:dyDescent="0.2">
      <c r="B2" s="1" t="s">
        <v>1</v>
      </c>
      <c r="C2" s="1" t="s">
        <v>2</v>
      </c>
      <c r="D2" s="1" t="s">
        <v>98</v>
      </c>
      <c r="E2" s="1" t="s">
        <v>102</v>
      </c>
      <c r="F2" s="6" t="s">
        <v>124</v>
      </c>
      <c r="G2" s="1" t="s">
        <v>125</v>
      </c>
      <c r="H2" s="1" t="s">
        <v>173</v>
      </c>
      <c r="I2" s="1" t="s">
        <v>174</v>
      </c>
      <c r="J2" s="1" t="s">
        <v>175</v>
      </c>
      <c r="K2" s="1" t="s">
        <v>168</v>
      </c>
      <c r="L2" s="1" t="s">
        <v>176</v>
      </c>
      <c r="M2" s="1" t="s">
        <v>177</v>
      </c>
      <c r="N2" s="13" t="s">
        <v>178</v>
      </c>
      <c r="O2" s="14" t="s">
        <v>179</v>
      </c>
      <c r="Q2" s="1" t="s">
        <v>194</v>
      </c>
      <c r="R2" s="1" t="s">
        <v>209</v>
      </c>
      <c r="S2" s="1" t="s">
        <v>194</v>
      </c>
      <c r="T2" s="1" t="s">
        <v>209</v>
      </c>
      <c r="U2" s="1" t="s">
        <v>212</v>
      </c>
      <c r="V2" s="1" t="s">
        <v>125</v>
      </c>
      <c r="W2" s="1" t="s">
        <v>178</v>
      </c>
      <c r="X2" s="14" t="s">
        <v>179</v>
      </c>
      <c r="Y2" s="1" t="s">
        <v>212</v>
      </c>
      <c r="Z2" s="1" t="s">
        <v>269</v>
      </c>
      <c r="AA2" s="1" t="s">
        <v>278</v>
      </c>
      <c r="AB2" s="1" t="s">
        <v>279</v>
      </c>
      <c r="AC2" s="1" t="s">
        <v>280</v>
      </c>
      <c r="AD2" s="1" t="s">
        <v>281</v>
      </c>
      <c r="AE2" s="1" t="s">
        <v>270</v>
      </c>
      <c r="AF2" s="13" t="s">
        <v>178</v>
      </c>
      <c r="AG2" s="14" t="s">
        <v>179</v>
      </c>
    </row>
    <row r="3" spans="1:34" x14ac:dyDescent="0.2">
      <c r="A3">
        <v>1</v>
      </c>
      <c r="B3" t="s">
        <v>76</v>
      </c>
      <c r="C3">
        <v>1</v>
      </c>
      <c r="F3">
        <v>11</v>
      </c>
      <c r="G3">
        <v>20</v>
      </c>
      <c r="H3">
        <v>14</v>
      </c>
      <c r="I3">
        <v>20</v>
      </c>
      <c r="J3">
        <v>20</v>
      </c>
      <c r="K3">
        <v>0</v>
      </c>
      <c r="L3">
        <v>100</v>
      </c>
      <c r="M3">
        <v>0</v>
      </c>
      <c r="N3" s="9">
        <v>0</v>
      </c>
      <c r="O3" s="12">
        <f t="shared" ref="O3:O36" si="0">+(N3*3+M3/5+L3/5+K3/5+J3+I3+H3+G3+F3*3)/13</f>
        <v>9.7692307692307701</v>
      </c>
      <c r="P3" t="s">
        <v>187</v>
      </c>
      <c r="Q3">
        <v>1</v>
      </c>
      <c r="S3">
        <v>56</v>
      </c>
      <c r="T3">
        <v>80</v>
      </c>
      <c r="V3" s="7">
        <v>20</v>
      </c>
      <c r="W3">
        <v>7</v>
      </c>
      <c r="X3" s="12">
        <f t="shared" ref="X3:X36" si="1">+(W3*3+V3+T3/5+S3/5)/6+U3+R3+Q3</f>
        <v>12.366666666666667</v>
      </c>
      <c r="Z3">
        <v>1</v>
      </c>
      <c r="AA3">
        <v>20</v>
      </c>
      <c r="AB3">
        <v>0</v>
      </c>
      <c r="AC3">
        <v>100</v>
      </c>
      <c r="AD3">
        <v>100</v>
      </c>
      <c r="AE3">
        <v>1</v>
      </c>
      <c r="AF3" s="9">
        <v>12.5</v>
      </c>
      <c r="AG3" s="28">
        <f t="shared" ref="AG3:AG16" si="2">+(AF3*3+AE3*10*2+AD3/5+AC3/5+AB3/3*20+AA3)/9+Z3+Y3</f>
        <v>14.055555555555555</v>
      </c>
    </row>
    <row r="4" spans="1:34" x14ac:dyDescent="0.2">
      <c r="A4">
        <v>2</v>
      </c>
      <c r="B4" t="s">
        <v>133</v>
      </c>
      <c r="F4">
        <v>0</v>
      </c>
      <c r="G4">
        <v>0</v>
      </c>
      <c r="H4">
        <v>8</v>
      </c>
      <c r="I4">
        <v>8</v>
      </c>
      <c r="J4">
        <v>0</v>
      </c>
      <c r="K4">
        <v>10</v>
      </c>
      <c r="L4">
        <v>0</v>
      </c>
      <c r="M4">
        <v>0</v>
      </c>
      <c r="N4" s="9">
        <v>9</v>
      </c>
      <c r="O4" s="12">
        <f t="shared" si="0"/>
        <v>3.4615384615384617</v>
      </c>
      <c r="S4">
        <v>0</v>
      </c>
      <c r="T4">
        <v>85</v>
      </c>
      <c r="U4">
        <v>1</v>
      </c>
      <c r="V4" s="7">
        <v>13</v>
      </c>
      <c r="X4" s="12">
        <f t="shared" si="1"/>
        <v>6</v>
      </c>
      <c r="Y4">
        <v>-2</v>
      </c>
      <c r="Z4">
        <v>-1</v>
      </c>
      <c r="AA4">
        <v>0</v>
      </c>
      <c r="AB4">
        <v>0</v>
      </c>
      <c r="AC4">
        <v>0</v>
      </c>
      <c r="AD4">
        <v>0</v>
      </c>
      <c r="AE4">
        <v>-1</v>
      </c>
      <c r="AF4" s="9">
        <v>0</v>
      </c>
      <c r="AG4" s="28">
        <f t="shared" si="2"/>
        <v>-5.2222222222222223</v>
      </c>
    </row>
    <row r="5" spans="1:34" x14ac:dyDescent="0.2">
      <c r="A5">
        <v>3</v>
      </c>
      <c r="B5" t="s">
        <v>69</v>
      </c>
      <c r="C5">
        <v>1</v>
      </c>
      <c r="E5">
        <v>3</v>
      </c>
      <c r="F5">
        <v>17</v>
      </c>
      <c r="G5">
        <v>18</v>
      </c>
      <c r="H5">
        <v>17</v>
      </c>
      <c r="I5">
        <v>20</v>
      </c>
      <c r="J5">
        <v>20</v>
      </c>
      <c r="K5">
        <v>0</v>
      </c>
      <c r="L5">
        <v>90</v>
      </c>
      <c r="M5">
        <v>0</v>
      </c>
      <c r="N5" s="9">
        <v>0</v>
      </c>
      <c r="O5" s="12">
        <f t="shared" si="0"/>
        <v>11.076923076923077</v>
      </c>
      <c r="P5" t="s">
        <v>275</v>
      </c>
      <c r="Q5">
        <v>2</v>
      </c>
      <c r="R5">
        <v>3</v>
      </c>
      <c r="S5">
        <v>94</v>
      </c>
      <c r="T5">
        <v>90</v>
      </c>
      <c r="V5" s="7">
        <v>19</v>
      </c>
      <c r="W5">
        <v>15</v>
      </c>
      <c r="X5" s="12">
        <f t="shared" si="1"/>
        <v>21.8</v>
      </c>
      <c r="Y5">
        <v>3</v>
      </c>
      <c r="Z5">
        <v>2</v>
      </c>
      <c r="AA5">
        <v>20</v>
      </c>
      <c r="AB5">
        <v>0</v>
      </c>
      <c r="AC5">
        <v>100</v>
      </c>
      <c r="AD5">
        <v>100</v>
      </c>
      <c r="AE5">
        <v>1</v>
      </c>
      <c r="AF5" s="9">
        <v>0</v>
      </c>
      <c r="AG5" s="28">
        <f t="shared" si="2"/>
        <v>13.888888888888889</v>
      </c>
      <c r="AH5" t="s">
        <v>273</v>
      </c>
    </row>
    <row r="6" spans="1:34" x14ac:dyDescent="0.2">
      <c r="A6">
        <v>4</v>
      </c>
      <c r="B6" t="s">
        <v>35</v>
      </c>
      <c r="C6">
        <v>2</v>
      </c>
      <c r="E6">
        <v>2</v>
      </c>
      <c r="F6">
        <v>17</v>
      </c>
      <c r="G6">
        <v>20</v>
      </c>
      <c r="H6">
        <v>18</v>
      </c>
      <c r="I6">
        <v>0</v>
      </c>
      <c r="J6">
        <v>20</v>
      </c>
      <c r="K6">
        <v>85</v>
      </c>
      <c r="L6">
        <v>100</v>
      </c>
      <c r="M6">
        <v>100</v>
      </c>
      <c r="N6" s="9">
        <v>12</v>
      </c>
      <c r="O6" s="12">
        <f t="shared" si="0"/>
        <v>15.538461538461538</v>
      </c>
      <c r="R6">
        <v>2</v>
      </c>
      <c r="S6">
        <v>20</v>
      </c>
      <c r="T6">
        <v>75</v>
      </c>
      <c r="V6" s="7">
        <v>20</v>
      </c>
      <c r="W6">
        <v>10</v>
      </c>
      <c r="X6" s="12">
        <f t="shared" si="1"/>
        <v>13.5</v>
      </c>
      <c r="Y6">
        <v>1</v>
      </c>
      <c r="Z6">
        <v>2</v>
      </c>
      <c r="AA6">
        <v>9</v>
      </c>
      <c r="AB6">
        <v>3</v>
      </c>
      <c r="AC6">
        <v>0</v>
      </c>
      <c r="AD6">
        <v>100</v>
      </c>
      <c r="AE6">
        <v>2</v>
      </c>
      <c r="AF6" s="9">
        <v>13.5</v>
      </c>
      <c r="AG6" s="28">
        <f t="shared" si="2"/>
        <v>17.388888888888889</v>
      </c>
    </row>
    <row r="7" spans="1:34" x14ac:dyDescent="0.2">
      <c r="A7">
        <v>5</v>
      </c>
      <c r="B7" t="s">
        <v>113</v>
      </c>
      <c r="F7">
        <v>5</v>
      </c>
      <c r="G7">
        <v>20</v>
      </c>
      <c r="H7">
        <v>0</v>
      </c>
      <c r="I7">
        <v>18</v>
      </c>
      <c r="J7">
        <v>20</v>
      </c>
      <c r="K7">
        <v>100</v>
      </c>
      <c r="L7">
        <v>100</v>
      </c>
      <c r="M7">
        <v>100</v>
      </c>
      <c r="N7" s="9">
        <v>18</v>
      </c>
      <c r="O7" s="12">
        <f t="shared" si="0"/>
        <v>14.384615384615385</v>
      </c>
      <c r="S7">
        <v>100</v>
      </c>
      <c r="T7">
        <v>90</v>
      </c>
      <c r="V7" s="7">
        <v>20</v>
      </c>
      <c r="W7">
        <v>16</v>
      </c>
      <c r="X7" s="12">
        <f t="shared" si="1"/>
        <v>17.666666666666668</v>
      </c>
      <c r="Y7">
        <v>2</v>
      </c>
      <c r="Z7">
        <v>1</v>
      </c>
      <c r="AA7">
        <v>20</v>
      </c>
      <c r="AB7">
        <v>3</v>
      </c>
      <c r="AC7">
        <v>100</v>
      </c>
      <c r="AD7">
        <v>100</v>
      </c>
      <c r="AE7">
        <v>2</v>
      </c>
      <c r="AF7" s="9">
        <v>20</v>
      </c>
      <c r="AG7" s="28">
        <f t="shared" si="2"/>
        <v>23</v>
      </c>
    </row>
    <row r="8" spans="1:34" x14ac:dyDescent="0.2">
      <c r="A8">
        <v>6</v>
      </c>
      <c r="B8" t="s">
        <v>118</v>
      </c>
      <c r="E8">
        <v>-1</v>
      </c>
      <c r="F8">
        <v>7</v>
      </c>
      <c r="G8">
        <v>16</v>
      </c>
      <c r="H8">
        <v>0</v>
      </c>
      <c r="I8">
        <v>10</v>
      </c>
      <c r="J8">
        <v>0</v>
      </c>
      <c r="K8">
        <v>0</v>
      </c>
      <c r="L8">
        <v>100</v>
      </c>
      <c r="M8">
        <v>0</v>
      </c>
      <c r="N8" s="9">
        <v>0</v>
      </c>
      <c r="O8" s="12">
        <f t="shared" si="0"/>
        <v>5.1538461538461542</v>
      </c>
      <c r="S8">
        <v>0</v>
      </c>
      <c r="T8">
        <v>55</v>
      </c>
      <c r="V8" s="7">
        <v>14</v>
      </c>
      <c r="W8">
        <v>11</v>
      </c>
      <c r="X8" s="12">
        <f t="shared" si="1"/>
        <v>9.6666666666666661</v>
      </c>
      <c r="Y8">
        <v>-2</v>
      </c>
      <c r="Z8">
        <v>-1</v>
      </c>
      <c r="AA8">
        <v>0</v>
      </c>
      <c r="AB8">
        <v>0</v>
      </c>
      <c r="AC8">
        <v>0</v>
      </c>
      <c r="AD8">
        <v>0</v>
      </c>
      <c r="AE8">
        <v>-1</v>
      </c>
      <c r="AF8" s="9">
        <v>2.8</v>
      </c>
      <c r="AG8" s="28">
        <f t="shared" si="2"/>
        <v>-4.2888888888888888</v>
      </c>
    </row>
    <row r="9" spans="1:34" x14ac:dyDescent="0.2">
      <c r="A9">
        <v>7</v>
      </c>
      <c r="B9" t="s">
        <v>121</v>
      </c>
      <c r="E9">
        <v>-1</v>
      </c>
      <c r="F9">
        <v>7</v>
      </c>
      <c r="G9">
        <v>18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9">
        <v>0</v>
      </c>
      <c r="O9" s="12">
        <f t="shared" si="0"/>
        <v>3</v>
      </c>
      <c r="P9" t="s">
        <v>186</v>
      </c>
      <c r="S9">
        <v>0</v>
      </c>
      <c r="T9">
        <v>0</v>
      </c>
      <c r="V9" s="7">
        <v>18</v>
      </c>
      <c r="W9">
        <v>2</v>
      </c>
      <c r="X9" s="12">
        <f t="shared" si="1"/>
        <v>4</v>
      </c>
      <c r="Y9">
        <v>-2</v>
      </c>
      <c r="AA9">
        <v>0</v>
      </c>
      <c r="AB9">
        <v>0</v>
      </c>
      <c r="AC9">
        <v>0</v>
      </c>
      <c r="AD9">
        <v>0</v>
      </c>
      <c r="AE9">
        <v>-1</v>
      </c>
      <c r="AF9" s="9">
        <v>0</v>
      </c>
      <c r="AG9" s="28">
        <f t="shared" si="2"/>
        <v>-4.2222222222222223</v>
      </c>
      <c r="AH9" t="s">
        <v>274</v>
      </c>
    </row>
    <row r="10" spans="1:34" x14ac:dyDescent="0.2">
      <c r="A10">
        <v>8</v>
      </c>
      <c r="B10" t="s">
        <v>58</v>
      </c>
      <c r="C10">
        <v>2</v>
      </c>
      <c r="E10">
        <v>2</v>
      </c>
      <c r="F10">
        <v>17</v>
      </c>
      <c r="G10">
        <v>20</v>
      </c>
      <c r="H10">
        <v>17</v>
      </c>
      <c r="I10">
        <v>0</v>
      </c>
      <c r="J10">
        <v>20</v>
      </c>
      <c r="K10">
        <v>0</v>
      </c>
      <c r="L10">
        <v>100</v>
      </c>
      <c r="M10">
        <v>100</v>
      </c>
      <c r="N10" s="9">
        <v>0</v>
      </c>
      <c r="O10" s="12">
        <f t="shared" si="0"/>
        <v>11.384615384615385</v>
      </c>
      <c r="Q10">
        <v>1</v>
      </c>
      <c r="S10">
        <v>0</v>
      </c>
      <c r="T10">
        <v>50</v>
      </c>
      <c r="U10">
        <v>2</v>
      </c>
      <c r="V10" s="7">
        <v>20</v>
      </c>
      <c r="W10">
        <v>16</v>
      </c>
      <c r="X10" s="12">
        <f t="shared" si="1"/>
        <v>16</v>
      </c>
      <c r="Y10">
        <v>1</v>
      </c>
      <c r="Z10">
        <v>1</v>
      </c>
      <c r="AA10">
        <v>18</v>
      </c>
      <c r="AB10">
        <v>3</v>
      </c>
      <c r="AC10">
        <v>100</v>
      </c>
      <c r="AD10">
        <v>100</v>
      </c>
      <c r="AE10">
        <v>2</v>
      </c>
      <c r="AF10" s="9">
        <v>10.8</v>
      </c>
      <c r="AG10" s="28">
        <f t="shared" si="2"/>
        <v>18.711111111111112</v>
      </c>
    </row>
    <row r="11" spans="1:34" x14ac:dyDescent="0.2">
      <c r="A11">
        <v>9</v>
      </c>
      <c r="B11" t="s">
        <v>109</v>
      </c>
      <c r="E11">
        <v>1</v>
      </c>
      <c r="F11">
        <v>11</v>
      </c>
      <c r="G11">
        <v>20</v>
      </c>
      <c r="H11">
        <v>15</v>
      </c>
      <c r="I11">
        <v>15</v>
      </c>
      <c r="J11">
        <v>0</v>
      </c>
      <c r="K11">
        <v>0</v>
      </c>
      <c r="L11">
        <v>0</v>
      </c>
      <c r="M11">
        <v>70</v>
      </c>
      <c r="N11" s="9">
        <v>11</v>
      </c>
      <c r="O11" s="12">
        <f t="shared" si="0"/>
        <v>10</v>
      </c>
      <c r="S11">
        <v>0</v>
      </c>
      <c r="T11">
        <v>0</v>
      </c>
      <c r="V11" s="7">
        <v>16</v>
      </c>
      <c r="X11" s="12">
        <f t="shared" si="1"/>
        <v>2.6666666666666665</v>
      </c>
      <c r="Y11">
        <v>-2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-1</v>
      </c>
      <c r="AF11" s="9">
        <v>6.3</v>
      </c>
      <c r="AG11" s="28">
        <f t="shared" si="2"/>
        <v>-1.1222222222222222</v>
      </c>
    </row>
    <row r="12" spans="1:34" x14ac:dyDescent="0.2">
      <c r="A12">
        <v>10</v>
      </c>
      <c r="B12" t="s">
        <v>117</v>
      </c>
      <c r="D12" t="s">
        <v>123</v>
      </c>
      <c r="E12">
        <v>-2</v>
      </c>
      <c r="F12">
        <v>5</v>
      </c>
      <c r="G12">
        <v>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9">
        <v>6</v>
      </c>
      <c r="O12" s="12">
        <f t="shared" si="0"/>
        <v>3.7692307692307692</v>
      </c>
      <c r="P12" t="s">
        <v>254</v>
      </c>
      <c r="S12">
        <v>0</v>
      </c>
      <c r="T12">
        <v>0</v>
      </c>
      <c r="V12" s="7">
        <v>18</v>
      </c>
      <c r="W12">
        <v>4</v>
      </c>
      <c r="X12" s="12">
        <f t="shared" si="1"/>
        <v>5</v>
      </c>
      <c r="Y12">
        <v>-1</v>
      </c>
      <c r="Z12">
        <v>-2</v>
      </c>
      <c r="AA12">
        <v>0</v>
      </c>
      <c r="AB12">
        <v>0</v>
      </c>
      <c r="AC12">
        <v>0</v>
      </c>
      <c r="AD12">
        <v>0</v>
      </c>
      <c r="AE12">
        <v>-1</v>
      </c>
      <c r="AF12" s="9">
        <v>1.25</v>
      </c>
      <c r="AG12" s="28">
        <f t="shared" si="2"/>
        <v>-4.8055555555555554</v>
      </c>
      <c r="AH12" t="s">
        <v>272</v>
      </c>
    </row>
    <row r="13" spans="1:34" x14ac:dyDescent="0.2">
      <c r="A13">
        <v>11</v>
      </c>
      <c r="B13" t="s">
        <v>119</v>
      </c>
      <c r="E13">
        <v>2</v>
      </c>
      <c r="F13">
        <v>12</v>
      </c>
      <c r="G13">
        <v>16</v>
      </c>
      <c r="H13">
        <v>16</v>
      </c>
      <c r="I13">
        <v>18</v>
      </c>
      <c r="J13">
        <v>0</v>
      </c>
      <c r="K13">
        <v>0</v>
      </c>
      <c r="L13">
        <v>100</v>
      </c>
      <c r="M13">
        <v>100</v>
      </c>
      <c r="N13" s="9">
        <v>9</v>
      </c>
      <c r="O13" s="12">
        <f t="shared" si="0"/>
        <v>11.76923076923077</v>
      </c>
      <c r="S13">
        <v>44</v>
      </c>
      <c r="T13">
        <v>75</v>
      </c>
      <c r="V13" s="7">
        <v>18</v>
      </c>
      <c r="W13">
        <v>5</v>
      </c>
      <c r="X13" s="12">
        <f t="shared" si="1"/>
        <v>9.4666666666666668</v>
      </c>
      <c r="Y13">
        <v>-1</v>
      </c>
      <c r="AA13">
        <v>12</v>
      </c>
      <c r="AB13">
        <v>0</v>
      </c>
      <c r="AC13">
        <v>0</v>
      </c>
      <c r="AD13">
        <v>0</v>
      </c>
      <c r="AE13">
        <v>-1</v>
      </c>
      <c r="AF13" s="9">
        <v>14.5</v>
      </c>
      <c r="AG13" s="28">
        <f t="shared" si="2"/>
        <v>2.9444444444444446</v>
      </c>
    </row>
    <row r="14" spans="1:34" x14ac:dyDescent="0.2">
      <c r="A14">
        <v>12</v>
      </c>
      <c r="B14" t="s">
        <v>195</v>
      </c>
      <c r="C14">
        <v>3</v>
      </c>
      <c r="F14">
        <v>16</v>
      </c>
      <c r="G14">
        <v>20</v>
      </c>
      <c r="H14">
        <v>20</v>
      </c>
      <c r="I14">
        <v>20</v>
      </c>
      <c r="J14">
        <v>20</v>
      </c>
      <c r="K14">
        <v>100</v>
      </c>
      <c r="L14">
        <v>100</v>
      </c>
      <c r="M14">
        <v>100</v>
      </c>
      <c r="N14" s="9">
        <v>20</v>
      </c>
      <c r="O14" s="12">
        <f t="shared" si="0"/>
        <v>19.076923076923077</v>
      </c>
      <c r="Q14">
        <v>2</v>
      </c>
      <c r="R14">
        <v>1</v>
      </c>
      <c r="S14">
        <v>100</v>
      </c>
      <c r="T14">
        <v>95</v>
      </c>
      <c r="V14" s="7">
        <v>20</v>
      </c>
      <c r="W14">
        <v>14</v>
      </c>
      <c r="X14" s="12">
        <f t="shared" si="1"/>
        <v>19.833333333333332</v>
      </c>
      <c r="Y14">
        <v>1</v>
      </c>
      <c r="Z14">
        <v>2</v>
      </c>
      <c r="AA14">
        <v>20</v>
      </c>
      <c r="AB14">
        <v>3</v>
      </c>
      <c r="AC14">
        <v>100</v>
      </c>
      <c r="AD14">
        <v>100</v>
      </c>
      <c r="AE14">
        <v>2</v>
      </c>
      <c r="AF14" s="9">
        <v>13.8</v>
      </c>
      <c r="AG14" s="28">
        <f t="shared" si="2"/>
        <v>20.933333333333334</v>
      </c>
    </row>
    <row r="15" spans="1:34" x14ac:dyDescent="0.2">
      <c r="A15">
        <v>13</v>
      </c>
      <c r="B15" t="s">
        <v>18</v>
      </c>
      <c r="C15">
        <v>4</v>
      </c>
      <c r="F15">
        <v>17</v>
      </c>
      <c r="G15">
        <v>20</v>
      </c>
      <c r="H15">
        <v>20</v>
      </c>
      <c r="I15">
        <v>20</v>
      </c>
      <c r="J15">
        <v>20</v>
      </c>
      <c r="K15">
        <v>100</v>
      </c>
      <c r="L15">
        <v>100</v>
      </c>
      <c r="M15">
        <v>100</v>
      </c>
      <c r="N15" s="9">
        <v>19</v>
      </c>
      <c r="O15" s="12">
        <f t="shared" si="0"/>
        <v>19.076923076923077</v>
      </c>
      <c r="Q15">
        <v>3</v>
      </c>
      <c r="R15">
        <v>1</v>
      </c>
      <c r="S15">
        <v>100</v>
      </c>
      <c r="T15">
        <v>95</v>
      </c>
      <c r="V15" s="7">
        <v>20</v>
      </c>
      <c r="W15">
        <v>17</v>
      </c>
      <c r="X15" s="12">
        <f t="shared" si="1"/>
        <v>22.333333333333332</v>
      </c>
      <c r="Y15">
        <v>2</v>
      </c>
      <c r="Z15">
        <v>1</v>
      </c>
      <c r="AA15">
        <v>20</v>
      </c>
      <c r="AB15">
        <v>3</v>
      </c>
      <c r="AC15">
        <v>100</v>
      </c>
      <c r="AD15">
        <v>100</v>
      </c>
      <c r="AE15">
        <v>2</v>
      </c>
      <c r="AF15" s="9">
        <v>13.8</v>
      </c>
      <c r="AG15" s="28">
        <f t="shared" si="2"/>
        <v>20.933333333333334</v>
      </c>
    </row>
    <row r="16" spans="1:34" x14ac:dyDescent="0.2">
      <c r="A16">
        <v>14</v>
      </c>
      <c r="B16" t="s">
        <v>134</v>
      </c>
      <c r="F16">
        <v>5</v>
      </c>
      <c r="G16">
        <v>17</v>
      </c>
      <c r="H16">
        <v>17</v>
      </c>
      <c r="I16">
        <v>0</v>
      </c>
      <c r="J16">
        <v>20</v>
      </c>
      <c r="K16">
        <v>25</v>
      </c>
      <c r="L16">
        <v>100</v>
      </c>
      <c r="M16">
        <v>100</v>
      </c>
      <c r="N16" s="9">
        <v>0</v>
      </c>
      <c r="O16" s="12">
        <f t="shared" si="0"/>
        <v>8.7692307692307701</v>
      </c>
      <c r="Q16">
        <v>1</v>
      </c>
      <c r="R16">
        <v>1</v>
      </c>
      <c r="S16">
        <v>56</v>
      </c>
      <c r="T16">
        <v>60</v>
      </c>
      <c r="U16">
        <v>1</v>
      </c>
      <c r="V16" s="7">
        <v>20</v>
      </c>
      <c r="W16">
        <v>6</v>
      </c>
      <c r="X16" s="12">
        <f t="shared" si="1"/>
        <v>13.200000000000001</v>
      </c>
      <c r="Y16">
        <v>3</v>
      </c>
      <c r="Z16">
        <v>1</v>
      </c>
      <c r="AA16">
        <v>20</v>
      </c>
      <c r="AB16">
        <v>3</v>
      </c>
      <c r="AC16">
        <v>100</v>
      </c>
      <c r="AD16">
        <v>100</v>
      </c>
      <c r="AE16">
        <v>-1</v>
      </c>
      <c r="AF16" s="9">
        <v>6.3</v>
      </c>
      <c r="AG16" s="28">
        <f t="shared" si="2"/>
        <v>12.766666666666667</v>
      </c>
    </row>
    <row r="17" spans="1:34" x14ac:dyDescent="0.2">
      <c r="A17">
        <v>15</v>
      </c>
      <c r="B17" t="s">
        <v>99</v>
      </c>
      <c r="C17">
        <v>1</v>
      </c>
      <c r="D17">
        <v>4</v>
      </c>
      <c r="E17">
        <v>-1</v>
      </c>
      <c r="F17">
        <v>15</v>
      </c>
      <c r="G17">
        <v>18</v>
      </c>
      <c r="H17">
        <v>14</v>
      </c>
      <c r="I17">
        <v>0</v>
      </c>
      <c r="J17">
        <v>0</v>
      </c>
      <c r="K17">
        <v>100</v>
      </c>
      <c r="L17">
        <v>0</v>
      </c>
      <c r="M17">
        <v>0</v>
      </c>
      <c r="O17" s="12">
        <f t="shared" si="0"/>
        <v>7.4615384615384617</v>
      </c>
      <c r="S17">
        <v>0</v>
      </c>
      <c r="T17">
        <v>0</v>
      </c>
      <c r="V17" s="7"/>
      <c r="AA17">
        <v>0</v>
      </c>
      <c r="AB17">
        <v>0</v>
      </c>
      <c r="AC17">
        <v>0</v>
      </c>
      <c r="AD17">
        <v>0</v>
      </c>
      <c r="AG17" s="28"/>
    </row>
    <row r="18" spans="1:34" x14ac:dyDescent="0.2">
      <c r="A18">
        <v>16</v>
      </c>
      <c r="B18" t="s">
        <v>14</v>
      </c>
      <c r="C18">
        <v>3</v>
      </c>
      <c r="D18">
        <v>5</v>
      </c>
      <c r="F18">
        <v>20</v>
      </c>
      <c r="G18">
        <v>20</v>
      </c>
      <c r="H18">
        <v>18</v>
      </c>
      <c r="I18">
        <v>18</v>
      </c>
      <c r="J18">
        <v>20</v>
      </c>
      <c r="K18">
        <v>0</v>
      </c>
      <c r="L18">
        <v>100</v>
      </c>
      <c r="M18">
        <v>100</v>
      </c>
      <c r="N18" s="9">
        <v>16</v>
      </c>
      <c r="O18" s="12">
        <f t="shared" si="0"/>
        <v>17.23076923076923</v>
      </c>
      <c r="Q18">
        <v>3</v>
      </c>
      <c r="S18">
        <v>100</v>
      </c>
      <c r="T18">
        <v>90</v>
      </c>
      <c r="V18" s="7">
        <v>20</v>
      </c>
      <c r="W18">
        <v>15</v>
      </c>
      <c r="X18" s="12">
        <f t="shared" si="1"/>
        <v>20.166666666666668</v>
      </c>
      <c r="Y18">
        <v>2</v>
      </c>
      <c r="Z18">
        <v>1</v>
      </c>
      <c r="AA18">
        <v>20</v>
      </c>
      <c r="AB18">
        <v>3</v>
      </c>
      <c r="AC18">
        <v>100</v>
      </c>
      <c r="AD18">
        <v>0</v>
      </c>
      <c r="AE18">
        <v>2</v>
      </c>
      <c r="AF18" s="9">
        <v>16.5</v>
      </c>
      <c r="AG18" s="28">
        <f t="shared" ref="AG18:AG26" si="3">+(AF18*3+AE18*10*2+AD18/5+AC18/5+AB18/3*20+AA18)/9+Z18+Y18</f>
        <v>19.611111111111111</v>
      </c>
    </row>
    <row r="19" spans="1:34" x14ac:dyDescent="0.2">
      <c r="A19">
        <v>17</v>
      </c>
      <c r="B19" t="s">
        <v>77</v>
      </c>
      <c r="C19">
        <v>-1</v>
      </c>
      <c r="F19">
        <v>7</v>
      </c>
      <c r="G19">
        <v>20</v>
      </c>
      <c r="H19">
        <v>13</v>
      </c>
      <c r="I19">
        <v>0</v>
      </c>
      <c r="J19">
        <v>0</v>
      </c>
      <c r="K19">
        <v>0</v>
      </c>
      <c r="L19">
        <v>0</v>
      </c>
      <c r="M19">
        <v>0</v>
      </c>
      <c r="N19" s="9">
        <v>6</v>
      </c>
      <c r="O19" s="12">
        <f t="shared" si="0"/>
        <v>5.5384615384615383</v>
      </c>
      <c r="S19">
        <v>0</v>
      </c>
      <c r="T19">
        <v>0</v>
      </c>
      <c r="V19" s="7">
        <v>16</v>
      </c>
      <c r="W19">
        <v>5</v>
      </c>
      <c r="X19" s="12">
        <f t="shared" si="1"/>
        <v>5.166666666666667</v>
      </c>
      <c r="Y19">
        <v>-1</v>
      </c>
      <c r="Z19">
        <v>1</v>
      </c>
      <c r="AA19">
        <v>0</v>
      </c>
      <c r="AB19">
        <v>3</v>
      </c>
      <c r="AC19">
        <v>0</v>
      </c>
      <c r="AD19">
        <v>0</v>
      </c>
      <c r="AE19">
        <v>-1</v>
      </c>
      <c r="AF19" s="9">
        <v>8.5</v>
      </c>
      <c r="AG19" s="28">
        <f t="shared" si="3"/>
        <v>2.8333333333333335</v>
      </c>
    </row>
    <row r="20" spans="1:34" x14ac:dyDescent="0.2">
      <c r="A20">
        <v>18</v>
      </c>
      <c r="B20" t="s">
        <v>59</v>
      </c>
      <c r="C20">
        <v>2</v>
      </c>
      <c r="F20">
        <v>12</v>
      </c>
      <c r="G20">
        <v>18</v>
      </c>
      <c r="H20">
        <v>0</v>
      </c>
      <c r="I20">
        <v>15</v>
      </c>
      <c r="J20">
        <v>14</v>
      </c>
      <c r="K20">
        <v>0</v>
      </c>
      <c r="L20">
        <v>0</v>
      </c>
      <c r="M20">
        <v>0</v>
      </c>
      <c r="N20" s="9">
        <v>13</v>
      </c>
      <c r="O20" s="12">
        <f t="shared" si="0"/>
        <v>9.384615384615385</v>
      </c>
      <c r="Q20">
        <v>1</v>
      </c>
      <c r="S20">
        <v>0</v>
      </c>
      <c r="T20">
        <v>65</v>
      </c>
      <c r="V20" s="7">
        <v>16</v>
      </c>
      <c r="W20">
        <v>3</v>
      </c>
      <c r="X20" s="12">
        <f t="shared" si="1"/>
        <v>7.333333333333333</v>
      </c>
      <c r="Y20">
        <v>2</v>
      </c>
      <c r="Z20">
        <v>1</v>
      </c>
      <c r="AA20">
        <v>0</v>
      </c>
      <c r="AB20">
        <v>0</v>
      </c>
      <c r="AC20">
        <v>100</v>
      </c>
      <c r="AD20">
        <v>0</v>
      </c>
      <c r="AE20">
        <v>1.5</v>
      </c>
      <c r="AF20" s="9">
        <v>14</v>
      </c>
      <c r="AG20" s="28">
        <f t="shared" si="3"/>
        <v>13.222222222222221</v>
      </c>
    </row>
    <row r="21" spans="1:34" x14ac:dyDescent="0.2">
      <c r="A21">
        <v>19</v>
      </c>
      <c r="B21" t="s">
        <v>75</v>
      </c>
      <c r="C21">
        <v>-1</v>
      </c>
      <c r="F21">
        <v>7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Q21">
        <v>-1</v>
      </c>
      <c r="S21">
        <v>0</v>
      </c>
      <c r="T21">
        <v>0</v>
      </c>
      <c r="V21" s="7">
        <v>14</v>
      </c>
      <c r="AA21">
        <v>0</v>
      </c>
      <c r="AB21">
        <v>0</v>
      </c>
      <c r="AC21">
        <v>0</v>
      </c>
      <c r="AD21">
        <v>0</v>
      </c>
      <c r="AG21" s="28">
        <f t="shared" si="3"/>
        <v>0</v>
      </c>
    </row>
    <row r="22" spans="1:34" x14ac:dyDescent="0.2">
      <c r="A22">
        <v>20</v>
      </c>
      <c r="B22" t="s">
        <v>28</v>
      </c>
      <c r="C22">
        <v>2</v>
      </c>
      <c r="E22">
        <v>5</v>
      </c>
      <c r="F22">
        <v>20</v>
      </c>
      <c r="G22">
        <v>20</v>
      </c>
      <c r="H22">
        <v>17</v>
      </c>
      <c r="I22">
        <v>20</v>
      </c>
      <c r="J22">
        <v>20</v>
      </c>
      <c r="K22">
        <v>100</v>
      </c>
      <c r="L22">
        <v>100</v>
      </c>
      <c r="M22">
        <v>100</v>
      </c>
      <c r="N22" s="9">
        <v>14</v>
      </c>
      <c r="O22" s="12">
        <f t="shared" si="0"/>
        <v>18.384615384615383</v>
      </c>
      <c r="Q22">
        <v>3</v>
      </c>
      <c r="R22">
        <v>2</v>
      </c>
      <c r="S22">
        <v>100</v>
      </c>
      <c r="T22">
        <v>95</v>
      </c>
      <c r="V22" s="7">
        <v>20</v>
      </c>
      <c r="W22">
        <v>16</v>
      </c>
      <c r="X22" s="12">
        <f t="shared" si="1"/>
        <v>22.833333333333332</v>
      </c>
      <c r="Y22">
        <v>1</v>
      </c>
      <c r="Z22">
        <v>2</v>
      </c>
      <c r="AA22">
        <v>20</v>
      </c>
      <c r="AB22">
        <v>3</v>
      </c>
      <c r="AC22">
        <v>100</v>
      </c>
      <c r="AD22">
        <v>100</v>
      </c>
      <c r="AE22">
        <v>2</v>
      </c>
      <c r="AF22" s="9">
        <v>19.2</v>
      </c>
      <c r="AG22" s="28">
        <f t="shared" si="3"/>
        <v>22.733333333333334</v>
      </c>
    </row>
    <row r="23" spans="1:34" x14ac:dyDescent="0.2">
      <c r="A23">
        <v>21</v>
      </c>
      <c r="B23" t="s">
        <v>36</v>
      </c>
      <c r="E23">
        <v>3</v>
      </c>
      <c r="F23">
        <v>15</v>
      </c>
      <c r="G23">
        <v>20</v>
      </c>
      <c r="H23">
        <v>15</v>
      </c>
      <c r="I23">
        <v>18</v>
      </c>
      <c r="J23">
        <v>15</v>
      </c>
      <c r="K23">
        <v>100</v>
      </c>
      <c r="L23">
        <v>100</v>
      </c>
      <c r="M23">
        <v>100</v>
      </c>
      <c r="N23" s="9">
        <v>8</v>
      </c>
      <c r="O23" s="12">
        <f t="shared" si="0"/>
        <v>15.153846153846153</v>
      </c>
      <c r="Q23">
        <v>1</v>
      </c>
      <c r="S23">
        <v>56</v>
      </c>
      <c r="T23">
        <v>70</v>
      </c>
      <c r="V23" s="7">
        <v>18</v>
      </c>
      <c r="W23">
        <v>8</v>
      </c>
      <c r="X23" s="12">
        <f t="shared" si="1"/>
        <v>12.200000000000001</v>
      </c>
      <c r="Y23">
        <v>2</v>
      </c>
      <c r="Z23">
        <v>1</v>
      </c>
      <c r="AA23">
        <v>20</v>
      </c>
      <c r="AB23">
        <v>3</v>
      </c>
      <c r="AC23">
        <v>100</v>
      </c>
      <c r="AD23">
        <v>100</v>
      </c>
      <c r="AE23">
        <v>2</v>
      </c>
      <c r="AF23" s="9">
        <v>13.7</v>
      </c>
      <c r="AG23" s="28">
        <f t="shared" si="3"/>
        <v>20.9</v>
      </c>
    </row>
    <row r="24" spans="1:34" x14ac:dyDescent="0.2">
      <c r="A24">
        <v>22</v>
      </c>
      <c r="B24" t="s">
        <v>120</v>
      </c>
      <c r="E24">
        <v>-1</v>
      </c>
      <c r="F24">
        <v>7</v>
      </c>
      <c r="G24">
        <v>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S24">
        <v>0</v>
      </c>
      <c r="T24">
        <v>0</v>
      </c>
      <c r="V24" s="7">
        <v>4</v>
      </c>
      <c r="X24" s="12">
        <f t="shared" si="1"/>
        <v>0.66666666666666663</v>
      </c>
      <c r="AA24">
        <v>0</v>
      </c>
      <c r="AB24">
        <v>0</v>
      </c>
      <c r="AC24">
        <v>0</v>
      </c>
      <c r="AD24">
        <v>0</v>
      </c>
      <c r="AG24" s="28">
        <f t="shared" si="3"/>
        <v>0</v>
      </c>
    </row>
    <row r="25" spans="1:34" x14ac:dyDescent="0.2">
      <c r="A25">
        <v>23</v>
      </c>
      <c r="B25" t="s">
        <v>15</v>
      </c>
      <c r="C25">
        <v>8</v>
      </c>
      <c r="F25">
        <v>20</v>
      </c>
      <c r="G25">
        <v>18</v>
      </c>
      <c r="H25">
        <v>18</v>
      </c>
      <c r="I25">
        <v>17</v>
      </c>
      <c r="J25">
        <v>20</v>
      </c>
      <c r="K25">
        <v>100</v>
      </c>
      <c r="L25">
        <v>70</v>
      </c>
      <c r="M25">
        <v>100</v>
      </c>
      <c r="N25" s="9">
        <v>7</v>
      </c>
      <c r="O25" s="12">
        <f t="shared" si="0"/>
        <v>16</v>
      </c>
      <c r="S25">
        <v>69</v>
      </c>
      <c r="T25">
        <v>65</v>
      </c>
      <c r="U25">
        <v>1</v>
      </c>
      <c r="V25" s="7">
        <v>17</v>
      </c>
      <c r="W25">
        <v>15</v>
      </c>
      <c r="X25" s="12">
        <f t="shared" si="1"/>
        <v>15.799999999999999</v>
      </c>
      <c r="Y25">
        <v>2</v>
      </c>
      <c r="Z25">
        <v>1</v>
      </c>
      <c r="AA25">
        <v>20</v>
      </c>
      <c r="AB25">
        <v>3</v>
      </c>
      <c r="AC25">
        <v>100</v>
      </c>
      <c r="AD25">
        <v>100</v>
      </c>
      <c r="AE25">
        <v>1</v>
      </c>
      <c r="AG25" s="28">
        <f t="shared" si="3"/>
        <v>14.111111111111111</v>
      </c>
    </row>
    <row r="26" spans="1:34" x14ac:dyDescent="0.2">
      <c r="A26">
        <v>24</v>
      </c>
      <c r="B26" t="s">
        <v>135</v>
      </c>
      <c r="F26">
        <v>4</v>
      </c>
      <c r="G26">
        <v>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S26">
        <v>0</v>
      </c>
      <c r="T26">
        <v>0</v>
      </c>
      <c r="V26" s="7"/>
      <c r="Z26">
        <v>-1</v>
      </c>
      <c r="AA26">
        <v>0</v>
      </c>
      <c r="AB26">
        <v>0</v>
      </c>
      <c r="AC26">
        <v>0</v>
      </c>
      <c r="AD26">
        <v>0</v>
      </c>
      <c r="AF26" s="9">
        <v>1.3</v>
      </c>
      <c r="AG26" s="28">
        <f t="shared" si="3"/>
        <v>-0.56666666666666665</v>
      </c>
      <c r="AH26" t="s">
        <v>272</v>
      </c>
    </row>
    <row r="27" spans="1:34" x14ac:dyDescent="0.2">
      <c r="A27">
        <v>25</v>
      </c>
      <c r="B27" t="s">
        <v>122</v>
      </c>
      <c r="E27">
        <v>2</v>
      </c>
      <c r="F27">
        <v>12</v>
      </c>
      <c r="G27">
        <v>20</v>
      </c>
      <c r="H27">
        <v>16</v>
      </c>
      <c r="I27">
        <v>15</v>
      </c>
      <c r="J27">
        <v>20</v>
      </c>
      <c r="K27">
        <v>80</v>
      </c>
      <c r="L27">
        <v>100</v>
      </c>
      <c r="M27">
        <v>100</v>
      </c>
      <c r="N27" s="9">
        <v>13</v>
      </c>
      <c r="O27" s="12">
        <f t="shared" si="0"/>
        <v>15.538461538461538</v>
      </c>
      <c r="Q27">
        <v>1</v>
      </c>
      <c r="S27">
        <v>44</v>
      </c>
      <c r="T27">
        <v>80</v>
      </c>
      <c r="V27" s="7">
        <v>20</v>
      </c>
      <c r="W27">
        <v>13</v>
      </c>
      <c r="X27" s="12">
        <f t="shared" si="1"/>
        <v>14.966666666666667</v>
      </c>
      <c r="Y27">
        <v>1</v>
      </c>
      <c r="Z27">
        <v>1</v>
      </c>
      <c r="AA27">
        <v>20</v>
      </c>
      <c r="AB27">
        <v>3</v>
      </c>
      <c r="AC27">
        <v>100</v>
      </c>
      <c r="AD27">
        <v>100</v>
      </c>
      <c r="AE27">
        <v>-1</v>
      </c>
      <c r="AF27" s="9">
        <v>9.8000000000000007</v>
      </c>
      <c r="AG27" s="28">
        <f t="shared" ref="AG27:AG33" si="4">+(AF27*3+AE27*10*2+AD27/5+AC27/5+AB27/3*20+AA27)/9+Z27+Y27</f>
        <v>11.933333333333334</v>
      </c>
    </row>
    <row r="28" spans="1:34" x14ac:dyDescent="0.2">
      <c r="A28">
        <v>26</v>
      </c>
      <c r="B28" t="s">
        <v>16</v>
      </c>
      <c r="C28">
        <v>4</v>
      </c>
      <c r="F28">
        <v>17</v>
      </c>
      <c r="G28">
        <v>20</v>
      </c>
      <c r="H28">
        <v>18</v>
      </c>
      <c r="I28">
        <v>15</v>
      </c>
      <c r="J28">
        <v>20</v>
      </c>
      <c r="K28">
        <v>0</v>
      </c>
      <c r="L28">
        <v>0</v>
      </c>
      <c r="M28">
        <v>0</v>
      </c>
      <c r="N28" s="9">
        <v>8</v>
      </c>
      <c r="O28" s="12">
        <f t="shared" si="0"/>
        <v>11.384615384615385</v>
      </c>
      <c r="S28">
        <v>0</v>
      </c>
      <c r="T28">
        <v>70</v>
      </c>
      <c r="V28" s="7">
        <v>20</v>
      </c>
      <c r="W28">
        <v>9</v>
      </c>
      <c r="X28" s="12">
        <f t="shared" si="1"/>
        <v>10.166666666666666</v>
      </c>
      <c r="Y28">
        <v>5</v>
      </c>
      <c r="Z28">
        <v>-1</v>
      </c>
      <c r="AA28">
        <v>20</v>
      </c>
      <c r="AB28">
        <v>0</v>
      </c>
      <c r="AC28">
        <v>0</v>
      </c>
      <c r="AD28">
        <v>0</v>
      </c>
      <c r="AE28">
        <v>-1</v>
      </c>
      <c r="AF28" s="9">
        <v>16.3</v>
      </c>
      <c r="AG28" s="28">
        <f t="shared" si="4"/>
        <v>9.4333333333333336</v>
      </c>
    </row>
    <row r="29" spans="1:34" x14ac:dyDescent="0.2">
      <c r="A29">
        <v>27</v>
      </c>
      <c r="B29" t="s">
        <v>70</v>
      </c>
      <c r="C29">
        <v>1</v>
      </c>
      <c r="E29">
        <v>2</v>
      </c>
      <c r="F29">
        <v>15</v>
      </c>
      <c r="G29">
        <v>18</v>
      </c>
      <c r="H29">
        <v>18</v>
      </c>
      <c r="I29">
        <v>17</v>
      </c>
      <c r="J29">
        <v>20</v>
      </c>
      <c r="K29">
        <v>100</v>
      </c>
      <c r="L29">
        <v>100</v>
      </c>
      <c r="M29">
        <v>100</v>
      </c>
      <c r="N29" s="9">
        <v>16</v>
      </c>
      <c r="O29" s="12">
        <f t="shared" si="0"/>
        <v>17.384615384615383</v>
      </c>
      <c r="Q29">
        <v>2</v>
      </c>
      <c r="S29">
        <v>75</v>
      </c>
      <c r="T29">
        <v>90</v>
      </c>
      <c r="V29" s="7">
        <v>20</v>
      </c>
      <c r="W29">
        <v>14</v>
      </c>
      <c r="X29" s="12">
        <f t="shared" si="1"/>
        <v>17.833333333333336</v>
      </c>
      <c r="Y29">
        <v>1</v>
      </c>
      <c r="Z29">
        <v>1</v>
      </c>
      <c r="AA29">
        <v>20</v>
      </c>
      <c r="AB29">
        <v>3</v>
      </c>
      <c r="AC29">
        <v>100</v>
      </c>
      <c r="AD29">
        <v>100</v>
      </c>
      <c r="AE29">
        <v>1.5</v>
      </c>
      <c r="AF29" s="9">
        <v>13.8</v>
      </c>
      <c r="AG29" s="28">
        <f t="shared" si="4"/>
        <v>18.822222222222223</v>
      </c>
    </row>
    <row r="30" spans="1:34" x14ac:dyDescent="0.2">
      <c r="A30">
        <v>28</v>
      </c>
      <c r="B30" t="s">
        <v>92</v>
      </c>
      <c r="E30">
        <v>1</v>
      </c>
      <c r="F30">
        <v>11</v>
      </c>
      <c r="G30">
        <v>18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9">
        <v>14</v>
      </c>
      <c r="O30" s="12">
        <f t="shared" si="0"/>
        <v>7.1538461538461542</v>
      </c>
      <c r="S30">
        <v>40</v>
      </c>
      <c r="T30">
        <v>40</v>
      </c>
      <c r="V30" s="7">
        <v>20</v>
      </c>
      <c r="W30">
        <v>12</v>
      </c>
      <c r="X30" s="12">
        <f t="shared" si="1"/>
        <v>12</v>
      </c>
      <c r="Y30">
        <v>-3</v>
      </c>
      <c r="Z30">
        <v>-1</v>
      </c>
      <c r="AA30">
        <v>0</v>
      </c>
      <c r="AB30">
        <v>2</v>
      </c>
      <c r="AC30">
        <v>0</v>
      </c>
      <c r="AD30">
        <v>0</v>
      </c>
      <c r="AE30">
        <v>-1</v>
      </c>
      <c r="AF30" s="9">
        <v>11</v>
      </c>
      <c r="AG30" s="28">
        <f t="shared" si="4"/>
        <v>-1.0740740740740744</v>
      </c>
    </row>
    <row r="31" spans="1:34" x14ac:dyDescent="0.2">
      <c r="A31">
        <v>29</v>
      </c>
      <c r="B31" t="s">
        <v>19</v>
      </c>
      <c r="E31">
        <v>3</v>
      </c>
      <c r="F31">
        <v>15</v>
      </c>
      <c r="G31">
        <v>18</v>
      </c>
      <c r="H31">
        <v>17</v>
      </c>
      <c r="I31">
        <v>0</v>
      </c>
      <c r="J31">
        <v>15</v>
      </c>
      <c r="K31">
        <v>0</v>
      </c>
      <c r="L31">
        <v>100</v>
      </c>
      <c r="M31">
        <v>100</v>
      </c>
      <c r="N31" s="9">
        <v>11</v>
      </c>
      <c r="O31" s="12">
        <f t="shared" si="0"/>
        <v>12.923076923076923</v>
      </c>
      <c r="S31">
        <v>0</v>
      </c>
      <c r="T31">
        <v>40</v>
      </c>
      <c r="V31" s="7">
        <v>17</v>
      </c>
      <c r="W31">
        <v>13</v>
      </c>
      <c r="X31" s="12">
        <f t="shared" si="1"/>
        <v>10.666666666666666</v>
      </c>
      <c r="Y31">
        <v>1</v>
      </c>
      <c r="Z31">
        <v>1</v>
      </c>
      <c r="AA31">
        <v>12</v>
      </c>
      <c r="AB31">
        <v>3</v>
      </c>
      <c r="AC31">
        <v>100</v>
      </c>
      <c r="AD31">
        <v>100</v>
      </c>
      <c r="AE31">
        <v>0</v>
      </c>
      <c r="AF31" s="9">
        <v>8.8000000000000007</v>
      </c>
      <c r="AG31" s="28">
        <f t="shared" si="4"/>
        <v>12.933333333333334</v>
      </c>
    </row>
    <row r="32" spans="1:34" x14ac:dyDescent="0.2">
      <c r="A32">
        <v>30</v>
      </c>
      <c r="B32" t="s">
        <v>33</v>
      </c>
      <c r="C32">
        <v>-2</v>
      </c>
      <c r="E32">
        <v>3</v>
      </c>
      <c r="F32">
        <v>11</v>
      </c>
      <c r="G32">
        <v>20</v>
      </c>
      <c r="H32">
        <v>15</v>
      </c>
      <c r="I32">
        <v>18</v>
      </c>
      <c r="J32">
        <v>20</v>
      </c>
      <c r="K32">
        <v>100</v>
      </c>
      <c r="L32">
        <v>100</v>
      </c>
      <c r="M32">
        <v>100</v>
      </c>
      <c r="N32" s="9">
        <v>13</v>
      </c>
      <c r="O32" s="12">
        <f t="shared" si="0"/>
        <v>15.76923076923077</v>
      </c>
      <c r="R32">
        <v>1</v>
      </c>
      <c r="S32">
        <v>0</v>
      </c>
      <c r="T32">
        <v>75</v>
      </c>
      <c r="U32">
        <v>1</v>
      </c>
      <c r="V32" s="7">
        <v>20</v>
      </c>
      <c r="W32">
        <v>13</v>
      </c>
      <c r="X32" s="12">
        <f t="shared" si="1"/>
        <v>14.333333333333334</v>
      </c>
      <c r="Y32">
        <v>1</v>
      </c>
      <c r="Z32">
        <v>1</v>
      </c>
      <c r="AA32">
        <v>20</v>
      </c>
      <c r="AB32">
        <v>3</v>
      </c>
      <c r="AC32">
        <v>100</v>
      </c>
      <c r="AD32">
        <v>100</v>
      </c>
      <c r="AE32">
        <v>2</v>
      </c>
      <c r="AF32" s="9">
        <v>12.8</v>
      </c>
      <c r="AG32" s="28">
        <f t="shared" si="4"/>
        <v>19.600000000000001</v>
      </c>
    </row>
    <row r="33" spans="1:34" x14ac:dyDescent="0.2">
      <c r="A33">
        <v>31</v>
      </c>
      <c r="B33" t="s">
        <v>253</v>
      </c>
      <c r="C33">
        <v>4</v>
      </c>
      <c r="E33">
        <v>3</v>
      </c>
      <c r="F33">
        <v>20</v>
      </c>
      <c r="G33">
        <v>20</v>
      </c>
      <c r="H33">
        <v>18</v>
      </c>
      <c r="I33">
        <v>20</v>
      </c>
      <c r="J33">
        <v>20</v>
      </c>
      <c r="K33">
        <v>100</v>
      </c>
      <c r="L33">
        <v>100</v>
      </c>
      <c r="M33">
        <v>100</v>
      </c>
      <c r="N33" s="9">
        <v>12</v>
      </c>
      <c r="O33" s="12">
        <f t="shared" si="0"/>
        <v>18</v>
      </c>
      <c r="Q33">
        <v>1</v>
      </c>
      <c r="R33">
        <v>1</v>
      </c>
      <c r="S33">
        <v>81</v>
      </c>
      <c r="T33">
        <v>70</v>
      </c>
      <c r="V33" s="7">
        <v>20</v>
      </c>
      <c r="W33">
        <v>10</v>
      </c>
      <c r="X33" s="12">
        <f t="shared" si="1"/>
        <v>15.366666666666667</v>
      </c>
      <c r="Y33">
        <v>1</v>
      </c>
      <c r="Z33">
        <v>1</v>
      </c>
      <c r="AA33">
        <v>20</v>
      </c>
      <c r="AB33">
        <v>3</v>
      </c>
      <c r="AC33">
        <v>100</v>
      </c>
      <c r="AD33">
        <v>100</v>
      </c>
      <c r="AE33">
        <v>2</v>
      </c>
      <c r="AF33" s="9">
        <v>10.8</v>
      </c>
      <c r="AG33" s="28">
        <f t="shared" si="4"/>
        <v>18.933333333333334</v>
      </c>
    </row>
    <row r="34" spans="1:34" x14ac:dyDescent="0.2">
      <c r="A34">
        <v>32</v>
      </c>
      <c r="B34" t="s">
        <v>136</v>
      </c>
      <c r="F34">
        <v>4</v>
      </c>
      <c r="G34">
        <v>6</v>
      </c>
      <c r="H34">
        <v>0</v>
      </c>
      <c r="I34">
        <v>0</v>
      </c>
      <c r="J34">
        <v>20</v>
      </c>
      <c r="K34">
        <v>0</v>
      </c>
      <c r="L34">
        <v>0</v>
      </c>
      <c r="M34">
        <v>0</v>
      </c>
      <c r="S34">
        <v>0</v>
      </c>
      <c r="T34">
        <v>0</v>
      </c>
      <c r="V34" s="7"/>
      <c r="AA34">
        <v>0</v>
      </c>
      <c r="AB34">
        <v>0</v>
      </c>
      <c r="AC34">
        <v>0</v>
      </c>
      <c r="AD34">
        <v>0</v>
      </c>
      <c r="AG34" s="28"/>
    </row>
    <row r="35" spans="1:34" x14ac:dyDescent="0.2">
      <c r="A35">
        <v>33</v>
      </c>
      <c r="B35" t="s">
        <v>17</v>
      </c>
      <c r="C35">
        <v>1</v>
      </c>
      <c r="E35">
        <v>3</v>
      </c>
      <c r="F35">
        <v>17</v>
      </c>
      <c r="G35">
        <v>20</v>
      </c>
      <c r="H35">
        <v>18</v>
      </c>
      <c r="I35">
        <v>18</v>
      </c>
      <c r="J35">
        <v>20</v>
      </c>
      <c r="K35">
        <v>100</v>
      </c>
      <c r="L35">
        <v>100</v>
      </c>
      <c r="M35">
        <v>100</v>
      </c>
      <c r="N35" s="9">
        <v>16</v>
      </c>
      <c r="O35" s="12">
        <f t="shared" si="0"/>
        <v>18.076923076923077</v>
      </c>
      <c r="P35" t="s">
        <v>249</v>
      </c>
      <c r="Q35">
        <v>3</v>
      </c>
      <c r="R35">
        <v>1</v>
      </c>
      <c r="S35">
        <v>69</v>
      </c>
      <c r="T35">
        <v>75</v>
      </c>
      <c r="V35" s="7">
        <v>20</v>
      </c>
      <c r="W35">
        <v>3</v>
      </c>
      <c r="X35" s="12">
        <f t="shared" si="1"/>
        <v>13.633333333333333</v>
      </c>
      <c r="Y35">
        <v>-2</v>
      </c>
      <c r="Z35">
        <v>2</v>
      </c>
      <c r="AA35">
        <v>20</v>
      </c>
      <c r="AB35">
        <v>3</v>
      </c>
      <c r="AC35">
        <v>100</v>
      </c>
      <c r="AD35">
        <v>100</v>
      </c>
      <c r="AE35">
        <v>1.5</v>
      </c>
      <c r="AF35" s="9">
        <v>8.8000000000000007</v>
      </c>
      <c r="AG35" s="28">
        <f t="shared" ref="AG35:AG36" si="5">+(AF35*3+AE35*10*2+AD35/5+AC35/5+AB35/3*20+AA35)/9+Z35+Y35</f>
        <v>15.155555555555559</v>
      </c>
    </row>
    <row r="36" spans="1:34" x14ac:dyDescent="0.2">
      <c r="A36">
        <v>34</v>
      </c>
      <c r="B36" t="s">
        <v>137</v>
      </c>
      <c r="F36">
        <v>5</v>
      </c>
      <c r="G36">
        <v>20</v>
      </c>
      <c r="H36">
        <v>18</v>
      </c>
      <c r="I36">
        <v>15</v>
      </c>
      <c r="J36">
        <v>20</v>
      </c>
      <c r="K36">
        <v>0</v>
      </c>
      <c r="L36">
        <v>80</v>
      </c>
      <c r="M36">
        <v>70</v>
      </c>
      <c r="N36" s="9">
        <v>0</v>
      </c>
      <c r="O36" s="12">
        <f t="shared" si="0"/>
        <v>9.0769230769230766</v>
      </c>
      <c r="S36">
        <v>0</v>
      </c>
      <c r="T36">
        <v>0</v>
      </c>
      <c r="V36" s="7">
        <v>2</v>
      </c>
      <c r="X36" s="12">
        <f t="shared" si="1"/>
        <v>0.33333333333333331</v>
      </c>
      <c r="Y36">
        <v>-2</v>
      </c>
      <c r="AA36">
        <v>0</v>
      </c>
      <c r="AB36">
        <v>0</v>
      </c>
      <c r="AC36">
        <v>0</v>
      </c>
      <c r="AD36">
        <v>0</v>
      </c>
      <c r="AE36">
        <v>-1</v>
      </c>
      <c r="AG36" s="28">
        <f t="shared" si="5"/>
        <v>-4.2222222222222223</v>
      </c>
    </row>
    <row r="37" spans="1:34" s="1" customFormat="1" x14ac:dyDescent="0.2">
      <c r="F37" s="1">
        <v>20</v>
      </c>
      <c r="G37" s="1">
        <v>20</v>
      </c>
      <c r="H37" s="1">
        <v>20</v>
      </c>
      <c r="I37" s="1">
        <v>20</v>
      </c>
      <c r="J37" s="1">
        <v>20</v>
      </c>
      <c r="K37" s="1">
        <v>100</v>
      </c>
      <c r="L37" s="1">
        <v>100</v>
      </c>
      <c r="M37" s="1">
        <v>100</v>
      </c>
      <c r="N37" s="13">
        <v>20</v>
      </c>
      <c r="O37" s="14">
        <f>+(N37*3+M37/5+L37/5+K37/5+J37+I37+H37+G37+F37*3)/13</f>
        <v>20</v>
      </c>
      <c r="Q37" s="1">
        <v>2</v>
      </c>
      <c r="R37" s="1">
        <v>1</v>
      </c>
      <c r="S37" s="1">
        <v>100</v>
      </c>
      <c r="T37" s="1">
        <v>100</v>
      </c>
      <c r="V37" s="27">
        <v>20</v>
      </c>
      <c r="W37" s="1">
        <v>20</v>
      </c>
      <c r="X37" s="14">
        <f>+(W37*3+V37+T37/5+S37/5)/6+U37+R37+Q37</f>
        <v>23</v>
      </c>
      <c r="Y37" s="1">
        <v>1</v>
      </c>
      <c r="Z37" s="1">
        <v>1</v>
      </c>
      <c r="AA37" s="1">
        <v>20</v>
      </c>
      <c r="AB37" s="1">
        <v>3</v>
      </c>
      <c r="AC37" s="1">
        <v>100</v>
      </c>
      <c r="AD37" s="1">
        <v>100</v>
      </c>
      <c r="AE37" s="1">
        <v>2</v>
      </c>
      <c r="AF37" s="13">
        <v>20</v>
      </c>
      <c r="AG37" s="14">
        <f>+(AF37*3+AE37*10*2+AD37/5+AC37/5+AB37/3*20+AA37)/9+Z37+Y37</f>
        <v>22</v>
      </c>
    </row>
    <row r="38" spans="1:34" x14ac:dyDescent="0.2">
      <c r="M38" t="s">
        <v>182</v>
      </c>
      <c r="N38" s="11">
        <f>COUNTIF(N3:N36,"&gt;= 11.5")</f>
        <v>13</v>
      </c>
      <c r="O38" s="11">
        <f>COUNTIF(O3:O36,"&gt;= 11.5")</f>
        <v>15</v>
      </c>
      <c r="P38" s="8">
        <f>+O38/SUM(O38:O40)*100</f>
        <v>44.117647058823529</v>
      </c>
      <c r="V38" t="s">
        <v>182</v>
      </c>
      <c r="W38" s="11">
        <f>COUNTIF(W3:W36,"&gt;= 11.5")</f>
        <v>13</v>
      </c>
      <c r="X38" s="9">
        <f>COUNTIF(X3:X36,"&gt;= 11.5")</f>
        <v>18</v>
      </c>
      <c r="Y38" s="8">
        <f>+X38/SUM(X38:X40)*100</f>
        <v>52.941176470588239</v>
      </c>
      <c r="AE38" t="s">
        <v>182</v>
      </c>
      <c r="AF38" s="11">
        <f>COUNTIF(AF3:AF36,"&gt;= 11.5")</f>
        <v>13</v>
      </c>
      <c r="AG38" s="9">
        <f>COUNTIF(AG3:AG36,"&gt;= 11.5")</f>
        <v>19</v>
      </c>
      <c r="AH38" s="8">
        <f>+AG38/SUM(AG38:AG40)*100</f>
        <v>52.777777777777779</v>
      </c>
    </row>
    <row r="39" spans="1:34" x14ac:dyDescent="0.2">
      <c r="M39" t="s">
        <v>183</v>
      </c>
      <c r="N39" s="11">
        <f>COUNTIF(N3:N36,"&lt;11.5")</f>
        <v>16</v>
      </c>
      <c r="O39" s="11">
        <f>COUNTIF(O3:O36,"&lt;11.5")</f>
        <v>15</v>
      </c>
      <c r="P39" s="8">
        <f>+O39/SUM(O38:O40)*100</f>
        <v>44.117647058823529</v>
      </c>
      <c r="V39" t="s">
        <v>183</v>
      </c>
      <c r="W39" s="11">
        <f>COUNTIF(W3:W36,"&lt;11.5")</f>
        <v>13</v>
      </c>
      <c r="X39" s="9">
        <f>COUNTIF(X3:X36,"&lt;11.5")</f>
        <v>12</v>
      </c>
      <c r="Y39" s="8">
        <f>+X39/SUM(X38:X40)*100</f>
        <v>35.294117647058826</v>
      </c>
      <c r="AE39" t="s">
        <v>183</v>
      </c>
      <c r="AF39" s="11">
        <f>COUNTIF(AF3:AF36,"&lt;11.5")</f>
        <v>15</v>
      </c>
      <c r="AG39" s="9">
        <f>COUNTIF(AG3:AG36,"&lt;11.5")</f>
        <v>13</v>
      </c>
      <c r="AH39" s="8">
        <f>+AG39/SUM(AG38:AG40)*100</f>
        <v>36.111111111111107</v>
      </c>
    </row>
    <row r="40" spans="1:34" x14ac:dyDescent="0.2">
      <c r="M40" t="s">
        <v>184</v>
      </c>
      <c r="N40" s="11">
        <v>5</v>
      </c>
      <c r="O40" s="11">
        <v>4</v>
      </c>
      <c r="P40" s="8">
        <f>100-P39-P38</f>
        <v>11.764705882352942</v>
      </c>
      <c r="V40" t="s">
        <v>184</v>
      </c>
      <c r="W40" s="11">
        <v>5</v>
      </c>
      <c r="X40" s="9">
        <v>4</v>
      </c>
      <c r="Y40" s="8">
        <f>100-Y39-Y38</f>
        <v>11.764705882352935</v>
      </c>
      <c r="AE40" t="s">
        <v>184</v>
      </c>
      <c r="AF40" s="11">
        <v>5</v>
      </c>
      <c r="AG40" s="9">
        <v>4</v>
      </c>
      <c r="AH40" s="8">
        <f>100-AH39-AH38</f>
        <v>11.111111111111114</v>
      </c>
    </row>
  </sheetData>
  <sortState xmlns:xlrd2="http://schemas.microsoft.com/office/spreadsheetml/2017/richdata2" ref="B3:G36">
    <sortCondition ref="B3:B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52E0-477D-654F-A516-58B21B98059D}">
  <dimension ref="A1:AA41"/>
  <sheetViews>
    <sheetView zoomScale="90" zoomScaleNormal="90" workbookViewId="0">
      <selection activeCell="AA25" sqref="AA25"/>
    </sheetView>
  </sheetViews>
  <sheetFormatPr baseColWidth="10" defaultRowHeight="16" x14ac:dyDescent="0.2"/>
  <cols>
    <col min="1" max="1" width="4" bestFit="1" customWidth="1"/>
    <col min="2" max="2" width="22.1640625" customWidth="1"/>
    <col min="3" max="4" width="3.33203125" customWidth="1"/>
    <col min="5" max="8" width="6.1640625" customWidth="1"/>
    <col min="9" max="9" width="6.1640625" style="9" customWidth="1"/>
    <col min="10" max="10" width="7.6640625" style="12" customWidth="1"/>
    <col min="11" max="11" width="6" customWidth="1"/>
    <col min="12" max="12" width="4.1640625" customWidth="1"/>
    <col min="13" max="13" width="6.33203125" customWidth="1"/>
    <col min="14" max="14" width="7.5" customWidth="1"/>
    <col min="15" max="15" width="6.83203125" customWidth="1"/>
    <col min="16" max="16" width="2.5" customWidth="1"/>
    <col min="17" max="17" width="7" customWidth="1"/>
    <col min="18" max="18" width="6.33203125" style="12" bestFit="1" customWidth="1"/>
    <col min="19" max="19" width="7.1640625" customWidth="1"/>
    <col min="20" max="23" width="7" bestFit="1" customWidth="1"/>
    <col min="24" max="24" width="4.5" bestFit="1" customWidth="1"/>
    <col min="25" max="25" width="5.1640625" bestFit="1" customWidth="1"/>
    <col min="26" max="26" width="8.83203125" style="4" customWidth="1"/>
  </cols>
  <sheetData>
    <row r="1" spans="1:27" x14ac:dyDescent="0.2">
      <c r="A1" t="s">
        <v>22</v>
      </c>
      <c r="B1" t="s">
        <v>26</v>
      </c>
      <c r="E1" s="10" t="s">
        <v>180</v>
      </c>
      <c r="F1" s="10" t="s">
        <v>181</v>
      </c>
      <c r="G1" s="10" t="s">
        <v>181</v>
      </c>
      <c r="H1" s="10" t="s">
        <v>181</v>
      </c>
      <c r="I1" s="21" t="s">
        <v>180</v>
      </c>
      <c r="K1" s="10"/>
      <c r="L1" s="10"/>
      <c r="M1" s="10" t="s">
        <v>181</v>
      </c>
      <c r="N1" s="10" t="s">
        <v>181</v>
      </c>
      <c r="Q1" t="s">
        <v>180</v>
      </c>
      <c r="T1" t="s">
        <v>181</v>
      </c>
      <c r="U1" t="s">
        <v>181</v>
      </c>
      <c r="V1" t="s">
        <v>181</v>
      </c>
      <c r="W1" t="s">
        <v>181</v>
      </c>
      <c r="X1" t="s">
        <v>180</v>
      </c>
      <c r="Y1" t="s">
        <v>181</v>
      </c>
    </row>
    <row r="2" spans="1:27" x14ac:dyDescent="0.2">
      <c r="A2" s="1"/>
      <c r="B2" s="1" t="s">
        <v>1</v>
      </c>
      <c r="C2" s="1" t="s">
        <v>2</v>
      </c>
      <c r="D2" s="1" t="s">
        <v>103</v>
      </c>
      <c r="E2" s="1" t="s">
        <v>138</v>
      </c>
      <c r="F2" s="1" t="s">
        <v>125</v>
      </c>
      <c r="G2" s="1" t="s">
        <v>170</v>
      </c>
      <c r="H2" s="1" t="s">
        <v>171</v>
      </c>
      <c r="I2" s="20" t="s">
        <v>178</v>
      </c>
      <c r="J2" s="19" t="s">
        <v>179</v>
      </c>
      <c r="K2" s="3" t="s">
        <v>208</v>
      </c>
      <c r="L2" s="3" t="s">
        <v>211</v>
      </c>
      <c r="M2" s="3" t="s">
        <v>176</v>
      </c>
      <c r="N2" s="3" t="s">
        <v>251</v>
      </c>
      <c r="O2" s="3" t="s">
        <v>212</v>
      </c>
      <c r="Q2" s="3" t="s">
        <v>178</v>
      </c>
      <c r="R2" s="19" t="s">
        <v>179</v>
      </c>
      <c r="S2" s="3" t="s">
        <v>269</v>
      </c>
      <c r="T2" s="1" t="s">
        <v>265</v>
      </c>
      <c r="U2" s="1" t="s">
        <v>266</v>
      </c>
      <c r="V2" s="1" t="s">
        <v>267</v>
      </c>
      <c r="W2" s="1" t="s">
        <v>268</v>
      </c>
      <c r="X2" s="1" t="s">
        <v>178</v>
      </c>
      <c r="Y2" s="1" t="s">
        <v>125</v>
      </c>
      <c r="Z2" s="25" t="s">
        <v>179</v>
      </c>
    </row>
    <row r="3" spans="1:27" x14ac:dyDescent="0.2">
      <c r="A3">
        <v>1</v>
      </c>
      <c r="B3" t="s">
        <v>85</v>
      </c>
      <c r="C3">
        <v>1</v>
      </c>
      <c r="D3">
        <v>0</v>
      </c>
      <c r="E3">
        <v>12</v>
      </c>
      <c r="F3" s="7">
        <v>20</v>
      </c>
      <c r="G3">
        <v>0</v>
      </c>
      <c r="H3">
        <v>80</v>
      </c>
      <c r="I3" s="9">
        <v>4</v>
      </c>
      <c r="J3" s="12">
        <f t="shared" ref="J3:J38" si="0">+(I3*3+E3*3+F3+G3/5+H3/5)/9</f>
        <v>9.3333333333333339</v>
      </c>
      <c r="K3">
        <v>2</v>
      </c>
      <c r="M3">
        <v>40</v>
      </c>
      <c r="N3">
        <v>55</v>
      </c>
      <c r="Q3">
        <v>4</v>
      </c>
      <c r="R3" s="12">
        <f>+(Q3*3+N3/5+M3/5)/5 +L3+K3 + O3</f>
        <v>8.1999999999999993</v>
      </c>
      <c r="S3">
        <v>1</v>
      </c>
      <c r="T3">
        <v>20</v>
      </c>
      <c r="U3">
        <v>20</v>
      </c>
      <c r="V3">
        <v>100</v>
      </c>
      <c r="W3">
        <v>0</v>
      </c>
      <c r="X3">
        <v>8.9</v>
      </c>
      <c r="Y3" s="7">
        <v>18</v>
      </c>
      <c r="Z3" s="12">
        <f t="shared" ref="Z3:Z36" si="1">+(Y3+X3*3+W3++V3/5+U3+T3)/8+S3</f>
        <v>14.0875</v>
      </c>
    </row>
    <row r="4" spans="1:27" x14ac:dyDescent="0.2">
      <c r="A4">
        <v>2</v>
      </c>
      <c r="B4" t="s">
        <v>150</v>
      </c>
      <c r="E4">
        <v>0</v>
      </c>
      <c r="F4" s="7">
        <v>8</v>
      </c>
      <c r="G4">
        <v>0</v>
      </c>
      <c r="H4">
        <v>0</v>
      </c>
      <c r="M4">
        <v>0</v>
      </c>
      <c r="N4">
        <v>0</v>
      </c>
      <c r="T4">
        <v>0</v>
      </c>
      <c r="U4">
        <v>0</v>
      </c>
      <c r="V4">
        <v>0</v>
      </c>
      <c r="W4">
        <v>0</v>
      </c>
      <c r="Y4" s="7">
        <v>0</v>
      </c>
      <c r="Z4" s="12"/>
    </row>
    <row r="5" spans="1:27" x14ac:dyDescent="0.2">
      <c r="A5">
        <v>3</v>
      </c>
      <c r="B5" t="s">
        <v>82</v>
      </c>
      <c r="C5">
        <v>3</v>
      </c>
      <c r="D5">
        <v>1</v>
      </c>
      <c r="E5">
        <v>19</v>
      </c>
      <c r="F5" s="7">
        <v>20</v>
      </c>
      <c r="G5">
        <v>55</v>
      </c>
      <c r="H5">
        <v>65</v>
      </c>
      <c r="I5" s="9">
        <v>4</v>
      </c>
      <c r="J5" s="12">
        <f t="shared" si="0"/>
        <v>12.555555555555555</v>
      </c>
      <c r="M5">
        <v>90</v>
      </c>
      <c r="N5">
        <v>85</v>
      </c>
      <c r="Q5">
        <v>11</v>
      </c>
      <c r="R5" s="12">
        <f t="shared" ref="R5:R37" si="2">+(Q5*3+N5/5+M5/5)/5 +L5+K5 + O5</f>
        <v>13.6</v>
      </c>
      <c r="S5">
        <v>1</v>
      </c>
      <c r="T5">
        <v>20</v>
      </c>
      <c r="U5">
        <v>20</v>
      </c>
      <c r="V5">
        <v>100</v>
      </c>
      <c r="W5">
        <v>20</v>
      </c>
      <c r="X5">
        <v>17.8</v>
      </c>
      <c r="Y5" s="7">
        <v>20</v>
      </c>
      <c r="Z5" s="12">
        <f t="shared" si="1"/>
        <v>20.175000000000001</v>
      </c>
    </row>
    <row r="6" spans="1:27" x14ac:dyDescent="0.2">
      <c r="A6">
        <v>4</v>
      </c>
      <c r="B6" t="s">
        <v>151</v>
      </c>
      <c r="E6">
        <f>5+3</f>
        <v>8</v>
      </c>
      <c r="F6" s="7">
        <v>20</v>
      </c>
      <c r="G6">
        <f>50+40</f>
        <v>90</v>
      </c>
      <c r="H6">
        <f>60+30</f>
        <v>90</v>
      </c>
      <c r="I6" s="9">
        <v>1</v>
      </c>
      <c r="J6" s="12">
        <f t="shared" si="0"/>
        <v>9.2222222222222214</v>
      </c>
      <c r="K6">
        <v>1</v>
      </c>
      <c r="L6">
        <v>1</v>
      </c>
      <c r="M6">
        <v>70</v>
      </c>
      <c r="N6">
        <v>20</v>
      </c>
      <c r="O6">
        <v>1.5</v>
      </c>
      <c r="Q6">
        <v>6</v>
      </c>
      <c r="R6" s="12">
        <f t="shared" si="2"/>
        <v>10.7</v>
      </c>
      <c r="S6">
        <v>1</v>
      </c>
      <c r="T6">
        <v>20</v>
      </c>
      <c r="U6">
        <v>20</v>
      </c>
      <c r="V6">
        <v>100</v>
      </c>
      <c r="W6">
        <v>20</v>
      </c>
      <c r="X6">
        <v>6.7</v>
      </c>
      <c r="Y6" s="7">
        <v>20</v>
      </c>
      <c r="Z6" s="12">
        <f t="shared" si="1"/>
        <v>16.012499999999999</v>
      </c>
    </row>
    <row r="7" spans="1:27" x14ac:dyDescent="0.2">
      <c r="A7">
        <v>5</v>
      </c>
      <c r="B7" t="s">
        <v>152</v>
      </c>
      <c r="E7">
        <v>4</v>
      </c>
      <c r="F7" s="7">
        <v>13</v>
      </c>
      <c r="G7">
        <v>0</v>
      </c>
      <c r="H7">
        <v>0</v>
      </c>
      <c r="M7" t="s">
        <v>252</v>
      </c>
      <c r="T7">
        <v>0</v>
      </c>
      <c r="U7">
        <v>0</v>
      </c>
      <c r="V7">
        <v>0</v>
      </c>
      <c r="W7">
        <v>0</v>
      </c>
      <c r="Z7" s="12"/>
    </row>
    <row r="8" spans="1:27" x14ac:dyDescent="0.2">
      <c r="A8">
        <v>6</v>
      </c>
      <c r="B8" t="s">
        <v>104</v>
      </c>
      <c r="D8">
        <v>-1</v>
      </c>
      <c r="E8">
        <v>8</v>
      </c>
      <c r="F8" s="7">
        <v>17</v>
      </c>
      <c r="G8">
        <v>30</v>
      </c>
      <c r="H8">
        <v>100</v>
      </c>
      <c r="I8" s="9">
        <v>9</v>
      </c>
      <c r="J8" s="12">
        <f t="shared" si="0"/>
        <v>10.444444444444445</v>
      </c>
      <c r="M8">
        <v>75</v>
      </c>
      <c r="N8">
        <v>0</v>
      </c>
      <c r="Q8">
        <v>15</v>
      </c>
      <c r="R8" s="12">
        <f t="shared" si="2"/>
        <v>12</v>
      </c>
      <c r="T8">
        <v>0</v>
      </c>
      <c r="U8">
        <v>0</v>
      </c>
      <c r="V8">
        <v>100</v>
      </c>
      <c r="W8">
        <v>0</v>
      </c>
      <c r="X8">
        <v>13.3</v>
      </c>
      <c r="Y8" s="7">
        <v>20</v>
      </c>
      <c r="Z8" s="12">
        <f t="shared" si="1"/>
        <v>9.9875000000000007</v>
      </c>
      <c r="AA8" t="s">
        <v>283</v>
      </c>
    </row>
    <row r="9" spans="1:27" x14ac:dyDescent="0.2">
      <c r="A9">
        <v>7</v>
      </c>
      <c r="B9" t="s">
        <v>121</v>
      </c>
      <c r="E9">
        <v>5</v>
      </c>
      <c r="F9" s="7">
        <v>20</v>
      </c>
      <c r="G9">
        <v>0</v>
      </c>
      <c r="H9">
        <v>60</v>
      </c>
      <c r="I9" s="9">
        <v>8</v>
      </c>
      <c r="J9" s="12">
        <f t="shared" si="0"/>
        <v>7.8888888888888893</v>
      </c>
      <c r="M9">
        <v>0</v>
      </c>
      <c r="N9">
        <v>0</v>
      </c>
      <c r="R9" s="12">
        <f t="shared" si="2"/>
        <v>0</v>
      </c>
      <c r="T9">
        <v>0</v>
      </c>
      <c r="U9">
        <v>0</v>
      </c>
      <c r="V9">
        <v>0</v>
      </c>
      <c r="W9">
        <v>0</v>
      </c>
      <c r="X9">
        <v>2.2000000000000002</v>
      </c>
      <c r="Y9" s="7">
        <v>0</v>
      </c>
      <c r="Z9" s="12">
        <f t="shared" si="1"/>
        <v>0.82500000000000007</v>
      </c>
    </row>
    <row r="10" spans="1:27" x14ac:dyDescent="0.2">
      <c r="A10">
        <v>8</v>
      </c>
      <c r="B10" t="s">
        <v>153</v>
      </c>
      <c r="C10">
        <v>-1</v>
      </c>
      <c r="D10">
        <v>-1</v>
      </c>
      <c r="E10">
        <v>6</v>
      </c>
      <c r="F10" s="7">
        <v>20</v>
      </c>
      <c r="G10">
        <v>0</v>
      </c>
      <c r="H10">
        <v>0</v>
      </c>
      <c r="I10" s="9">
        <v>3</v>
      </c>
      <c r="J10" s="12">
        <f t="shared" si="0"/>
        <v>5.2222222222222223</v>
      </c>
      <c r="M10">
        <v>90</v>
      </c>
      <c r="N10">
        <v>0</v>
      </c>
      <c r="Q10">
        <v>2</v>
      </c>
      <c r="R10" s="12">
        <f t="shared" si="2"/>
        <v>4.8</v>
      </c>
      <c r="T10">
        <v>0</v>
      </c>
      <c r="U10">
        <v>0</v>
      </c>
      <c r="V10">
        <v>0</v>
      </c>
      <c r="W10">
        <v>0</v>
      </c>
      <c r="Y10" s="7">
        <v>16</v>
      </c>
      <c r="Z10" s="12">
        <f t="shared" si="1"/>
        <v>2</v>
      </c>
    </row>
    <row r="11" spans="1:27" x14ac:dyDescent="0.2">
      <c r="A11">
        <v>9</v>
      </c>
      <c r="B11" t="s">
        <v>154</v>
      </c>
      <c r="E11">
        <v>5</v>
      </c>
      <c r="F11" s="7">
        <v>20</v>
      </c>
      <c r="G11">
        <v>0</v>
      </c>
      <c r="H11">
        <v>90</v>
      </c>
      <c r="I11" s="9">
        <v>1</v>
      </c>
      <c r="J11" s="12">
        <f t="shared" si="0"/>
        <v>6.2222222222222223</v>
      </c>
      <c r="M11">
        <v>85</v>
      </c>
      <c r="N11">
        <v>65</v>
      </c>
      <c r="Q11">
        <v>6</v>
      </c>
      <c r="R11" s="12">
        <f t="shared" si="2"/>
        <v>9.6</v>
      </c>
      <c r="T11">
        <v>10</v>
      </c>
      <c r="U11">
        <v>20</v>
      </c>
      <c r="V11">
        <v>0</v>
      </c>
      <c r="W11">
        <v>0</v>
      </c>
      <c r="X11">
        <v>6.7</v>
      </c>
      <c r="Y11" s="7">
        <v>20</v>
      </c>
      <c r="Z11" s="12">
        <f t="shared" si="1"/>
        <v>8.7624999999999993</v>
      </c>
    </row>
    <row r="12" spans="1:27" x14ac:dyDescent="0.2">
      <c r="A12">
        <v>10</v>
      </c>
      <c r="B12" t="s">
        <v>128</v>
      </c>
      <c r="E12">
        <v>5</v>
      </c>
      <c r="F12" s="7">
        <v>17</v>
      </c>
      <c r="G12">
        <v>0</v>
      </c>
      <c r="H12">
        <v>30</v>
      </c>
      <c r="J12" s="12">
        <f t="shared" si="0"/>
        <v>4.2222222222222223</v>
      </c>
      <c r="M12">
        <v>0</v>
      </c>
      <c r="N12">
        <v>0</v>
      </c>
      <c r="Q12">
        <v>2</v>
      </c>
      <c r="R12" s="12">
        <f t="shared" si="2"/>
        <v>1.2</v>
      </c>
      <c r="T12">
        <v>0</v>
      </c>
      <c r="U12">
        <v>0</v>
      </c>
      <c r="V12">
        <v>0</v>
      </c>
      <c r="W12">
        <v>0</v>
      </c>
      <c r="X12">
        <v>4.4000000000000004</v>
      </c>
      <c r="Y12" s="7">
        <v>16</v>
      </c>
      <c r="Z12" s="12">
        <f t="shared" si="1"/>
        <v>3.6500000000000004</v>
      </c>
    </row>
    <row r="13" spans="1:27" x14ac:dyDescent="0.2">
      <c r="A13">
        <v>11</v>
      </c>
      <c r="B13" t="s">
        <v>8</v>
      </c>
      <c r="C13">
        <v>1</v>
      </c>
      <c r="D13">
        <v>-1</v>
      </c>
      <c r="E13">
        <v>10</v>
      </c>
      <c r="F13" s="7">
        <v>20</v>
      </c>
      <c r="G13">
        <v>90</v>
      </c>
      <c r="H13">
        <v>50</v>
      </c>
      <c r="I13" s="9">
        <v>17</v>
      </c>
      <c r="J13" s="12">
        <f t="shared" si="0"/>
        <v>14.333333333333334</v>
      </c>
      <c r="M13">
        <v>80</v>
      </c>
      <c r="N13">
        <v>0</v>
      </c>
      <c r="Q13">
        <v>11</v>
      </c>
      <c r="R13" s="12">
        <f t="shared" si="2"/>
        <v>9.8000000000000007</v>
      </c>
      <c r="T13">
        <v>20</v>
      </c>
      <c r="U13">
        <v>20</v>
      </c>
      <c r="V13">
        <v>100</v>
      </c>
      <c r="W13">
        <v>0</v>
      </c>
      <c r="X13">
        <v>17.8</v>
      </c>
      <c r="Y13" s="7">
        <v>20</v>
      </c>
      <c r="Z13" s="12">
        <f t="shared" si="1"/>
        <v>16.675000000000001</v>
      </c>
    </row>
    <row r="14" spans="1:27" x14ac:dyDescent="0.2">
      <c r="A14">
        <v>12</v>
      </c>
      <c r="B14" t="s">
        <v>155</v>
      </c>
      <c r="E14">
        <v>4</v>
      </c>
      <c r="F14" s="7">
        <v>8</v>
      </c>
      <c r="G14">
        <v>0</v>
      </c>
      <c r="H14">
        <v>0</v>
      </c>
      <c r="I14" s="9">
        <v>8.5</v>
      </c>
      <c r="J14" s="12">
        <f t="shared" si="0"/>
        <v>5.0555555555555554</v>
      </c>
      <c r="M14">
        <v>0</v>
      </c>
      <c r="N14">
        <v>0</v>
      </c>
      <c r="Q14">
        <v>5</v>
      </c>
      <c r="R14" s="12">
        <f t="shared" si="2"/>
        <v>3</v>
      </c>
      <c r="T14">
        <v>0</v>
      </c>
      <c r="U14">
        <v>0</v>
      </c>
      <c r="V14">
        <v>0</v>
      </c>
      <c r="W14">
        <v>0</v>
      </c>
      <c r="X14">
        <v>2.2000000000000002</v>
      </c>
      <c r="Y14" s="7">
        <v>0</v>
      </c>
      <c r="Z14" s="12">
        <f t="shared" si="1"/>
        <v>0.82500000000000007</v>
      </c>
    </row>
    <row r="15" spans="1:27" x14ac:dyDescent="0.2">
      <c r="A15">
        <v>13</v>
      </c>
      <c r="B15" t="s">
        <v>72</v>
      </c>
      <c r="D15">
        <v>1</v>
      </c>
      <c r="E15">
        <f>12+2</f>
        <v>14</v>
      </c>
      <c r="F15" s="7">
        <v>20</v>
      </c>
      <c r="G15">
        <v>40</v>
      </c>
      <c r="H15">
        <v>30</v>
      </c>
      <c r="I15" s="9">
        <v>12</v>
      </c>
      <c r="J15" s="12">
        <f t="shared" si="0"/>
        <v>12.444444444444445</v>
      </c>
      <c r="K15">
        <v>2</v>
      </c>
      <c r="M15">
        <v>0</v>
      </c>
      <c r="N15">
        <v>20</v>
      </c>
      <c r="Q15">
        <v>5</v>
      </c>
      <c r="R15" s="12">
        <f t="shared" si="2"/>
        <v>5.8</v>
      </c>
      <c r="S15">
        <v>1</v>
      </c>
      <c r="T15">
        <v>20</v>
      </c>
      <c r="U15">
        <v>20</v>
      </c>
      <c r="V15">
        <v>100</v>
      </c>
      <c r="W15">
        <v>20</v>
      </c>
      <c r="X15">
        <v>13.3</v>
      </c>
      <c r="Y15" s="7">
        <v>16</v>
      </c>
      <c r="Z15" s="12">
        <f t="shared" si="1"/>
        <v>17.987500000000001</v>
      </c>
    </row>
    <row r="16" spans="1:27" x14ac:dyDescent="0.2">
      <c r="A16">
        <v>14</v>
      </c>
      <c r="B16" t="s">
        <v>79</v>
      </c>
      <c r="C16">
        <v>1</v>
      </c>
      <c r="D16">
        <v>-1</v>
      </c>
      <c r="E16">
        <v>10</v>
      </c>
      <c r="F16" s="7">
        <v>20</v>
      </c>
      <c r="G16">
        <v>85</v>
      </c>
      <c r="H16">
        <v>80</v>
      </c>
      <c r="I16" s="9">
        <v>11.5</v>
      </c>
      <c r="J16" s="12">
        <f t="shared" si="0"/>
        <v>13.055555555555555</v>
      </c>
      <c r="M16">
        <v>70</v>
      </c>
      <c r="N16">
        <v>30</v>
      </c>
      <c r="Q16">
        <v>7</v>
      </c>
      <c r="R16" s="12">
        <f t="shared" si="2"/>
        <v>8.1999999999999993</v>
      </c>
      <c r="T16">
        <v>20</v>
      </c>
      <c r="U16">
        <v>20</v>
      </c>
      <c r="V16">
        <v>100</v>
      </c>
      <c r="W16">
        <v>0</v>
      </c>
      <c r="X16">
        <v>11.1</v>
      </c>
      <c r="Y16" s="7">
        <v>20</v>
      </c>
      <c r="Z16" s="12">
        <f t="shared" si="1"/>
        <v>14.1625</v>
      </c>
    </row>
    <row r="17" spans="1:27" x14ac:dyDescent="0.2">
      <c r="A17">
        <v>15</v>
      </c>
      <c r="B17" t="s">
        <v>131</v>
      </c>
      <c r="E17">
        <v>4</v>
      </c>
      <c r="F17" s="7">
        <v>13</v>
      </c>
      <c r="G17">
        <v>0</v>
      </c>
      <c r="H17">
        <v>0</v>
      </c>
      <c r="M17">
        <v>0</v>
      </c>
      <c r="N17">
        <v>0</v>
      </c>
      <c r="Q17">
        <v>10</v>
      </c>
      <c r="R17" s="12">
        <f t="shared" si="2"/>
        <v>6</v>
      </c>
      <c r="T17">
        <v>0</v>
      </c>
      <c r="U17">
        <v>0</v>
      </c>
      <c r="V17">
        <v>0</v>
      </c>
      <c r="W17">
        <v>0</v>
      </c>
      <c r="Y17" s="7">
        <v>0</v>
      </c>
      <c r="Z17" s="12">
        <f t="shared" si="1"/>
        <v>0</v>
      </c>
    </row>
    <row r="18" spans="1:27" x14ac:dyDescent="0.2">
      <c r="A18">
        <v>16</v>
      </c>
      <c r="B18" t="s">
        <v>156</v>
      </c>
      <c r="C18">
        <v>1</v>
      </c>
      <c r="E18">
        <v>12</v>
      </c>
      <c r="F18" s="7">
        <v>17</v>
      </c>
      <c r="G18">
        <v>100</v>
      </c>
      <c r="H18">
        <v>70</v>
      </c>
      <c r="I18" s="9">
        <v>14</v>
      </c>
      <c r="J18" s="12">
        <f t="shared" si="0"/>
        <v>14.333333333333334</v>
      </c>
      <c r="M18">
        <v>65</v>
      </c>
      <c r="N18">
        <v>0</v>
      </c>
      <c r="Q18">
        <v>2</v>
      </c>
      <c r="R18" s="12">
        <f t="shared" si="2"/>
        <v>3.8</v>
      </c>
      <c r="T18">
        <v>20</v>
      </c>
      <c r="U18">
        <v>0</v>
      </c>
      <c r="V18">
        <v>0</v>
      </c>
      <c r="W18">
        <v>0</v>
      </c>
      <c r="Y18" s="7">
        <v>5</v>
      </c>
      <c r="Z18" s="12">
        <f t="shared" si="1"/>
        <v>3.125</v>
      </c>
    </row>
    <row r="19" spans="1:27" x14ac:dyDescent="0.2">
      <c r="A19">
        <v>17</v>
      </c>
      <c r="B19" t="s">
        <v>62</v>
      </c>
      <c r="C19">
        <v>3</v>
      </c>
      <c r="E19">
        <v>16</v>
      </c>
      <c r="F19" s="7">
        <v>20</v>
      </c>
      <c r="G19">
        <v>100</v>
      </c>
      <c r="H19">
        <v>80</v>
      </c>
      <c r="I19" s="9">
        <v>18</v>
      </c>
      <c r="J19" s="12">
        <f t="shared" si="0"/>
        <v>17.555555555555557</v>
      </c>
      <c r="M19">
        <v>85</v>
      </c>
      <c r="N19">
        <v>80</v>
      </c>
      <c r="Q19">
        <v>18</v>
      </c>
      <c r="R19" s="12">
        <f t="shared" si="2"/>
        <v>17.399999999999999</v>
      </c>
      <c r="T19">
        <v>20</v>
      </c>
      <c r="U19">
        <v>20</v>
      </c>
      <c r="V19">
        <v>100</v>
      </c>
      <c r="W19">
        <v>0</v>
      </c>
      <c r="X19">
        <v>15.6</v>
      </c>
      <c r="Y19" s="7">
        <v>20</v>
      </c>
      <c r="Z19" s="12">
        <f t="shared" si="1"/>
        <v>15.85</v>
      </c>
    </row>
    <row r="20" spans="1:27" x14ac:dyDescent="0.2">
      <c r="A20">
        <v>18</v>
      </c>
      <c r="B20" t="s">
        <v>78</v>
      </c>
      <c r="C20">
        <v>-1</v>
      </c>
      <c r="D20">
        <v>-1</v>
      </c>
      <c r="E20">
        <v>6</v>
      </c>
      <c r="F20" s="7">
        <v>17</v>
      </c>
      <c r="G20">
        <v>0</v>
      </c>
      <c r="H20">
        <v>70</v>
      </c>
      <c r="I20" s="9">
        <v>12</v>
      </c>
      <c r="J20" s="12">
        <f t="shared" si="0"/>
        <v>9.4444444444444446</v>
      </c>
      <c r="K20">
        <v>1</v>
      </c>
      <c r="M20">
        <v>85</v>
      </c>
      <c r="N20">
        <v>20</v>
      </c>
      <c r="Q20">
        <v>3</v>
      </c>
      <c r="R20" s="12">
        <f t="shared" si="2"/>
        <v>7</v>
      </c>
      <c r="S20">
        <v>1</v>
      </c>
      <c r="T20">
        <v>20</v>
      </c>
      <c r="U20">
        <v>20</v>
      </c>
      <c r="V20">
        <v>100</v>
      </c>
      <c r="W20">
        <v>20</v>
      </c>
      <c r="X20">
        <v>11.1</v>
      </c>
      <c r="Y20" s="7">
        <v>20</v>
      </c>
      <c r="Z20" s="12">
        <f t="shared" si="1"/>
        <v>17.662500000000001</v>
      </c>
    </row>
    <row r="21" spans="1:27" x14ac:dyDescent="0.2">
      <c r="A21">
        <v>19</v>
      </c>
      <c r="B21" t="s">
        <v>60</v>
      </c>
      <c r="C21">
        <v>4</v>
      </c>
      <c r="D21">
        <v>1</v>
      </c>
      <c r="E21">
        <v>20</v>
      </c>
      <c r="F21" s="7">
        <v>20</v>
      </c>
      <c r="G21">
        <v>100</v>
      </c>
      <c r="H21">
        <v>70</v>
      </c>
      <c r="I21" s="9">
        <v>12</v>
      </c>
      <c r="J21" s="12">
        <f t="shared" si="0"/>
        <v>16.666666666666668</v>
      </c>
      <c r="M21">
        <v>75</v>
      </c>
      <c r="N21">
        <v>35</v>
      </c>
      <c r="Q21">
        <v>11</v>
      </c>
      <c r="R21" s="12">
        <f t="shared" si="2"/>
        <v>11</v>
      </c>
      <c r="S21">
        <v>1</v>
      </c>
      <c r="T21">
        <v>20</v>
      </c>
      <c r="U21">
        <v>20</v>
      </c>
      <c r="V21">
        <v>100</v>
      </c>
      <c r="W21">
        <v>20</v>
      </c>
      <c r="X21">
        <v>11.1</v>
      </c>
      <c r="Y21" s="7">
        <v>20</v>
      </c>
      <c r="Z21" s="12">
        <f t="shared" si="1"/>
        <v>17.662500000000001</v>
      </c>
    </row>
    <row r="22" spans="1:27" x14ac:dyDescent="0.2">
      <c r="A22">
        <v>20</v>
      </c>
      <c r="B22" t="s">
        <v>61</v>
      </c>
      <c r="C22">
        <v>2</v>
      </c>
      <c r="D22">
        <v>1</v>
      </c>
      <c r="E22">
        <v>16</v>
      </c>
      <c r="F22" s="7">
        <v>17</v>
      </c>
      <c r="G22">
        <v>100</v>
      </c>
      <c r="H22">
        <v>90</v>
      </c>
      <c r="I22" s="9">
        <v>8</v>
      </c>
      <c r="J22" s="12">
        <f t="shared" si="0"/>
        <v>14.111111111111111</v>
      </c>
      <c r="M22">
        <v>100</v>
      </c>
      <c r="N22">
        <v>30</v>
      </c>
      <c r="Q22">
        <v>12</v>
      </c>
      <c r="R22" s="12">
        <f t="shared" si="2"/>
        <v>12.4</v>
      </c>
      <c r="S22">
        <v>1</v>
      </c>
      <c r="T22">
        <v>20</v>
      </c>
      <c r="U22">
        <v>10</v>
      </c>
      <c r="V22">
        <v>100</v>
      </c>
      <c r="W22">
        <v>0</v>
      </c>
      <c r="X22">
        <v>8.9</v>
      </c>
      <c r="Y22" s="7">
        <v>16</v>
      </c>
      <c r="Z22" s="12">
        <f t="shared" si="1"/>
        <v>12.5875</v>
      </c>
    </row>
    <row r="23" spans="1:27" x14ac:dyDescent="0.2">
      <c r="A23">
        <v>21</v>
      </c>
      <c r="B23" t="s">
        <v>84</v>
      </c>
      <c r="C23">
        <v>1</v>
      </c>
      <c r="D23">
        <v>1</v>
      </c>
      <c r="E23">
        <v>14</v>
      </c>
      <c r="F23" s="7">
        <v>20</v>
      </c>
      <c r="G23">
        <v>100</v>
      </c>
      <c r="H23">
        <v>100</v>
      </c>
      <c r="I23" s="9">
        <v>12</v>
      </c>
      <c r="J23" s="12">
        <f t="shared" si="0"/>
        <v>15.333333333333334</v>
      </c>
      <c r="M23">
        <v>75</v>
      </c>
      <c r="N23">
        <v>0</v>
      </c>
      <c r="Q23">
        <v>14</v>
      </c>
      <c r="R23" s="12">
        <f t="shared" si="2"/>
        <v>11.4</v>
      </c>
      <c r="T23">
        <v>0</v>
      </c>
      <c r="U23">
        <v>0</v>
      </c>
      <c r="V23">
        <v>0</v>
      </c>
      <c r="W23">
        <v>0</v>
      </c>
      <c r="Y23" s="7">
        <v>5</v>
      </c>
      <c r="Z23" s="12">
        <f t="shared" si="1"/>
        <v>0.625</v>
      </c>
    </row>
    <row r="24" spans="1:27" x14ac:dyDescent="0.2">
      <c r="A24">
        <v>22</v>
      </c>
      <c r="B24" t="s">
        <v>0</v>
      </c>
      <c r="C24">
        <v>1</v>
      </c>
      <c r="D24">
        <v>-1</v>
      </c>
      <c r="E24">
        <v>10</v>
      </c>
      <c r="F24" s="7">
        <v>17</v>
      </c>
      <c r="G24">
        <v>100</v>
      </c>
      <c r="H24">
        <v>80</v>
      </c>
      <c r="I24" s="9">
        <v>7</v>
      </c>
      <c r="J24" s="12">
        <f t="shared" si="0"/>
        <v>11.555555555555555</v>
      </c>
      <c r="M24">
        <v>60</v>
      </c>
      <c r="N24">
        <v>0</v>
      </c>
      <c r="Q24">
        <v>8</v>
      </c>
      <c r="R24" s="12">
        <f t="shared" si="2"/>
        <v>7.2</v>
      </c>
      <c r="T24">
        <v>20</v>
      </c>
      <c r="U24">
        <v>20</v>
      </c>
      <c r="V24">
        <v>100</v>
      </c>
      <c r="W24">
        <v>20</v>
      </c>
      <c r="X24">
        <v>4.4000000000000004</v>
      </c>
      <c r="Y24" s="7">
        <v>20</v>
      </c>
      <c r="Z24" s="12">
        <f t="shared" si="1"/>
        <v>14.15</v>
      </c>
      <c r="AA24" t="s">
        <v>283</v>
      </c>
    </row>
    <row r="25" spans="1:27" x14ac:dyDescent="0.2">
      <c r="A25">
        <v>23</v>
      </c>
      <c r="B25" t="s">
        <v>83</v>
      </c>
      <c r="C25">
        <v>-1</v>
      </c>
      <c r="D25">
        <v>-1</v>
      </c>
      <c r="E25">
        <v>6</v>
      </c>
      <c r="F25" s="7">
        <v>20</v>
      </c>
      <c r="G25">
        <v>0</v>
      </c>
      <c r="H25">
        <v>90</v>
      </c>
      <c r="I25" s="9">
        <v>11</v>
      </c>
      <c r="J25" s="12">
        <f t="shared" si="0"/>
        <v>9.8888888888888893</v>
      </c>
      <c r="M25">
        <v>0</v>
      </c>
      <c r="N25">
        <v>0</v>
      </c>
      <c r="O25">
        <v>1.5</v>
      </c>
      <c r="Q25">
        <v>3</v>
      </c>
      <c r="R25" s="12">
        <f t="shared" si="2"/>
        <v>3.3</v>
      </c>
      <c r="T25">
        <v>20</v>
      </c>
      <c r="U25">
        <v>20</v>
      </c>
      <c r="V25">
        <v>100</v>
      </c>
      <c r="W25">
        <v>20</v>
      </c>
      <c r="X25">
        <v>8.9</v>
      </c>
      <c r="Y25" s="7">
        <v>20</v>
      </c>
      <c r="Z25" s="12">
        <f t="shared" si="1"/>
        <v>15.8375</v>
      </c>
    </row>
    <row r="26" spans="1:27" x14ac:dyDescent="0.2">
      <c r="A26">
        <v>24</v>
      </c>
      <c r="B26" t="s">
        <v>157</v>
      </c>
      <c r="E26">
        <v>0</v>
      </c>
      <c r="F26" s="7">
        <v>4</v>
      </c>
      <c r="G26">
        <v>0</v>
      </c>
      <c r="H26">
        <v>0</v>
      </c>
      <c r="M26">
        <v>0</v>
      </c>
      <c r="N26">
        <v>0</v>
      </c>
      <c r="T26">
        <v>0</v>
      </c>
      <c r="U26">
        <v>0</v>
      </c>
      <c r="V26">
        <v>0</v>
      </c>
      <c r="W26">
        <v>0</v>
      </c>
      <c r="Y26" s="7">
        <v>0</v>
      </c>
      <c r="Z26" s="12"/>
    </row>
    <row r="27" spans="1:27" x14ac:dyDescent="0.2">
      <c r="A27">
        <v>25</v>
      </c>
      <c r="B27" t="s">
        <v>20</v>
      </c>
      <c r="C27">
        <v>2</v>
      </c>
      <c r="D27">
        <v>1</v>
      </c>
      <c r="E27">
        <v>16</v>
      </c>
      <c r="F27" s="7">
        <v>20</v>
      </c>
      <c r="G27">
        <v>90</v>
      </c>
      <c r="H27">
        <v>65</v>
      </c>
      <c r="I27" s="9">
        <v>8</v>
      </c>
      <c r="J27" s="12">
        <f t="shared" si="0"/>
        <v>13.666666666666666</v>
      </c>
      <c r="M27">
        <v>85</v>
      </c>
      <c r="N27">
        <v>0</v>
      </c>
      <c r="Q27">
        <v>14</v>
      </c>
      <c r="R27" s="12">
        <f t="shared" si="2"/>
        <v>11.8</v>
      </c>
      <c r="S27">
        <v>1</v>
      </c>
      <c r="T27">
        <v>20</v>
      </c>
      <c r="U27">
        <v>0</v>
      </c>
      <c r="V27">
        <v>100</v>
      </c>
      <c r="W27">
        <v>0</v>
      </c>
      <c r="X27">
        <v>13.3</v>
      </c>
      <c r="Y27" s="7">
        <v>20</v>
      </c>
      <c r="Z27" s="12">
        <f t="shared" si="1"/>
        <v>13.487500000000001</v>
      </c>
    </row>
    <row r="28" spans="1:27" x14ac:dyDescent="0.2">
      <c r="A28">
        <v>26</v>
      </c>
      <c r="B28" t="s">
        <v>81</v>
      </c>
      <c r="C28">
        <v>2</v>
      </c>
      <c r="D28">
        <v>0</v>
      </c>
      <c r="E28">
        <v>14</v>
      </c>
      <c r="F28" s="7">
        <v>20</v>
      </c>
      <c r="G28">
        <v>90</v>
      </c>
      <c r="H28">
        <v>70</v>
      </c>
      <c r="I28" s="9">
        <v>7</v>
      </c>
      <c r="J28" s="12">
        <f t="shared" si="0"/>
        <v>12.777777777777779</v>
      </c>
      <c r="M28">
        <v>90</v>
      </c>
      <c r="N28">
        <v>0</v>
      </c>
      <c r="O28">
        <v>1</v>
      </c>
      <c r="Q28">
        <v>2</v>
      </c>
      <c r="R28" s="12">
        <f t="shared" si="2"/>
        <v>5.8</v>
      </c>
      <c r="S28">
        <v>3</v>
      </c>
      <c r="T28">
        <v>20</v>
      </c>
      <c r="U28">
        <v>0</v>
      </c>
      <c r="V28">
        <v>100</v>
      </c>
      <c r="W28">
        <v>20</v>
      </c>
      <c r="X28">
        <v>11.1</v>
      </c>
      <c r="Y28" s="7">
        <v>20</v>
      </c>
      <c r="Z28" s="12">
        <f t="shared" si="1"/>
        <v>17.162500000000001</v>
      </c>
    </row>
    <row r="29" spans="1:27" x14ac:dyDescent="0.2">
      <c r="A29">
        <v>27</v>
      </c>
      <c r="B29" t="s">
        <v>158</v>
      </c>
      <c r="E29">
        <v>0</v>
      </c>
      <c r="F29" s="7">
        <v>4</v>
      </c>
      <c r="G29">
        <v>0</v>
      </c>
      <c r="H29">
        <v>0</v>
      </c>
      <c r="M29">
        <v>0</v>
      </c>
      <c r="N29">
        <v>0</v>
      </c>
      <c r="T29">
        <v>0</v>
      </c>
      <c r="U29">
        <v>0</v>
      </c>
      <c r="V29">
        <v>0</v>
      </c>
      <c r="W29">
        <v>0</v>
      </c>
      <c r="Y29" s="7">
        <v>0</v>
      </c>
      <c r="Z29" s="12"/>
    </row>
    <row r="30" spans="1:27" x14ac:dyDescent="0.2">
      <c r="A30">
        <v>28</v>
      </c>
      <c r="B30" t="s">
        <v>159</v>
      </c>
      <c r="E30">
        <v>5</v>
      </c>
      <c r="F30" s="7">
        <v>17</v>
      </c>
      <c r="G30">
        <v>0</v>
      </c>
      <c r="H30">
        <v>0</v>
      </c>
      <c r="I30" s="9">
        <v>11</v>
      </c>
      <c r="J30" s="12">
        <f t="shared" si="0"/>
        <v>7.2222222222222223</v>
      </c>
      <c r="M30">
        <v>20</v>
      </c>
      <c r="N30">
        <v>0</v>
      </c>
      <c r="Q30">
        <v>9</v>
      </c>
      <c r="R30" s="12">
        <f t="shared" si="2"/>
        <v>6.2</v>
      </c>
      <c r="T30">
        <v>0</v>
      </c>
      <c r="U30">
        <v>0</v>
      </c>
      <c r="V30">
        <v>0</v>
      </c>
      <c r="W30">
        <v>0</v>
      </c>
      <c r="Y30" s="7">
        <v>0</v>
      </c>
      <c r="Z30" s="12">
        <f t="shared" si="1"/>
        <v>0</v>
      </c>
    </row>
    <row r="31" spans="1:27" x14ac:dyDescent="0.2">
      <c r="A31">
        <v>29</v>
      </c>
      <c r="B31" t="s">
        <v>160</v>
      </c>
      <c r="E31">
        <v>5</v>
      </c>
      <c r="F31" s="7">
        <v>17</v>
      </c>
      <c r="G31">
        <v>0</v>
      </c>
      <c r="H31">
        <v>30</v>
      </c>
      <c r="J31" s="12">
        <f t="shared" si="0"/>
        <v>4.2222222222222223</v>
      </c>
      <c r="M31">
        <v>0</v>
      </c>
      <c r="N31">
        <v>0</v>
      </c>
      <c r="Q31">
        <v>3</v>
      </c>
      <c r="R31" s="12">
        <f t="shared" si="2"/>
        <v>1.8</v>
      </c>
      <c r="T31">
        <v>0</v>
      </c>
      <c r="U31">
        <v>0</v>
      </c>
      <c r="V31">
        <v>0</v>
      </c>
      <c r="W31">
        <v>0</v>
      </c>
      <c r="Y31" s="7">
        <v>10</v>
      </c>
      <c r="Z31" s="12">
        <f t="shared" si="1"/>
        <v>1.25</v>
      </c>
    </row>
    <row r="32" spans="1:27" x14ac:dyDescent="0.2">
      <c r="A32">
        <v>30</v>
      </c>
      <c r="B32" t="s">
        <v>19</v>
      </c>
      <c r="C32">
        <v>2</v>
      </c>
      <c r="D32">
        <v>-1</v>
      </c>
      <c r="E32">
        <v>12</v>
      </c>
      <c r="F32" s="7">
        <v>20</v>
      </c>
      <c r="G32">
        <v>70</v>
      </c>
      <c r="H32">
        <v>65</v>
      </c>
      <c r="I32" s="9">
        <v>14</v>
      </c>
      <c r="J32" s="12">
        <f t="shared" si="0"/>
        <v>13.888888888888889</v>
      </c>
      <c r="M32">
        <v>20</v>
      </c>
      <c r="N32">
        <v>30</v>
      </c>
      <c r="Q32">
        <v>1</v>
      </c>
      <c r="R32" s="12">
        <f t="shared" si="2"/>
        <v>2.6</v>
      </c>
      <c r="T32">
        <v>0</v>
      </c>
      <c r="U32">
        <v>20</v>
      </c>
      <c r="V32">
        <v>100</v>
      </c>
      <c r="W32">
        <v>20</v>
      </c>
      <c r="X32">
        <v>8.9</v>
      </c>
      <c r="Y32" s="7">
        <v>20</v>
      </c>
      <c r="Z32" s="12">
        <f t="shared" si="1"/>
        <v>13.3375</v>
      </c>
    </row>
    <row r="33" spans="1:27" x14ac:dyDescent="0.2">
      <c r="A33">
        <v>31</v>
      </c>
      <c r="B33" t="s">
        <v>132</v>
      </c>
      <c r="E33">
        <v>5</v>
      </c>
      <c r="F33" s="7">
        <v>17</v>
      </c>
      <c r="G33">
        <v>0</v>
      </c>
      <c r="H33">
        <v>0</v>
      </c>
      <c r="M33">
        <v>0</v>
      </c>
      <c r="N33">
        <v>0</v>
      </c>
      <c r="T33">
        <v>0</v>
      </c>
      <c r="U33">
        <v>0</v>
      </c>
      <c r="V33">
        <v>0</v>
      </c>
      <c r="W33">
        <v>0</v>
      </c>
      <c r="Y33" s="7">
        <v>0</v>
      </c>
      <c r="Z33" s="12"/>
    </row>
    <row r="34" spans="1:27" x14ac:dyDescent="0.2">
      <c r="A34">
        <v>32</v>
      </c>
      <c r="B34" t="s">
        <v>63</v>
      </c>
      <c r="C34">
        <v>4</v>
      </c>
      <c r="E34">
        <v>19</v>
      </c>
      <c r="F34" s="7">
        <v>17</v>
      </c>
      <c r="G34">
        <v>80</v>
      </c>
      <c r="H34">
        <v>0</v>
      </c>
      <c r="I34" s="9">
        <v>18</v>
      </c>
      <c r="J34" s="12">
        <f t="shared" si="0"/>
        <v>16</v>
      </c>
      <c r="M34">
        <v>0</v>
      </c>
      <c r="N34">
        <v>0</v>
      </c>
      <c r="Q34">
        <v>8</v>
      </c>
      <c r="R34" s="12">
        <f t="shared" si="2"/>
        <v>4.8</v>
      </c>
      <c r="T34">
        <v>0</v>
      </c>
      <c r="U34">
        <v>0</v>
      </c>
      <c r="V34">
        <v>0</v>
      </c>
      <c r="W34">
        <v>0</v>
      </c>
      <c r="Y34" s="7">
        <v>5</v>
      </c>
      <c r="Z34" s="12">
        <f t="shared" si="1"/>
        <v>0.625</v>
      </c>
    </row>
    <row r="35" spans="1:27" x14ac:dyDescent="0.2">
      <c r="A35">
        <v>33</v>
      </c>
      <c r="B35" t="s">
        <v>21</v>
      </c>
      <c r="C35">
        <v>1</v>
      </c>
      <c r="E35">
        <v>12</v>
      </c>
      <c r="F35" s="7">
        <v>17</v>
      </c>
      <c r="G35">
        <v>0</v>
      </c>
      <c r="H35">
        <v>35</v>
      </c>
      <c r="I35" s="9">
        <v>8</v>
      </c>
      <c r="J35" s="12">
        <f t="shared" si="0"/>
        <v>9.3333333333333339</v>
      </c>
      <c r="M35">
        <v>0</v>
      </c>
      <c r="N35">
        <v>0</v>
      </c>
      <c r="Q35">
        <v>12</v>
      </c>
      <c r="R35" s="12">
        <f t="shared" si="2"/>
        <v>7.2</v>
      </c>
      <c r="T35">
        <v>0</v>
      </c>
      <c r="U35">
        <v>0</v>
      </c>
      <c r="V35">
        <v>0</v>
      </c>
      <c r="W35">
        <v>0</v>
      </c>
      <c r="X35">
        <v>6.7</v>
      </c>
      <c r="Y35" s="7">
        <v>20</v>
      </c>
      <c r="Z35" s="12">
        <f t="shared" si="1"/>
        <v>5.0125000000000002</v>
      </c>
    </row>
    <row r="36" spans="1:27" x14ac:dyDescent="0.2">
      <c r="A36">
        <v>34</v>
      </c>
      <c r="B36" t="s">
        <v>49</v>
      </c>
      <c r="C36">
        <v>1</v>
      </c>
      <c r="D36">
        <v>-1</v>
      </c>
      <c r="E36">
        <v>10</v>
      </c>
      <c r="F36" s="7">
        <v>20</v>
      </c>
      <c r="G36">
        <v>100</v>
      </c>
      <c r="H36">
        <v>60</v>
      </c>
      <c r="I36" s="9">
        <v>6</v>
      </c>
      <c r="J36" s="12">
        <f t="shared" si="0"/>
        <v>11.111111111111111</v>
      </c>
      <c r="M36">
        <v>85</v>
      </c>
      <c r="N36">
        <v>40</v>
      </c>
      <c r="O36">
        <v>0.5</v>
      </c>
      <c r="Q36">
        <v>8</v>
      </c>
      <c r="R36" s="12">
        <f t="shared" si="2"/>
        <v>10.3</v>
      </c>
      <c r="S36">
        <v>2</v>
      </c>
      <c r="T36">
        <v>20</v>
      </c>
      <c r="U36">
        <v>20</v>
      </c>
      <c r="V36">
        <v>100</v>
      </c>
      <c r="W36">
        <v>20</v>
      </c>
      <c r="X36">
        <v>8.9</v>
      </c>
      <c r="Y36" s="7">
        <v>20</v>
      </c>
      <c r="Z36" s="12">
        <f t="shared" si="1"/>
        <v>17.837499999999999</v>
      </c>
    </row>
    <row r="37" spans="1:27" x14ac:dyDescent="0.2">
      <c r="A37">
        <v>35</v>
      </c>
      <c r="B37" t="s">
        <v>80</v>
      </c>
      <c r="C37">
        <v>1</v>
      </c>
      <c r="E37">
        <v>12</v>
      </c>
      <c r="F37" s="7">
        <v>20</v>
      </c>
      <c r="G37">
        <v>90</v>
      </c>
      <c r="H37">
        <v>100</v>
      </c>
      <c r="I37" s="9">
        <v>14</v>
      </c>
      <c r="J37" s="12">
        <f t="shared" si="0"/>
        <v>15.111111111111111</v>
      </c>
      <c r="M37">
        <v>80</v>
      </c>
      <c r="N37">
        <v>80</v>
      </c>
      <c r="Q37">
        <v>11</v>
      </c>
      <c r="R37" s="12">
        <f t="shared" si="2"/>
        <v>13</v>
      </c>
      <c r="T37">
        <v>20</v>
      </c>
      <c r="U37">
        <v>20</v>
      </c>
      <c r="V37">
        <v>100</v>
      </c>
      <c r="W37">
        <v>20</v>
      </c>
      <c r="X37">
        <v>13.3</v>
      </c>
      <c r="Y37" s="7">
        <v>20</v>
      </c>
      <c r="Z37" s="12">
        <f t="shared" ref="Z37" si="3">+(Y37+X37*3+W37++V37/5+U37+T37)/8+S37</f>
        <v>17.487500000000001</v>
      </c>
    </row>
    <row r="38" spans="1:27" s="1" customFormat="1" x14ac:dyDescent="0.2">
      <c r="E38" s="1">
        <v>20</v>
      </c>
      <c r="F38" s="27">
        <v>20</v>
      </c>
      <c r="G38" s="1">
        <v>100</v>
      </c>
      <c r="H38" s="1">
        <v>100</v>
      </c>
      <c r="I38" s="13">
        <v>20</v>
      </c>
      <c r="J38" s="14">
        <f t="shared" si="0"/>
        <v>20</v>
      </c>
      <c r="K38" s="1">
        <v>1</v>
      </c>
      <c r="L38" s="1">
        <v>1</v>
      </c>
      <c r="M38" s="1">
        <v>100</v>
      </c>
      <c r="N38" s="1">
        <v>100</v>
      </c>
      <c r="Q38" s="1">
        <v>20</v>
      </c>
      <c r="R38" s="14">
        <f>+(Q38*3+N38/5+M38/5)/5 +L38+K38 + O38</f>
        <v>22</v>
      </c>
      <c r="T38" s="1">
        <v>20</v>
      </c>
      <c r="U38" s="1">
        <v>20</v>
      </c>
      <c r="V38" s="1">
        <v>100</v>
      </c>
      <c r="W38" s="1">
        <v>20</v>
      </c>
      <c r="X38" s="1">
        <v>20</v>
      </c>
      <c r="Y38" s="7">
        <v>20</v>
      </c>
      <c r="Z38" s="14">
        <f>+(Y38+X38*3+W38++V38/5+U38+T38)/8+S38</f>
        <v>20</v>
      </c>
    </row>
    <row r="39" spans="1:27" x14ac:dyDescent="0.2">
      <c r="H39" t="s">
        <v>182</v>
      </c>
      <c r="I39" s="9">
        <f>COUNTIF(I3:I37,"&gt;= 11.5")</f>
        <v>11</v>
      </c>
      <c r="J39" s="9">
        <f>COUNTIF(J3:J37,"&gt;= 11.5")</f>
        <v>15</v>
      </c>
      <c r="K39" s="8">
        <f>+J39/SUM(J39:J41)*100</f>
        <v>40.54054054054054</v>
      </c>
      <c r="P39" t="s">
        <v>182</v>
      </c>
      <c r="Q39" s="9">
        <f>COUNTIF(Q3:Q37,"&gt;= 11.5")</f>
        <v>6</v>
      </c>
      <c r="R39" s="9">
        <f>COUNTIF(R3:R37,"&gt;= 11.5")</f>
        <v>6</v>
      </c>
      <c r="S39" s="8">
        <f>+R39/SUM(R39:R41)*100</f>
        <v>15.789473684210526</v>
      </c>
      <c r="X39" t="s">
        <v>182</v>
      </c>
      <c r="Y39" s="9">
        <f>COUNTIF(Y3:Y37,"&gt;= 11.5")</f>
        <v>22</v>
      </c>
      <c r="Z39" s="9">
        <f>COUNTIF(Z3:Z37,"&gt;= 11.5")</f>
        <v>17</v>
      </c>
      <c r="AA39" s="8">
        <f>+Z39/SUM(Z39:Z41)*100</f>
        <v>44.736842105263158</v>
      </c>
    </row>
    <row r="40" spans="1:27" x14ac:dyDescent="0.2">
      <c r="H40" t="s">
        <v>183</v>
      </c>
      <c r="I40" s="9">
        <f>COUNTIF(I3:I37,"&lt;11.5")</f>
        <v>16</v>
      </c>
      <c r="J40" s="9">
        <f>COUNTIF(J3:J37,"&lt;11.5")</f>
        <v>14</v>
      </c>
      <c r="K40" s="8">
        <f>+J40/SUM(J39:J41)*100</f>
        <v>37.837837837837839</v>
      </c>
      <c r="P40" t="s">
        <v>183</v>
      </c>
      <c r="Q40" s="9">
        <f>COUNTIF(Q3:Q37,"&lt;11.5")</f>
        <v>23</v>
      </c>
      <c r="R40" s="9">
        <f>COUNTIF(R3:R37,"&lt;11.5")</f>
        <v>24</v>
      </c>
      <c r="S40" s="8">
        <f>+R40/SUM(R39:R41)*100</f>
        <v>63.157894736842103</v>
      </c>
      <c r="X40" t="s">
        <v>183</v>
      </c>
      <c r="Y40" s="9">
        <f>COUNTIF(Y3:Y37,"&lt;11.5")</f>
        <v>12</v>
      </c>
      <c r="Z40" s="9">
        <f>COUNTIF(Z3:Z37,"&lt;11.5")</f>
        <v>13</v>
      </c>
      <c r="AA40" s="8">
        <f>+Z40/SUM(Z39:Z41)*100</f>
        <v>34.210526315789473</v>
      </c>
    </row>
    <row r="41" spans="1:27" x14ac:dyDescent="0.2">
      <c r="H41" t="s">
        <v>184</v>
      </c>
      <c r="I41" s="9">
        <v>8</v>
      </c>
      <c r="J41" s="9">
        <v>8</v>
      </c>
      <c r="K41" s="8">
        <f>100-K40-K39</f>
        <v>21.621621621621621</v>
      </c>
      <c r="P41" t="s">
        <v>184</v>
      </c>
      <c r="Q41" s="9">
        <v>8</v>
      </c>
      <c r="R41" s="9">
        <v>8</v>
      </c>
      <c r="S41" s="8">
        <f>100-S40-S39</f>
        <v>21.05263157894737</v>
      </c>
      <c r="X41" t="s">
        <v>184</v>
      </c>
      <c r="Y41" s="9">
        <v>8</v>
      </c>
      <c r="Z41" s="9">
        <v>8</v>
      </c>
      <c r="AA41" s="8">
        <f>100-AA40-AA39</f>
        <v>21.052631578947363</v>
      </c>
    </row>
  </sheetData>
  <sortState xmlns:xlrd2="http://schemas.microsoft.com/office/spreadsheetml/2017/richdata2" ref="B3:F37">
    <sortCondition ref="B3:B37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1D80-77B6-674C-A470-DC3FE56A60D8}">
  <dimension ref="A1:AA44"/>
  <sheetViews>
    <sheetView zoomScale="90" zoomScaleNormal="90" workbookViewId="0">
      <selection activeCell="J5" sqref="J5"/>
    </sheetView>
  </sheetViews>
  <sheetFormatPr baseColWidth="10" defaultRowHeight="16" x14ac:dyDescent="0.2"/>
  <cols>
    <col min="1" max="1" width="4.33203125" bestFit="1" customWidth="1"/>
    <col min="2" max="2" width="24.1640625" bestFit="1" customWidth="1"/>
    <col min="3" max="4" width="3" customWidth="1"/>
    <col min="5" max="5" width="7.33203125" bestFit="1" customWidth="1"/>
    <col min="6" max="6" width="5.1640625" bestFit="1" customWidth="1"/>
    <col min="7" max="7" width="5" bestFit="1" customWidth="1"/>
    <col min="8" max="8" width="4.33203125" customWidth="1"/>
    <col min="9" max="9" width="5.6640625" style="9" bestFit="1" customWidth="1"/>
    <col min="10" max="10" width="8.33203125" style="12" customWidth="1"/>
    <col min="11" max="12" width="5.83203125" customWidth="1"/>
    <col min="13" max="15" width="5.1640625" customWidth="1"/>
    <col min="16" max="16" width="2.1640625" customWidth="1"/>
    <col min="17" max="17" width="5.83203125" customWidth="1"/>
    <col min="18" max="18" width="8.33203125" style="12" customWidth="1"/>
    <col min="19" max="19" width="5.6640625" bestFit="1" customWidth="1"/>
    <col min="20" max="23" width="7" bestFit="1" customWidth="1"/>
    <col min="24" max="24" width="4.5" bestFit="1" customWidth="1"/>
    <col min="25" max="25" width="5.1640625" bestFit="1" customWidth="1"/>
    <col min="26" max="26" width="8.5" style="12" customWidth="1"/>
  </cols>
  <sheetData>
    <row r="1" spans="1:27" x14ac:dyDescent="0.2">
      <c r="A1" s="2" t="s">
        <v>23</v>
      </c>
      <c r="B1" s="2" t="s">
        <v>25</v>
      </c>
      <c r="C1" s="2"/>
      <c r="E1" t="s">
        <v>180</v>
      </c>
      <c r="F1" s="2" t="s">
        <v>181</v>
      </c>
      <c r="G1" s="2" t="s">
        <v>181</v>
      </c>
      <c r="H1" s="2" t="s">
        <v>181</v>
      </c>
      <c r="I1" s="9" t="s">
        <v>180</v>
      </c>
      <c r="K1" s="2"/>
      <c r="M1" s="10" t="s">
        <v>181</v>
      </c>
      <c r="N1" s="10" t="s">
        <v>181</v>
      </c>
      <c r="Q1" t="s">
        <v>180</v>
      </c>
      <c r="T1" t="s">
        <v>181</v>
      </c>
      <c r="U1" t="s">
        <v>181</v>
      </c>
      <c r="V1" t="s">
        <v>181</v>
      </c>
      <c r="W1" t="s">
        <v>181</v>
      </c>
      <c r="X1" t="s">
        <v>180</v>
      </c>
      <c r="Y1" t="s">
        <v>181</v>
      </c>
    </row>
    <row r="2" spans="1:27" x14ac:dyDescent="0.2">
      <c r="A2" s="3"/>
      <c r="B2" s="3" t="s">
        <v>1</v>
      </c>
      <c r="C2" s="3" t="s">
        <v>2</v>
      </c>
      <c r="D2" s="1" t="s">
        <v>103</v>
      </c>
      <c r="E2" s="3" t="s">
        <v>138</v>
      </c>
      <c r="F2" s="3" t="s">
        <v>125</v>
      </c>
      <c r="G2" s="3" t="s">
        <v>168</v>
      </c>
      <c r="H2" s="3" t="s">
        <v>169</v>
      </c>
      <c r="I2" s="20" t="s">
        <v>178</v>
      </c>
      <c r="J2" s="19" t="s">
        <v>179</v>
      </c>
      <c r="K2" s="3" t="s">
        <v>208</v>
      </c>
      <c r="L2" s="3" t="s">
        <v>211</v>
      </c>
      <c r="M2" s="3" t="s">
        <v>176</v>
      </c>
      <c r="N2" s="3" t="s">
        <v>251</v>
      </c>
      <c r="O2" s="3" t="s">
        <v>212</v>
      </c>
      <c r="Q2" s="3" t="s">
        <v>178</v>
      </c>
      <c r="R2" s="19" t="s">
        <v>179</v>
      </c>
      <c r="S2" s="3" t="s">
        <v>269</v>
      </c>
      <c r="T2" s="1" t="s">
        <v>265</v>
      </c>
      <c r="U2" s="1" t="s">
        <v>266</v>
      </c>
      <c r="V2" s="1" t="s">
        <v>267</v>
      </c>
      <c r="W2" s="1" t="s">
        <v>268</v>
      </c>
      <c r="X2" s="1" t="s">
        <v>178</v>
      </c>
      <c r="Y2" s="1" t="s">
        <v>125</v>
      </c>
      <c r="Z2" s="14" t="s">
        <v>179</v>
      </c>
    </row>
    <row r="3" spans="1:27" x14ac:dyDescent="0.2">
      <c r="A3" s="2">
        <v>1</v>
      </c>
      <c r="B3" t="s">
        <v>86</v>
      </c>
      <c r="C3">
        <v>1</v>
      </c>
      <c r="D3">
        <v>1</v>
      </c>
      <c r="E3">
        <v>14</v>
      </c>
      <c r="F3">
        <v>17</v>
      </c>
      <c r="G3">
        <v>100</v>
      </c>
      <c r="H3">
        <v>100</v>
      </c>
      <c r="I3" s="9">
        <v>4.5</v>
      </c>
      <c r="J3" s="12">
        <f>+(I3*3+E3*3+F3+G3/5+H3/5)/9</f>
        <v>12.5</v>
      </c>
      <c r="M3">
        <v>90</v>
      </c>
      <c r="N3">
        <v>90</v>
      </c>
      <c r="Q3">
        <v>11</v>
      </c>
      <c r="R3" s="12">
        <f>+(Q3*3+N3/5+M3/5)/5 +L3+K3 + O3</f>
        <v>13.8</v>
      </c>
      <c r="T3">
        <v>20</v>
      </c>
      <c r="U3">
        <v>20</v>
      </c>
      <c r="V3">
        <v>100</v>
      </c>
      <c r="W3">
        <v>20</v>
      </c>
      <c r="X3">
        <v>15.6</v>
      </c>
      <c r="Y3" s="7">
        <v>20</v>
      </c>
      <c r="Z3" s="12">
        <f>+(Y3+X3*3+W3++V3/5+U3+T3)/8+S3</f>
        <v>18.350000000000001</v>
      </c>
    </row>
    <row r="4" spans="1:27" x14ac:dyDescent="0.2">
      <c r="A4">
        <v>2</v>
      </c>
      <c r="B4" t="s">
        <v>139</v>
      </c>
      <c r="E4">
        <v>0</v>
      </c>
      <c r="F4">
        <v>17</v>
      </c>
      <c r="G4">
        <v>50</v>
      </c>
      <c r="H4">
        <v>85</v>
      </c>
      <c r="I4" s="9">
        <v>8.5</v>
      </c>
      <c r="J4" s="12">
        <f>+(I4*3+E4*3+F4+G4/5+H4/5)/9</f>
        <v>7.7222222222222223</v>
      </c>
      <c r="K4">
        <v>2</v>
      </c>
      <c r="M4">
        <v>90</v>
      </c>
      <c r="N4">
        <v>30</v>
      </c>
      <c r="P4" s="2" t="s">
        <v>248</v>
      </c>
      <c r="Q4">
        <v>3</v>
      </c>
      <c r="R4" s="12">
        <f t="shared" ref="R4:R41" si="0">+(Q4*3+N4/5+M4/5)/5 +L4+K4 + O4</f>
        <v>8.6</v>
      </c>
      <c r="T4">
        <v>20</v>
      </c>
      <c r="U4">
        <v>20</v>
      </c>
      <c r="V4">
        <v>100</v>
      </c>
      <c r="W4">
        <v>20</v>
      </c>
      <c r="X4">
        <v>15.6</v>
      </c>
      <c r="Y4" s="7">
        <v>16</v>
      </c>
      <c r="Z4" s="12">
        <f t="shared" ref="Z4:Z40" si="1">+(Y4+X4*3+W4++V4/5+U4+T4)/8+S4</f>
        <v>17.850000000000001</v>
      </c>
    </row>
    <row r="5" spans="1:27" x14ac:dyDescent="0.2">
      <c r="A5" s="2">
        <v>3</v>
      </c>
      <c r="B5" t="s">
        <v>140</v>
      </c>
      <c r="E5">
        <v>5</v>
      </c>
      <c r="F5">
        <v>20</v>
      </c>
      <c r="G5">
        <v>0</v>
      </c>
      <c r="H5">
        <v>0</v>
      </c>
      <c r="I5" s="9">
        <v>3</v>
      </c>
      <c r="J5" s="12">
        <f>+(I5*3+E5*3+F5+G5/5+H5/5)/9</f>
        <v>4.8888888888888893</v>
      </c>
      <c r="M5">
        <v>70</v>
      </c>
      <c r="N5">
        <v>35</v>
      </c>
      <c r="Q5">
        <v>15</v>
      </c>
      <c r="R5" s="12">
        <f t="shared" si="0"/>
        <v>13.2</v>
      </c>
      <c r="T5">
        <v>0</v>
      </c>
      <c r="U5">
        <v>0</v>
      </c>
      <c r="V5">
        <v>0</v>
      </c>
      <c r="W5">
        <v>0</v>
      </c>
      <c r="X5">
        <v>8.9</v>
      </c>
      <c r="Y5" s="7">
        <v>10</v>
      </c>
      <c r="Z5" s="12">
        <f t="shared" si="1"/>
        <v>4.5875000000000004</v>
      </c>
    </row>
    <row r="6" spans="1:27" x14ac:dyDescent="0.2">
      <c r="A6">
        <v>4</v>
      </c>
      <c r="B6" t="s">
        <v>88</v>
      </c>
      <c r="C6">
        <v>2</v>
      </c>
      <c r="E6">
        <v>14</v>
      </c>
      <c r="F6">
        <v>19</v>
      </c>
      <c r="G6">
        <v>65</v>
      </c>
      <c r="H6">
        <v>90</v>
      </c>
      <c r="I6" s="9">
        <v>3</v>
      </c>
      <c r="J6" s="12">
        <f>+(I6*3+E6*3+F6+G6/5+H6/5)/9</f>
        <v>11.222222222222221</v>
      </c>
      <c r="M6">
        <v>75</v>
      </c>
      <c r="N6">
        <v>35</v>
      </c>
      <c r="Q6">
        <v>9</v>
      </c>
      <c r="R6" s="12">
        <f t="shared" si="0"/>
        <v>9.8000000000000007</v>
      </c>
      <c r="T6">
        <v>20</v>
      </c>
      <c r="U6">
        <v>20</v>
      </c>
      <c r="V6">
        <v>0</v>
      </c>
      <c r="W6">
        <v>0</v>
      </c>
      <c r="X6">
        <v>11.1</v>
      </c>
      <c r="Y6" s="7">
        <v>20</v>
      </c>
      <c r="Z6" s="12">
        <f t="shared" si="1"/>
        <v>11.6625</v>
      </c>
      <c r="AA6" t="s">
        <v>283</v>
      </c>
    </row>
    <row r="7" spans="1:27" x14ac:dyDescent="0.2">
      <c r="A7" s="2">
        <v>5</v>
      </c>
      <c r="B7" t="s">
        <v>127</v>
      </c>
      <c r="E7">
        <v>0</v>
      </c>
      <c r="F7">
        <v>0</v>
      </c>
      <c r="G7">
        <v>0</v>
      </c>
      <c r="H7">
        <v>0</v>
      </c>
      <c r="M7">
        <v>0</v>
      </c>
      <c r="N7">
        <v>0</v>
      </c>
      <c r="T7">
        <v>0</v>
      </c>
      <c r="U7">
        <v>0</v>
      </c>
      <c r="V7">
        <v>0</v>
      </c>
      <c r="W7">
        <v>0</v>
      </c>
      <c r="Y7" s="7">
        <v>0</v>
      </c>
    </row>
    <row r="8" spans="1:27" x14ac:dyDescent="0.2">
      <c r="A8">
        <v>6</v>
      </c>
      <c r="B8" t="s">
        <v>58</v>
      </c>
      <c r="E8">
        <v>5</v>
      </c>
      <c r="F8">
        <v>20</v>
      </c>
      <c r="G8">
        <v>65</v>
      </c>
      <c r="H8">
        <v>100</v>
      </c>
      <c r="I8" s="9">
        <v>5.5</v>
      </c>
      <c r="J8" s="12">
        <f t="shared" ref="J8:J41" si="2">+(I8*3+E8*3+F8+G8/5+H8/5)/9</f>
        <v>9.3888888888888893</v>
      </c>
      <c r="M8">
        <v>100</v>
      </c>
      <c r="N8">
        <v>90</v>
      </c>
      <c r="Q8">
        <v>12</v>
      </c>
      <c r="R8" s="12">
        <f t="shared" si="0"/>
        <v>14.8</v>
      </c>
      <c r="T8">
        <v>0</v>
      </c>
      <c r="U8">
        <v>20</v>
      </c>
      <c r="V8">
        <v>0</v>
      </c>
      <c r="W8">
        <v>20</v>
      </c>
      <c r="X8">
        <v>17.8</v>
      </c>
      <c r="Y8" s="7">
        <v>20</v>
      </c>
      <c r="Z8" s="12">
        <f t="shared" si="1"/>
        <v>14.175000000000001</v>
      </c>
    </row>
    <row r="9" spans="1:27" x14ac:dyDescent="0.2">
      <c r="A9" s="2">
        <v>7</v>
      </c>
      <c r="B9" t="s">
        <v>117</v>
      </c>
      <c r="E9">
        <v>5</v>
      </c>
      <c r="F9">
        <v>17</v>
      </c>
      <c r="G9">
        <v>0</v>
      </c>
      <c r="H9">
        <v>0</v>
      </c>
      <c r="I9" s="9">
        <v>12</v>
      </c>
      <c r="J9" s="12">
        <f t="shared" si="2"/>
        <v>7.5555555555555554</v>
      </c>
      <c r="M9">
        <v>0</v>
      </c>
      <c r="N9">
        <v>0</v>
      </c>
      <c r="Q9">
        <v>0</v>
      </c>
      <c r="R9" s="12">
        <f t="shared" si="0"/>
        <v>0</v>
      </c>
      <c r="T9">
        <v>0</v>
      </c>
      <c r="U9">
        <v>0</v>
      </c>
      <c r="V9">
        <v>0</v>
      </c>
      <c r="W9">
        <v>0</v>
      </c>
      <c r="X9">
        <v>6.7</v>
      </c>
      <c r="Y9" s="7">
        <v>20</v>
      </c>
      <c r="Z9" s="12">
        <f t="shared" si="1"/>
        <v>5.0125000000000002</v>
      </c>
    </row>
    <row r="10" spans="1:27" x14ac:dyDescent="0.2">
      <c r="A10">
        <v>8</v>
      </c>
      <c r="B10" t="s">
        <v>87</v>
      </c>
      <c r="C10">
        <v>2</v>
      </c>
      <c r="E10">
        <v>14</v>
      </c>
      <c r="F10">
        <v>20</v>
      </c>
      <c r="G10">
        <v>70</v>
      </c>
      <c r="H10">
        <v>70</v>
      </c>
      <c r="I10" s="9">
        <v>7.5</v>
      </c>
      <c r="J10" s="12">
        <f t="shared" si="2"/>
        <v>12.5</v>
      </c>
      <c r="M10">
        <v>80</v>
      </c>
      <c r="N10">
        <v>90</v>
      </c>
      <c r="Q10">
        <v>15</v>
      </c>
      <c r="R10" s="12">
        <f t="shared" si="0"/>
        <v>15.8</v>
      </c>
      <c r="S10">
        <v>1</v>
      </c>
      <c r="T10">
        <v>20</v>
      </c>
      <c r="U10">
        <v>20</v>
      </c>
      <c r="V10">
        <v>100</v>
      </c>
      <c r="W10">
        <v>20</v>
      </c>
      <c r="X10">
        <v>15.5</v>
      </c>
      <c r="Y10" s="7">
        <v>20</v>
      </c>
      <c r="Z10" s="12">
        <f t="shared" si="1"/>
        <v>19.3125</v>
      </c>
    </row>
    <row r="11" spans="1:27" x14ac:dyDescent="0.2">
      <c r="A11" s="2">
        <v>9</v>
      </c>
      <c r="B11" t="s">
        <v>129</v>
      </c>
      <c r="E11">
        <v>0</v>
      </c>
      <c r="F11">
        <v>0</v>
      </c>
      <c r="G11">
        <v>0</v>
      </c>
      <c r="H11">
        <v>0</v>
      </c>
      <c r="M11">
        <v>0</v>
      </c>
      <c r="T11">
        <v>0</v>
      </c>
      <c r="U11">
        <v>0</v>
      </c>
      <c r="V11">
        <v>0</v>
      </c>
      <c r="Y11" s="7">
        <v>0</v>
      </c>
    </row>
    <row r="12" spans="1:27" x14ac:dyDescent="0.2">
      <c r="A12">
        <v>10</v>
      </c>
      <c r="B12" t="s">
        <v>18</v>
      </c>
      <c r="C12">
        <v>-1</v>
      </c>
      <c r="D12">
        <v>2</v>
      </c>
      <c r="E12">
        <v>12</v>
      </c>
      <c r="F12">
        <v>20</v>
      </c>
      <c r="G12">
        <v>100</v>
      </c>
      <c r="H12">
        <v>100</v>
      </c>
      <c r="I12" s="9">
        <v>13</v>
      </c>
      <c r="J12" s="12">
        <f t="shared" si="2"/>
        <v>15</v>
      </c>
      <c r="M12">
        <v>100</v>
      </c>
      <c r="N12">
        <v>95</v>
      </c>
      <c r="Q12">
        <v>18</v>
      </c>
      <c r="R12" s="12">
        <f t="shared" si="0"/>
        <v>18.600000000000001</v>
      </c>
      <c r="S12">
        <v>1</v>
      </c>
      <c r="T12">
        <v>10</v>
      </c>
      <c r="U12">
        <v>20</v>
      </c>
      <c r="V12">
        <v>100</v>
      </c>
      <c r="W12">
        <v>20</v>
      </c>
      <c r="X12">
        <v>15.6</v>
      </c>
      <c r="Y12" s="7">
        <v>20</v>
      </c>
      <c r="Z12" s="12">
        <f t="shared" si="1"/>
        <v>18.100000000000001</v>
      </c>
    </row>
    <row r="13" spans="1:27" x14ac:dyDescent="0.2">
      <c r="A13" s="2">
        <v>11</v>
      </c>
      <c r="B13" t="s">
        <v>7</v>
      </c>
      <c r="C13">
        <v>2</v>
      </c>
      <c r="E13">
        <v>14</v>
      </c>
      <c r="F13">
        <v>20</v>
      </c>
      <c r="G13">
        <v>0</v>
      </c>
      <c r="H13">
        <v>100</v>
      </c>
      <c r="I13" s="9">
        <v>17</v>
      </c>
      <c r="J13" s="12">
        <f t="shared" si="2"/>
        <v>14.777777777777779</v>
      </c>
      <c r="K13">
        <v>1</v>
      </c>
      <c r="M13">
        <v>85</v>
      </c>
      <c r="N13">
        <v>90</v>
      </c>
      <c r="Q13">
        <v>11</v>
      </c>
      <c r="R13" s="12">
        <f t="shared" si="0"/>
        <v>14.6</v>
      </c>
      <c r="S13">
        <v>1</v>
      </c>
      <c r="T13">
        <v>20</v>
      </c>
      <c r="U13">
        <v>20</v>
      </c>
      <c r="V13">
        <v>100</v>
      </c>
      <c r="W13">
        <v>0</v>
      </c>
      <c r="X13">
        <v>13.3</v>
      </c>
      <c r="Y13" s="7">
        <v>20</v>
      </c>
      <c r="Z13" s="12">
        <f t="shared" si="1"/>
        <v>15.987500000000001</v>
      </c>
    </row>
    <row r="14" spans="1:27" x14ac:dyDescent="0.2">
      <c r="A14">
        <v>12</v>
      </c>
      <c r="B14" t="s">
        <v>27</v>
      </c>
      <c r="C14">
        <v>4</v>
      </c>
      <c r="E14">
        <v>19</v>
      </c>
      <c r="F14">
        <v>20</v>
      </c>
      <c r="G14">
        <v>85</v>
      </c>
      <c r="H14">
        <v>100</v>
      </c>
      <c r="I14" s="9">
        <v>12</v>
      </c>
      <c r="J14" s="12">
        <f t="shared" si="2"/>
        <v>16.666666666666668</v>
      </c>
      <c r="L14">
        <v>1</v>
      </c>
      <c r="M14">
        <v>40</v>
      </c>
      <c r="N14">
        <v>90</v>
      </c>
      <c r="Q14">
        <v>15</v>
      </c>
      <c r="R14" s="12">
        <f t="shared" si="0"/>
        <v>15.2</v>
      </c>
      <c r="S14">
        <v>1</v>
      </c>
      <c r="T14">
        <v>20</v>
      </c>
      <c r="U14">
        <v>20</v>
      </c>
      <c r="V14">
        <v>100</v>
      </c>
      <c r="W14">
        <v>20</v>
      </c>
      <c r="X14">
        <v>11.1</v>
      </c>
      <c r="Y14" s="7">
        <v>20</v>
      </c>
      <c r="Z14" s="12">
        <f t="shared" si="1"/>
        <v>17.662500000000001</v>
      </c>
    </row>
    <row r="15" spans="1:27" x14ac:dyDescent="0.2">
      <c r="A15" s="2">
        <v>13</v>
      </c>
      <c r="B15" t="s">
        <v>93</v>
      </c>
      <c r="C15">
        <v>0</v>
      </c>
      <c r="D15">
        <v>1</v>
      </c>
      <c r="E15">
        <v>12</v>
      </c>
      <c r="F15">
        <v>20</v>
      </c>
      <c r="G15">
        <v>95</v>
      </c>
      <c r="H15">
        <v>100</v>
      </c>
      <c r="I15" s="9">
        <v>15</v>
      </c>
      <c r="J15" s="12">
        <f t="shared" si="2"/>
        <v>15.555555555555555</v>
      </c>
      <c r="M15">
        <v>85</v>
      </c>
      <c r="Q15">
        <v>12</v>
      </c>
      <c r="R15" s="12">
        <f t="shared" si="0"/>
        <v>10.6</v>
      </c>
      <c r="T15">
        <v>20</v>
      </c>
      <c r="U15">
        <v>20</v>
      </c>
      <c r="V15">
        <v>0</v>
      </c>
      <c r="W15">
        <v>0</v>
      </c>
      <c r="X15">
        <v>8.9</v>
      </c>
      <c r="Y15" s="7">
        <v>10</v>
      </c>
      <c r="Z15" s="12">
        <f t="shared" si="1"/>
        <v>9.5875000000000004</v>
      </c>
    </row>
    <row r="16" spans="1:27" x14ac:dyDescent="0.2">
      <c r="A16">
        <v>14</v>
      </c>
      <c r="B16" t="s">
        <v>77</v>
      </c>
      <c r="E16">
        <v>4</v>
      </c>
      <c r="F16">
        <v>13</v>
      </c>
      <c r="G16">
        <v>0</v>
      </c>
      <c r="H16">
        <v>0</v>
      </c>
      <c r="I16" s="9">
        <v>7</v>
      </c>
      <c r="J16" s="12">
        <f t="shared" si="2"/>
        <v>5.1111111111111107</v>
      </c>
      <c r="M16">
        <v>0</v>
      </c>
      <c r="Q16">
        <v>9</v>
      </c>
      <c r="R16" s="12">
        <f t="shared" si="0"/>
        <v>5.4</v>
      </c>
      <c r="T16">
        <v>0</v>
      </c>
      <c r="U16">
        <v>0</v>
      </c>
      <c r="V16">
        <v>0</v>
      </c>
      <c r="W16">
        <v>0</v>
      </c>
      <c r="X16">
        <v>8.9</v>
      </c>
      <c r="Y16" s="7">
        <v>16</v>
      </c>
      <c r="Z16" s="12">
        <f t="shared" si="1"/>
        <v>5.3375000000000004</v>
      </c>
    </row>
    <row r="17" spans="1:26" x14ac:dyDescent="0.2">
      <c r="A17" s="2">
        <v>15</v>
      </c>
      <c r="B17" t="s">
        <v>48</v>
      </c>
      <c r="E17">
        <v>5</v>
      </c>
      <c r="F17">
        <v>20</v>
      </c>
      <c r="G17">
        <v>85</v>
      </c>
      <c r="H17">
        <v>70</v>
      </c>
      <c r="I17" s="9">
        <v>12</v>
      </c>
      <c r="J17" s="12">
        <f t="shared" si="2"/>
        <v>11.333333333333334</v>
      </c>
      <c r="M17">
        <v>40</v>
      </c>
      <c r="Q17">
        <v>5</v>
      </c>
      <c r="R17" s="12">
        <f t="shared" si="0"/>
        <v>4.5999999999999996</v>
      </c>
      <c r="T17">
        <v>0</v>
      </c>
      <c r="U17">
        <v>0</v>
      </c>
      <c r="V17">
        <v>0</v>
      </c>
      <c r="W17">
        <v>0</v>
      </c>
      <c r="Y17" s="7">
        <v>0</v>
      </c>
      <c r="Z17" s="12">
        <f t="shared" si="1"/>
        <v>0</v>
      </c>
    </row>
    <row r="18" spans="1:26" x14ac:dyDescent="0.2">
      <c r="A18">
        <v>16</v>
      </c>
      <c r="B18" t="s">
        <v>141</v>
      </c>
      <c r="E18">
        <v>5</v>
      </c>
      <c r="F18">
        <v>20</v>
      </c>
      <c r="G18">
        <v>100</v>
      </c>
      <c r="H18">
        <v>70</v>
      </c>
      <c r="I18" s="9">
        <v>5</v>
      </c>
      <c r="J18" s="12">
        <f t="shared" si="2"/>
        <v>9.3333333333333339</v>
      </c>
      <c r="M18">
        <v>100</v>
      </c>
      <c r="N18">
        <v>85</v>
      </c>
      <c r="Q18">
        <v>18</v>
      </c>
      <c r="R18" s="12">
        <f t="shared" si="0"/>
        <v>18.2</v>
      </c>
      <c r="T18">
        <v>20</v>
      </c>
      <c r="U18">
        <v>20</v>
      </c>
      <c r="V18">
        <v>100</v>
      </c>
      <c r="W18">
        <v>20</v>
      </c>
      <c r="X18">
        <v>11.1</v>
      </c>
      <c r="Y18" s="7">
        <v>20</v>
      </c>
      <c r="Z18" s="12">
        <f t="shared" si="1"/>
        <v>16.662500000000001</v>
      </c>
    </row>
    <row r="19" spans="1:26" x14ac:dyDescent="0.2">
      <c r="A19" s="2">
        <v>17</v>
      </c>
      <c r="B19" t="s">
        <v>100</v>
      </c>
      <c r="E19">
        <v>5</v>
      </c>
      <c r="F19">
        <v>20</v>
      </c>
      <c r="G19">
        <v>90</v>
      </c>
      <c r="H19">
        <v>100</v>
      </c>
      <c r="I19" s="9">
        <v>6</v>
      </c>
      <c r="J19" s="12">
        <f t="shared" si="2"/>
        <v>10.111111111111111</v>
      </c>
      <c r="M19">
        <v>90</v>
      </c>
      <c r="N19">
        <v>80</v>
      </c>
      <c r="Q19">
        <v>12</v>
      </c>
      <c r="R19" s="12">
        <f t="shared" si="0"/>
        <v>14</v>
      </c>
      <c r="T19">
        <v>20</v>
      </c>
      <c r="U19">
        <v>20</v>
      </c>
      <c r="V19">
        <v>100</v>
      </c>
      <c r="W19">
        <v>20</v>
      </c>
      <c r="X19">
        <v>20</v>
      </c>
      <c r="Y19" s="7">
        <v>20</v>
      </c>
      <c r="Z19" s="12">
        <f t="shared" si="1"/>
        <v>20</v>
      </c>
    </row>
    <row r="20" spans="1:26" x14ac:dyDescent="0.2">
      <c r="A20">
        <v>18</v>
      </c>
      <c r="B20" t="s">
        <v>130</v>
      </c>
      <c r="E20">
        <v>0</v>
      </c>
      <c r="F20">
        <v>0</v>
      </c>
      <c r="G20">
        <v>0</v>
      </c>
      <c r="H20">
        <v>0</v>
      </c>
      <c r="M20">
        <v>0</v>
      </c>
      <c r="T20">
        <v>0</v>
      </c>
      <c r="U20">
        <v>0</v>
      </c>
      <c r="V20">
        <v>0</v>
      </c>
      <c r="Y20" s="7">
        <v>0</v>
      </c>
    </row>
    <row r="21" spans="1:26" x14ac:dyDescent="0.2">
      <c r="A21" s="2">
        <v>19</v>
      </c>
      <c r="B21" t="s">
        <v>96</v>
      </c>
      <c r="E21">
        <v>4</v>
      </c>
      <c r="F21">
        <v>13</v>
      </c>
      <c r="G21">
        <v>85</v>
      </c>
      <c r="H21">
        <v>100</v>
      </c>
      <c r="I21" s="9">
        <v>12</v>
      </c>
      <c r="J21" s="12">
        <f t="shared" si="2"/>
        <v>10.888888888888889</v>
      </c>
      <c r="M21">
        <v>90</v>
      </c>
      <c r="N21">
        <v>75</v>
      </c>
      <c r="Q21">
        <v>11</v>
      </c>
      <c r="R21" s="12">
        <f t="shared" si="0"/>
        <v>13.2</v>
      </c>
      <c r="T21">
        <v>20</v>
      </c>
      <c r="U21">
        <v>20</v>
      </c>
      <c r="V21">
        <v>100</v>
      </c>
      <c r="W21">
        <v>20</v>
      </c>
      <c r="X21">
        <v>15.6</v>
      </c>
      <c r="Y21" s="7">
        <v>10</v>
      </c>
      <c r="Z21" s="12">
        <f t="shared" si="1"/>
        <v>17.100000000000001</v>
      </c>
    </row>
    <row r="22" spans="1:26" x14ac:dyDescent="0.2">
      <c r="A22">
        <v>20</v>
      </c>
      <c r="B22" t="s">
        <v>142</v>
      </c>
      <c r="E22">
        <v>4</v>
      </c>
      <c r="F22">
        <v>13</v>
      </c>
      <c r="G22">
        <v>85</v>
      </c>
      <c r="H22">
        <v>80</v>
      </c>
      <c r="I22" s="9">
        <v>2</v>
      </c>
      <c r="J22" s="12">
        <f t="shared" si="2"/>
        <v>7.1111111111111107</v>
      </c>
      <c r="K22">
        <v>1</v>
      </c>
      <c r="M22">
        <v>40</v>
      </c>
      <c r="O22">
        <v>1</v>
      </c>
      <c r="Q22">
        <v>4</v>
      </c>
      <c r="R22" s="12">
        <f t="shared" si="0"/>
        <v>6</v>
      </c>
      <c r="S22">
        <v>1</v>
      </c>
      <c r="T22">
        <v>20</v>
      </c>
      <c r="U22">
        <v>10</v>
      </c>
      <c r="V22">
        <v>50</v>
      </c>
      <c r="W22">
        <v>0</v>
      </c>
      <c r="X22">
        <v>8.9</v>
      </c>
      <c r="Y22" s="7">
        <v>20</v>
      </c>
      <c r="Z22" s="12">
        <f t="shared" si="1"/>
        <v>11.8375</v>
      </c>
    </row>
    <row r="23" spans="1:26" x14ac:dyDescent="0.2">
      <c r="A23" s="2">
        <v>21</v>
      </c>
      <c r="B23" t="s">
        <v>28</v>
      </c>
      <c r="C23">
        <v>3</v>
      </c>
      <c r="D23">
        <v>2</v>
      </c>
      <c r="E23">
        <v>20</v>
      </c>
      <c r="F23">
        <v>20</v>
      </c>
      <c r="G23">
        <v>100</v>
      </c>
      <c r="H23">
        <v>100</v>
      </c>
      <c r="I23" s="9">
        <v>0</v>
      </c>
      <c r="J23" s="12">
        <f t="shared" si="2"/>
        <v>13.333333333333334</v>
      </c>
      <c r="M23">
        <v>60</v>
      </c>
      <c r="N23">
        <v>90</v>
      </c>
      <c r="O23">
        <v>1</v>
      </c>
      <c r="Q23">
        <v>17</v>
      </c>
      <c r="R23" s="12">
        <f t="shared" si="0"/>
        <v>17.2</v>
      </c>
      <c r="S23">
        <v>1</v>
      </c>
      <c r="T23">
        <v>20</v>
      </c>
      <c r="U23">
        <v>20</v>
      </c>
      <c r="V23">
        <v>100</v>
      </c>
      <c r="W23">
        <v>20</v>
      </c>
      <c r="X23">
        <v>13.3</v>
      </c>
      <c r="Y23" s="7">
        <v>20</v>
      </c>
      <c r="Z23" s="12">
        <f t="shared" si="1"/>
        <v>18.487500000000001</v>
      </c>
    </row>
    <row r="24" spans="1:26" x14ac:dyDescent="0.2">
      <c r="A24">
        <v>22</v>
      </c>
      <c r="B24" t="s">
        <v>143</v>
      </c>
      <c r="E24">
        <v>8</v>
      </c>
      <c r="F24">
        <v>5</v>
      </c>
      <c r="G24">
        <v>50</v>
      </c>
      <c r="H24">
        <v>70</v>
      </c>
      <c r="I24" s="9">
        <v>3</v>
      </c>
      <c r="J24" s="12">
        <f t="shared" si="2"/>
        <v>6.8888888888888893</v>
      </c>
      <c r="M24">
        <v>100</v>
      </c>
      <c r="N24">
        <v>85</v>
      </c>
      <c r="P24" s="2" t="s">
        <v>248</v>
      </c>
      <c r="Q24">
        <v>12</v>
      </c>
      <c r="R24" s="12">
        <f t="shared" si="0"/>
        <v>14.6</v>
      </c>
      <c r="T24">
        <v>20</v>
      </c>
      <c r="U24">
        <v>20</v>
      </c>
      <c r="V24">
        <v>100</v>
      </c>
      <c r="W24">
        <v>20</v>
      </c>
      <c r="X24">
        <v>13.3</v>
      </c>
      <c r="Y24" s="7">
        <v>20</v>
      </c>
      <c r="Z24" s="12">
        <f t="shared" si="1"/>
        <v>17.487500000000001</v>
      </c>
    </row>
    <row r="25" spans="1:26" x14ac:dyDescent="0.2">
      <c r="A25" s="2">
        <v>23</v>
      </c>
      <c r="B25" t="s">
        <v>90</v>
      </c>
      <c r="C25">
        <v>-1</v>
      </c>
      <c r="E25">
        <v>8</v>
      </c>
      <c r="F25">
        <v>20</v>
      </c>
      <c r="G25">
        <v>100</v>
      </c>
      <c r="H25">
        <v>65</v>
      </c>
      <c r="I25" s="9">
        <v>5</v>
      </c>
      <c r="J25" s="12">
        <f t="shared" si="2"/>
        <v>10.222222222222221</v>
      </c>
      <c r="M25">
        <v>100</v>
      </c>
      <c r="N25">
        <v>90</v>
      </c>
      <c r="Q25">
        <v>17</v>
      </c>
      <c r="R25" s="12">
        <f t="shared" si="0"/>
        <v>17.8</v>
      </c>
      <c r="T25">
        <v>20</v>
      </c>
      <c r="U25">
        <v>20</v>
      </c>
      <c r="V25">
        <v>100</v>
      </c>
      <c r="W25">
        <v>20</v>
      </c>
      <c r="X25">
        <v>13.3</v>
      </c>
      <c r="Y25" s="7">
        <v>20</v>
      </c>
      <c r="Z25" s="12">
        <f t="shared" si="1"/>
        <v>17.487500000000001</v>
      </c>
    </row>
    <row r="26" spans="1:26" x14ac:dyDescent="0.2">
      <c r="A26">
        <v>24</v>
      </c>
      <c r="B26" t="s">
        <v>144</v>
      </c>
      <c r="E26">
        <v>0</v>
      </c>
      <c r="F26">
        <v>0</v>
      </c>
      <c r="G26">
        <v>0</v>
      </c>
      <c r="H26">
        <v>0</v>
      </c>
      <c r="M26">
        <v>0</v>
      </c>
      <c r="T26">
        <v>0</v>
      </c>
      <c r="U26">
        <v>0</v>
      </c>
      <c r="V26">
        <v>0</v>
      </c>
      <c r="W26">
        <v>0</v>
      </c>
      <c r="Y26" s="7">
        <v>0</v>
      </c>
    </row>
    <row r="27" spans="1:26" x14ac:dyDescent="0.2">
      <c r="A27" s="2">
        <v>25</v>
      </c>
      <c r="B27" t="s">
        <v>11</v>
      </c>
      <c r="C27">
        <v>1</v>
      </c>
      <c r="E27">
        <v>12</v>
      </c>
      <c r="F27">
        <v>17</v>
      </c>
      <c r="G27">
        <v>100</v>
      </c>
      <c r="H27">
        <v>70</v>
      </c>
      <c r="I27" s="9">
        <v>19</v>
      </c>
      <c r="J27" s="12">
        <f t="shared" si="2"/>
        <v>16</v>
      </c>
      <c r="M27">
        <v>90</v>
      </c>
      <c r="N27">
        <v>85</v>
      </c>
      <c r="Q27">
        <v>14</v>
      </c>
      <c r="R27" s="12">
        <f t="shared" si="0"/>
        <v>15.4</v>
      </c>
      <c r="S27">
        <v>1</v>
      </c>
      <c r="T27">
        <v>20</v>
      </c>
      <c r="U27">
        <v>20</v>
      </c>
      <c r="V27">
        <v>100</v>
      </c>
      <c r="W27">
        <v>0</v>
      </c>
      <c r="X27">
        <v>13.3</v>
      </c>
      <c r="Y27" s="7">
        <v>16</v>
      </c>
      <c r="Z27" s="12">
        <f t="shared" si="1"/>
        <v>15.487500000000001</v>
      </c>
    </row>
    <row r="28" spans="1:26" x14ac:dyDescent="0.2">
      <c r="A28">
        <v>26</v>
      </c>
      <c r="B28" t="s">
        <v>145</v>
      </c>
      <c r="E28">
        <v>5</v>
      </c>
      <c r="F28">
        <v>20</v>
      </c>
      <c r="G28">
        <v>100</v>
      </c>
      <c r="H28">
        <v>100</v>
      </c>
      <c r="I28" s="9">
        <v>17.5</v>
      </c>
      <c r="J28" s="12">
        <f t="shared" si="2"/>
        <v>14.166666666666666</v>
      </c>
      <c r="M28">
        <v>10</v>
      </c>
      <c r="N28">
        <v>5</v>
      </c>
      <c r="Q28">
        <v>10</v>
      </c>
      <c r="R28" s="12">
        <f>+(Q28*3+N28/5+M28/5)/5 +L28+K28 + O28</f>
        <v>6.6</v>
      </c>
      <c r="T28">
        <v>10</v>
      </c>
      <c r="U28">
        <v>10</v>
      </c>
      <c r="V28">
        <v>50</v>
      </c>
      <c r="W28">
        <v>20</v>
      </c>
      <c r="X28">
        <v>17.8</v>
      </c>
      <c r="Y28" s="7">
        <v>20</v>
      </c>
      <c r="Z28" s="12">
        <f t="shared" si="1"/>
        <v>15.425000000000001</v>
      </c>
    </row>
    <row r="29" spans="1:26" x14ac:dyDescent="0.2">
      <c r="A29" s="2">
        <v>27</v>
      </c>
      <c r="B29" t="s">
        <v>146</v>
      </c>
      <c r="E29">
        <v>5</v>
      </c>
      <c r="F29">
        <v>20</v>
      </c>
      <c r="G29">
        <v>0</v>
      </c>
      <c r="H29">
        <v>100</v>
      </c>
      <c r="J29" s="12">
        <f t="shared" si="2"/>
        <v>6.1111111111111107</v>
      </c>
      <c r="M29">
        <v>65</v>
      </c>
      <c r="N29">
        <v>65</v>
      </c>
      <c r="R29" s="12">
        <f t="shared" si="0"/>
        <v>5.2</v>
      </c>
      <c r="T29">
        <v>0</v>
      </c>
      <c r="U29">
        <v>0</v>
      </c>
      <c r="V29">
        <v>100</v>
      </c>
      <c r="W29">
        <v>0</v>
      </c>
      <c r="X29">
        <v>15.5</v>
      </c>
      <c r="Y29" s="7">
        <v>20</v>
      </c>
      <c r="Z29" s="12">
        <f t="shared" si="1"/>
        <v>10.8125</v>
      </c>
    </row>
    <row r="30" spans="1:26" x14ac:dyDescent="0.2">
      <c r="A30">
        <v>28</v>
      </c>
      <c r="B30" s="2" t="s">
        <v>24</v>
      </c>
      <c r="C30" s="2">
        <v>6</v>
      </c>
      <c r="E30">
        <v>20</v>
      </c>
      <c r="F30">
        <v>20</v>
      </c>
      <c r="G30">
        <v>85</v>
      </c>
      <c r="H30">
        <v>100</v>
      </c>
      <c r="I30" s="9">
        <v>16.5</v>
      </c>
      <c r="J30" s="12">
        <f t="shared" si="2"/>
        <v>18.5</v>
      </c>
      <c r="M30">
        <v>0</v>
      </c>
      <c r="T30">
        <v>0</v>
      </c>
      <c r="U30">
        <v>0</v>
      </c>
      <c r="V30">
        <v>0</v>
      </c>
      <c r="W30">
        <v>0</v>
      </c>
      <c r="Y30" s="7">
        <v>0</v>
      </c>
    </row>
    <row r="31" spans="1:26" x14ac:dyDescent="0.2">
      <c r="A31" s="2">
        <v>29</v>
      </c>
      <c r="B31" t="s">
        <v>147</v>
      </c>
      <c r="E31">
        <v>5</v>
      </c>
      <c r="F31">
        <v>20</v>
      </c>
      <c r="G31">
        <v>0</v>
      </c>
      <c r="H31">
        <v>100</v>
      </c>
      <c r="I31" s="9">
        <v>12</v>
      </c>
      <c r="J31" s="12">
        <f t="shared" si="2"/>
        <v>10.111111111111111</v>
      </c>
      <c r="M31">
        <v>35</v>
      </c>
      <c r="Q31">
        <v>4</v>
      </c>
      <c r="R31" s="12">
        <f t="shared" si="0"/>
        <v>3.8</v>
      </c>
      <c r="T31">
        <v>0</v>
      </c>
      <c r="U31">
        <v>0</v>
      </c>
      <c r="V31">
        <v>0</v>
      </c>
      <c r="W31">
        <v>0</v>
      </c>
      <c r="Y31" s="7">
        <v>10</v>
      </c>
      <c r="Z31" s="12">
        <f t="shared" si="1"/>
        <v>1.25</v>
      </c>
    </row>
    <row r="32" spans="1:26" x14ac:dyDescent="0.2">
      <c r="A32">
        <v>30</v>
      </c>
      <c r="B32" t="s">
        <v>6</v>
      </c>
      <c r="C32">
        <v>3</v>
      </c>
      <c r="E32">
        <v>16</v>
      </c>
      <c r="F32">
        <v>20</v>
      </c>
      <c r="G32">
        <v>70</v>
      </c>
      <c r="H32">
        <v>90</v>
      </c>
      <c r="I32" s="9">
        <v>6</v>
      </c>
      <c r="J32" s="12">
        <f t="shared" si="2"/>
        <v>13.111111111111111</v>
      </c>
      <c r="M32">
        <v>70</v>
      </c>
      <c r="N32">
        <v>85</v>
      </c>
      <c r="Q32">
        <v>10</v>
      </c>
      <c r="R32" s="12">
        <f t="shared" si="0"/>
        <v>12.2</v>
      </c>
      <c r="T32">
        <v>20</v>
      </c>
      <c r="U32">
        <v>20</v>
      </c>
      <c r="V32">
        <v>100</v>
      </c>
      <c r="W32">
        <v>20</v>
      </c>
      <c r="X32">
        <v>13.3</v>
      </c>
      <c r="Y32" s="7">
        <v>20</v>
      </c>
      <c r="Z32" s="12">
        <f t="shared" si="1"/>
        <v>17.487500000000001</v>
      </c>
    </row>
    <row r="33" spans="1:27" x14ac:dyDescent="0.2">
      <c r="A33">
        <v>31</v>
      </c>
      <c r="B33" t="s">
        <v>92</v>
      </c>
      <c r="C33">
        <v>1</v>
      </c>
      <c r="E33">
        <v>12</v>
      </c>
      <c r="F33">
        <v>20</v>
      </c>
      <c r="G33">
        <v>0</v>
      </c>
      <c r="H33">
        <v>0</v>
      </c>
      <c r="I33" s="9">
        <v>15.5</v>
      </c>
      <c r="J33" s="12">
        <f t="shared" si="2"/>
        <v>11.388888888888889</v>
      </c>
      <c r="M33">
        <v>0</v>
      </c>
      <c r="Q33">
        <v>11</v>
      </c>
      <c r="R33" s="12">
        <f t="shared" si="0"/>
        <v>6.6</v>
      </c>
      <c r="T33">
        <v>0</v>
      </c>
      <c r="U33">
        <v>0</v>
      </c>
      <c r="V33">
        <v>0</v>
      </c>
      <c r="W33">
        <v>0</v>
      </c>
      <c r="X33">
        <v>15.6</v>
      </c>
      <c r="Y33" s="7">
        <v>14</v>
      </c>
      <c r="Z33" s="12">
        <f t="shared" si="1"/>
        <v>7.6</v>
      </c>
    </row>
    <row r="34" spans="1:27" x14ac:dyDescent="0.2">
      <c r="A34" s="2">
        <v>32</v>
      </c>
      <c r="B34" t="s">
        <v>95</v>
      </c>
      <c r="C34">
        <v>-1</v>
      </c>
      <c r="D34">
        <v>1</v>
      </c>
      <c r="E34">
        <v>10</v>
      </c>
      <c r="F34">
        <v>20</v>
      </c>
      <c r="G34">
        <v>0</v>
      </c>
      <c r="H34">
        <v>0</v>
      </c>
      <c r="I34" s="9">
        <v>5.5</v>
      </c>
      <c r="J34" s="12">
        <f t="shared" si="2"/>
        <v>7.3888888888888893</v>
      </c>
      <c r="M34">
        <v>0</v>
      </c>
      <c r="Q34">
        <v>5</v>
      </c>
      <c r="R34" s="12">
        <f t="shared" si="0"/>
        <v>3</v>
      </c>
      <c r="T34">
        <v>0</v>
      </c>
      <c r="U34">
        <v>0</v>
      </c>
      <c r="V34">
        <v>0</v>
      </c>
      <c r="W34">
        <v>0</v>
      </c>
      <c r="X34">
        <v>6.7</v>
      </c>
      <c r="Y34" s="7">
        <v>20</v>
      </c>
      <c r="Z34" s="12">
        <f t="shared" si="1"/>
        <v>5.0125000000000002</v>
      </c>
    </row>
    <row r="35" spans="1:27" x14ac:dyDescent="0.2">
      <c r="A35">
        <v>33</v>
      </c>
      <c r="B35" t="s">
        <v>89</v>
      </c>
      <c r="C35">
        <v>1</v>
      </c>
      <c r="E35">
        <v>12</v>
      </c>
      <c r="F35">
        <v>20</v>
      </c>
      <c r="G35">
        <v>100</v>
      </c>
      <c r="H35">
        <v>100</v>
      </c>
      <c r="I35" s="9">
        <v>13</v>
      </c>
      <c r="J35" s="12">
        <f t="shared" si="2"/>
        <v>15</v>
      </c>
      <c r="M35">
        <v>85</v>
      </c>
      <c r="N35">
        <v>80</v>
      </c>
      <c r="Q35">
        <v>8</v>
      </c>
      <c r="R35" s="12">
        <f t="shared" si="0"/>
        <v>11.4</v>
      </c>
      <c r="T35">
        <v>20</v>
      </c>
      <c r="U35">
        <v>20</v>
      </c>
      <c r="V35">
        <v>100</v>
      </c>
      <c r="W35">
        <v>20</v>
      </c>
      <c r="X35">
        <v>15.6</v>
      </c>
      <c r="Y35" s="7">
        <v>20</v>
      </c>
      <c r="Z35" s="12">
        <f t="shared" si="1"/>
        <v>18.350000000000001</v>
      </c>
    </row>
    <row r="36" spans="1:27" x14ac:dyDescent="0.2">
      <c r="A36">
        <v>34</v>
      </c>
      <c r="B36" t="s">
        <v>148</v>
      </c>
      <c r="E36">
        <v>5</v>
      </c>
      <c r="F36">
        <v>20</v>
      </c>
      <c r="G36">
        <v>85</v>
      </c>
      <c r="H36">
        <v>100</v>
      </c>
      <c r="I36" s="9">
        <v>7</v>
      </c>
      <c r="J36" s="12">
        <f t="shared" si="2"/>
        <v>10.333333333333334</v>
      </c>
      <c r="M36">
        <v>85</v>
      </c>
      <c r="N36">
        <v>90</v>
      </c>
      <c r="Q36">
        <v>18</v>
      </c>
      <c r="R36" s="12">
        <f t="shared" si="0"/>
        <v>17.8</v>
      </c>
      <c r="T36">
        <v>10</v>
      </c>
      <c r="U36">
        <v>20</v>
      </c>
      <c r="V36">
        <v>100</v>
      </c>
      <c r="W36">
        <v>0</v>
      </c>
      <c r="X36">
        <v>20</v>
      </c>
      <c r="Y36" s="7">
        <v>20</v>
      </c>
      <c r="Z36" s="12">
        <f t="shared" si="1"/>
        <v>16.25</v>
      </c>
    </row>
    <row r="37" spans="1:27" x14ac:dyDescent="0.2">
      <c r="A37" s="2">
        <v>35</v>
      </c>
      <c r="B37" t="s">
        <v>149</v>
      </c>
      <c r="E37">
        <v>5</v>
      </c>
      <c r="F37">
        <v>20</v>
      </c>
      <c r="G37">
        <v>85</v>
      </c>
      <c r="H37">
        <v>100</v>
      </c>
      <c r="I37" s="9">
        <v>9</v>
      </c>
      <c r="J37" s="12">
        <f t="shared" si="2"/>
        <v>11</v>
      </c>
      <c r="K37">
        <v>1</v>
      </c>
      <c r="L37">
        <v>1</v>
      </c>
      <c r="M37">
        <v>100</v>
      </c>
      <c r="Q37">
        <v>16</v>
      </c>
      <c r="R37" s="12">
        <f t="shared" si="0"/>
        <v>15.6</v>
      </c>
      <c r="S37">
        <v>1</v>
      </c>
      <c r="T37">
        <v>20</v>
      </c>
      <c r="U37">
        <v>20</v>
      </c>
      <c r="V37">
        <v>100</v>
      </c>
      <c r="W37">
        <v>20</v>
      </c>
      <c r="X37">
        <v>20</v>
      </c>
      <c r="Y37" s="7">
        <v>20</v>
      </c>
      <c r="Z37" s="12">
        <f t="shared" si="1"/>
        <v>21</v>
      </c>
    </row>
    <row r="38" spans="1:27" x14ac:dyDescent="0.2">
      <c r="A38">
        <v>36</v>
      </c>
      <c r="B38" t="s">
        <v>91</v>
      </c>
      <c r="C38">
        <v>1</v>
      </c>
      <c r="E38">
        <v>12</v>
      </c>
      <c r="F38">
        <v>13</v>
      </c>
      <c r="G38">
        <v>50</v>
      </c>
      <c r="H38">
        <v>0</v>
      </c>
      <c r="I38" s="9">
        <v>4</v>
      </c>
      <c r="J38" s="12">
        <f t="shared" si="2"/>
        <v>7.8888888888888893</v>
      </c>
      <c r="M38">
        <v>0</v>
      </c>
      <c r="P38" t="s">
        <v>248</v>
      </c>
      <c r="Q38">
        <v>0</v>
      </c>
      <c r="R38" s="12">
        <f t="shared" si="0"/>
        <v>0</v>
      </c>
      <c r="T38">
        <v>0</v>
      </c>
      <c r="U38">
        <v>0</v>
      </c>
      <c r="V38">
        <v>0</v>
      </c>
      <c r="Y38" s="7">
        <v>5</v>
      </c>
    </row>
    <row r="39" spans="1:27" x14ac:dyDescent="0.2">
      <c r="A39">
        <v>37</v>
      </c>
      <c r="B39" t="s">
        <v>94</v>
      </c>
      <c r="C39">
        <v>1</v>
      </c>
      <c r="E39">
        <v>12</v>
      </c>
      <c r="F39">
        <v>20</v>
      </c>
      <c r="G39">
        <v>50</v>
      </c>
      <c r="H39">
        <v>80</v>
      </c>
      <c r="I39" s="9">
        <v>6</v>
      </c>
      <c r="J39" s="12">
        <f t="shared" si="2"/>
        <v>11.111111111111111</v>
      </c>
      <c r="M39">
        <v>40</v>
      </c>
      <c r="Q39">
        <v>7</v>
      </c>
      <c r="R39" s="12">
        <f t="shared" si="0"/>
        <v>5.8</v>
      </c>
      <c r="T39">
        <v>0</v>
      </c>
      <c r="U39">
        <v>0</v>
      </c>
      <c r="V39">
        <v>100</v>
      </c>
      <c r="W39">
        <v>20</v>
      </c>
      <c r="X39">
        <v>17.8</v>
      </c>
      <c r="Y39" s="7">
        <v>10</v>
      </c>
      <c r="Z39" s="12">
        <f t="shared" si="1"/>
        <v>12.925000000000001</v>
      </c>
    </row>
    <row r="40" spans="1:27" x14ac:dyDescent="0.2">
      <c r="A40" s="2">
        <v>38</v>
      </c>
      <c r="B40" t="s">
        <v>44</v>
      </c>
      <c r="E40">
        <v>5</v>
      </c>
      <c r="F40">
        <v>20</v>
      </c>
      <c r="G40">
        <v>100</v>
      </c>
      <c r="H40">
        <v>70</v>
      </c>
      <c r="I40" s="9">
        <v>1</v>
      </c>
      <c r="J40" s="12">
        <f t="shared" si="2"/>
        <v>8</v>
      </c>
      <c r="M40">
        <v>60</v>
      </c>
      <c r="Q40">
        <v>7</v>
      </c>
      <c r="R40" s="12">
        <f t="shared" si="0"/>
        <v>6.6</v>
      </c>
      <c r="T40">
        <v>20</v>
      </c>
      <c r="U40">
        <v>20</v>
      </c>
      <c r="V40">
        <v>100</v>
      </c>
      <c r="W40">
        <v>20</v>
      </c>
      <c r="X40">
        <v>17.8</v>
      </c>
      <c r="Y40" s="7">
        <v>20</v>
      </c>
      <c r="Z40" s="12">
        <f t="shared" si="1"/>
        <v>19.175000000000001</v>
      </c>
    </row>
    <row r="41" spans="1:27" s="1" customFormat="1" x14ac:dyDescent="0.2">
      <c r="E41" s="1">
        <v>20</v>
      </c>
      <c r="F41" s="27">
        <v>20</v>
      </c>
      <c r="G41" s="1">
        <v>100</v>
      </c>
      <c r="H41" s="1">
        <v>100</v>
      </c>
      <c r="I41" s="13">
        <v>20</v>
      </c>
      <c r="J41" s="14">
        <f t="shared" si="2"/>
        <v>20</v>
      </c>
      <c r="K41" s="1">
        <v>1</v>
      </c>
      <c r="L41" s="1">
        <v>1</v>
      </c>
      <c r="M41" s="1">
        <v>100</v>
      </c>
      <c r="N41" s="1">
        <v>100</v>
      </c>
      <c r="Q41" s="1">
        <v>20</v>
      </c>
      <c r="R41" s="14">
        <f t="shared" si="0"/>
        <v>22</v>
      </c>
      <c r="T41" s="1">
        <v>20</v>
      </c>
      <c r="U41" s="1">
        <v>20</v>
      </c>
      <c r="V41" s="1">
        <v>100</v>
      </c>
      <c r="W41" s="1">
        <v>20</v>
      </c>
      <c r="X41" s="1">
        <v>20</v>
      </c>
      <c r="Y41" s="1">
        <v>20</v>
      </c>
      <c r="Z41" s="14">
        <f>+(Y41+X41*3+W41++V41/5+U41+T41)/8+S41</f>
        <v>20</v>
      </c>
    </row>
    <row r="42" spans="1:27" x14ac:dyDescent="0.2">
      <c r="H42" t="s">
        <v>182</v>
      </c>
      <c r="I42" s="9">
        <f>COUNTIF(I3:I40,"&gt;= 11.5")</f>
        <v>13</v>
      </c>
      <c r="J42" s="9">
        <f>COUNTIF(J3:J40,"&gt;= 11.5")</f>
        <v>12</v>
      </c>
      <c r="K42" s="8">
        <f>+J42/SUM(J42:J44)*100</f>
        <v>30</v>
      </c>
      <c r="P42" t="s">
        <v>182</v>
      </c>
      <c r="Q42" s="9">
        <f>COUNTIF(Q3:Q40,"&gt;= 11.5")</f>
        <v>14</v>
      </c>
      <c r="R42" s="9">
        <f>COUNTIF(R3:R40,"&gt;= 11.5")</f>
        <v>17</v>
      </c>
      <c r="S42" s="8">
        <f>+R42/SUM(R42:R44)*100</f>
        <v>43.589743589743591</v>
      </c>
      <c r="X42" t="s">
        <v>182</v>
      </c>
      <c r="Y42" s="9">
        <f>COUNTIF(Y3:Y40,"&gt;= 11.5")</f>
        <v>26</v>
      </c>
      <c r="Z42" s="9">
        <f>COUNTIF(Z3:Z40,"&gt;= 11.5")</f>
        <v>23</v>
      </c>
      <c r="AA42" s="8">
        <f>+Z42/SUM(Z42:Z44)*100</f>
        <v>60.526315789473685</v>
      </c>
    </row>
    <row r="43" spans="1:27" x14ac:dyDescent="0.2">
      <c r="H43" t="s">
        <v>183</v>
      </c>
      <c r="I43" s="9">
        <f>COUNTIF(I3:I40,"&lt;11.5")</f>
        <v>20</v>
      </c>
      <c r="J43" s="9">
        <f>COUNTIF(J3:J40,"&lt;11.5")</f>
        <v>22</v>
      </c>
      <c r="K43" s="8">
        <f>+J43/SUM(J42:J44)*100</f>
        <v>55.000000000000007</v>
      </c>
      <c r="P43" t="s">
        <v>183</v>
      </c>
      <c r="Q43" s="9">
        <f>COUNTIF(Q3:Q40,"&lt;11.5")</f>
        <v>18</v>
      </c>
      <c r="R43" s="9">
        <f>COUNTIF(R3:R40,"&lt;11.5")</f>
        <v>16</v>
      </c>
      <c r="S43" s="8">
        <f>+R43/SUM(R42:R44)*100</f>
        <v>41.025641025641022</v>
      </c>
      <c r="X43" t="s">
        <v>183</v>
      </c>
      <c r="Y43" s="9">
        <f>COUNTIF(Y3:Y40,"&lt;11.5")</f>
        <v>12</v>
      </c>
      <c r="Z43" s="9">
        <f>COUNTIF(Z3:Z40,"&lt;11.5")</f>
        <v>9</v>
      </c>
      <c r="AA43" s="8">
        <f>+Z43/SUM(Z42:Z44)*100</f>
        <v>23.684210526315788</v>
      </c>
    </row>
    <row r="44" spans="1:27" x14ac:dyDescent="0.2">
      <c r="H44" t="s">
        <v>184</v>
      </c>
      <c r="I44" s="9">
        <v>5</v>
      </c>
      <c r="J44" s="9">
        <v>6</v>
      </c>
      <c r="K44" s="8">
        <f>100-K43-K42</f>
        <v>14.999999999999993</v>
      </c>
      <c r="P44" t="s">
        <v>184</v>
      </c>
      <c r="Q44" s="9">
        <v>5</v>
      </c>
      <c r="R44" s="9">
        <v>6</v>
      </c>
      <c r="S44" s="8">
        <f>100-S43-S42</f>
        <v>15.384615384615387</v>
      </c>
      <c r="X44" t="s">
        <v>184</v>
      </c>
      <c r="Y44" s="9">
        <v>5</v>
      </c>
      <c r="Z44" s="9">
        <v>6</v>
      </c>
      <c r="AA44" s="8">
        <f>100-AA43-AA42</f>
        <v>15.789473684210535</v>
      </c>
    </row>
  </sheetData>
  <sortState xmlns:xlrd2="http://schemas.microsoft.com/office/spreadsheetml/2017/richdata2" ref="B3:G40">
    <sortCondition ref="B3:B40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FB14-2DCA-C640-9227-B2907E723777}">
  <dimension ref="A1:AA41"/>
  <sheetViews>
    <sheetView topLeftCell="A4" zoomScale="90" zoomScaleNormal="90" workbookViewId="0">
      <selection activeCell="A14" sqref="A14:XFD14"/>
    </sheetView>
  </sheetViews>
  <sheetFormatPr baseColWidth="10" defaultRowHeight="16" x14ac:dyDescent="0.2"/>
  <cols>
    <col min="1" max="1" width="4.33203125" bestFit="1" customWidth="1"/>
    <col min="2" max="2" width="21.5" customWidth="1"/>
    <col min="3" max="4" width="3.1640625" customWidth="1"/>
    <col min="5" max="8" width="6.1640625" customWidth="1"/>
    <col min="9" max="9" width="6.1640625" style="9" customWidth="1"/>
    <col min="10" max="10" width="7.33203125" style="12" customWidth="1"/>
    <col min="11" max="11" width="6.5" customWidth="1"/>
    <col min="12" max="12" width="5.33203125" customWidth="1"/>
    <col min="13" max="14" width="6.33203125" customWidth="1"/>
    <col min="15" max="15" width="6.6640625" customWidth="1"/>
    <col min="16" max="16" width="2.83203125" customWidth="1"/>
    <col min="17" max="17" width="6.83203125" customWidth="1"/>
    <col min="18" max="18" width="8" style="12" customWidth="1"/>
    <col min="19" max="19" width="6.1640625" customWidth="1"/>
    <col min="20" max="23" width="7" bestFit="1" customWidth="1"/>
    <col min="24" max="24" width="4.5" bestFit="1" customWidth="1"/>
    <col min="25" max="25" width="5.1640625" bestFit="1" customWidth="1"/>
    <col min="26" max="26" width="9.33203125" style="4" customWidth="1"/>
  </cols>
  <sheetData>
    <row r="1" spans="1:27" x14ac:dyDescent="0.2">
      <c r="A1" s="2" t="s">
        <v>29</v>
      </c>
      <c r="B1" s="2" t="s">
        <v>30</v>
      </c>
      <c r="C1" s="2"/>
      <c r="M1" s="10" t="s">
        <v>181</v>
      </c>
      <c r="N1" s="10" t="s">
        <v>181</v>
      </c>
      <c r="Q1" t="s">
        <v>180</v>
      </c>
      <c r="T1" t="s">
        <v>181</v>
      </c>
      <c r="U1" t="s">
        <v>181</v>
      </c>
      <c r="V1" t="s">
        <v>181</v>
      </c>
      <c r="W1" t="s">
        <v>181</v>
      </c>
      <c r="X1" t="s">
        <v>180</v>
      </c>
      <c r="Y1" t="s">
        <v>181</v>
      </c>
    </row>
    <row r="2" spans="1:27" x14ac:dyDescent="0.2">
      <c r="A2" s="3"/>
      <c r="B2" s="3" t="s">
        <v>1</v>
      </c>
      <c r="C2" s="3" t="s">
        <v>2</v>
      </c>
      <c r="D2" s="1" t="s">
        <v>103</v>
      </c>
      <c r="E2" s="3" t="s">
        <v>138</v>
      </c>
      <c r="F2" s="3" t="s">
        <v>125</v>
      </c>
      <c r="G2" s="3" t="s">
        <v>172</v>
      </c>
      <c r="H2" s="3" t="s">
        <v>169</v>
      </c>
      <c r="I2" s="20" t="s">
        <v>178</v>
      </c>
      <c r="J2" s="19" t="s">
        <v>179</v>
      </c>
      <c r="K2" s="3" t="s">
        <v>208</v>
      </c>
      <c r="L2" s="3" t="s">
        <v>211</v>
      </c>
      <c r="M2" s="3" t="s">
        <v>176</v>
      </c>
      <c r="N2" s="3" t="s">
        <v>251</v>
      </c>
      <c r="O2" s="3" t="s">
        <v>212</v>
      </c>
      <c r="Q2" s="3" t="s">
        <v>178</v>
      </c>
      <c r="R2" s="19" t="s">
        <v>179</v>
      </c>
      <c r="S2" s="3" t="s">
        <v>269</v>
      </c>
      <c r="T2" s="1" t="s">
        <v>265</v>
      </c>
      <c r="U2" s="1" t="s">
        <v>266</v>
      </c>
      <c r="V2" s="1" t="s">
        <v>267</v>
      </c>
      <c r="W2" s="1" t="s">
        <v>268</v>
      </c>
      <c r="X2" s="1" t="s">
        <v>178</v>
      </c>
      <c r="Y2" s="1" t="s">
        <v>125</v>
      </c>
      <c r="Z2" s="25" t="s">
        <v>179</v>
      </c>
    </row>
    <row r="3" spans="1:27" x14ac:dyDescent="0.2">
      <c r="A3" s="2">
        <v>1</v>
      </c>
      <c r="B3" t="s">
        <v>161</v>
      </c>
      <c r="E3">
        <v>0</v>
      </c>
      <c r="F3" s="7">
        <v>0</v>
      </c>
      <c r="G3">
        <v>0</v>
      </c>
      <c r="H3">
        <v>0</v>
      </c>
      <c r="M3">
        <v>0</v>
      </c>
      <c r="N3">
        <v>0</v>
      </c>
      <c r="Q3">
        <v>1</v>
      </c>
      <c r="R3" s="12">
        <f t="shared" ref="R3:R37" si="0">+(Q3*3+N3/5+M3/5)/5 +L3+K3 + O3</f>
        <v>0.6</v>
      </c>
      <c r="T3">
        <v>0</v>
      </c>
      <c r="U3">
        <v>0</v>
      </c>
      <c r="V3">
        <v>0</v>
      </c>
      <c r="W3">
        <v>0</v>
      </c>
      <c r="Y3" s="7"/>
      <c r="Z3" s="12"/>
    </row>
    <row r="4" spans="1:27" x14ac:dyDescent="0.2">
      <c r="A4">
        <v>2</v>
      </c>
      <c r="B4" t="s">
        <v>114</v>
      </c>
      <c r="D4">
        <v>1</v>
      </c>
      <c r="E4">
        <v>12</v>
      </c>
      <c r="F4" s="7">
        <v>17</v>
      </c>
      <c r="G4">
        <v>20</v>
      </c>
      <c r="H4">
        <v>100</v>
      </c>
      <c r="I4" s="9">
        <v>1</v>
      </c>
      <c r="J4" s="12">
        <f t="shared" ref="J4:J37" si="1">+(I4*3+E4*3+F4+G4+H4/5)/9</f>
        <v>10.666666666666666</v>
      </c>
      <c r="M4">
        <v>90</v>
      </c>
      <c r="N4">
        <v>20</v>
      </c>
      <c r="Q4">
        <v>14</v>
      </c>
      <c r="R4" s="12">
        <f t="shared" si="0"/>
        <v>12.8</v>
      </c>
      <c r="T4">
        <v>20</v>
      </c>
      <c r="U4">
        <v>10</v>
      </c>
      <c r="V4">
        <v>0</v>
      </c>
      <c r="W4">
        <v>0</v>
      </c>
      <c r="X4">
        <v>11.1</v>
      </c>
      <c r="Y4" s="7">
        <v>12</v>
      </c>
      <c r="Z4" s="12">
        <f t="shared" ref="Z4:Z36" si="2">+(Y4+X4*3+W4++V4/5+U4+T4)/8+S4</f>
        <v>9.4124999999999996</v>
      </c>
      <c r="AA4" t="s">
        <v>283</v>
      </c>
    </row>
    <row r="5" spans="1:27" x14ac:dyDescent="0.2">
      <c r="A5" s="2">
        <v>3</v>
      </c>
      <c r="B5" t="s">
        <v>35</v>
      </c>
      <c r="C5">
        <v>2</v>
      </c>
      <c r="E5">
        <v>14</v>
      </c>
      <c r="F5" s="7">
        <v>20</v>
      </c>
      <c r="G5">
        <v>17</v>
      </c>
      <c r="H5">
        <v>90</v>
      </c>
      <c r="I5" s="9">
        <v>5</v>
      </c>
      <c r="J5" s="12">
        <f t="shared" si="1"/>
        <v>12.444444444444445</v>
      </c>
      <c r="M5">
        <v>70</v>
      </c>
      <c r="N5">
        <v>80</v>
      </c>
      <c r="Q5">
        <v>11</v>
      </c>
      <c r="R5" s="12">
        <f t="shared" si="0"/>
        <v>12.6</v>
      </c>
      <c r="T5">
        <v>10</v>
      </c>
      <c r="U5">
        <v>20</v>
      </c>
      <c r="V5">
        <v>0</v>
      </c>
      <c r="W5">
        <v>20</v>
      </c>
      <c r="X5">
        <v>11.1</v>
      </c>
      <c r="Y5" s="7">
        <v>20</v>
      </c>
      <c r="Z5" s="12">
        <f t="shared" si="2"/>
        <v>12.9125</v>
      </c>
    </row>
    <row r="6" spans="1:27" x14ac:dyDescent="0.2">
      <c r="A6">
        <v>4</v>
      </c>
      <c r="B6" t="s">
        <v>113</v>
      </c>
      <c r="D6">
        <v>2</v>
      </c>
      <c r="E6">
        <v>14</v>
      </c>
      <c r="F6" s="7">
        <v>20</v>
      </c>
      <c r="G6">
        <v>20</v>
      </c>
      <c r="H6">
        <v>100</v>
      </c>
      <c r="I6" s="9">
        <v>16</v>
      </c>
      <c r="J6" s="12">
        <f t="shared" si="1"/>
        <v>16.666666666666668</v>
      </c>
      <c r="M6">
        <v>80</v>
      </c>
      <c r="N6">
        <v>100</v>
      </c>
      <c r="Q6">
        <v>10</v>
      </c>
      <c r="R6" s="12">
        <f t="shared" si="0"/>
        <v>13.2</v>
      </c>
      <c r="T6">
        <v>20</v>
      </c>
      <c r="U6">
        <v>20</v>
      </c>
      <c r="V6">
        <v>100</v>
      </c>
      <c r="W6">
        <v>20</v>
      </c>
      <c r="X6">
        <v>15.6</v>
      </c>
      <c r="Y6" s="7">
        <v>20</v>
      </c>
      <c r="Z6" s="12">
        <f t="shared" si="2"/>
        <v>18.350000000000001</v>
      </c>
    </row>
    <row r="7" spans="1:27" x14ac:dyDescent="0.2">
      <c r="A7" s="2">
        <v>5</v>
      </c>
      <c r="B7" t="s">
        <v>118</v>
      </c>
      <c r="E7">
        <v>4</v>
      </c>
      <c r="F7" s="7">
        <v>13</v>
      </c>
      <c r="G7">
        <v>20</v>
      </c>
      <c r="H7">
        <v>30</v>
      </c>
      <c r="I7" s="9">
        <v>2</v>
      </c>
      <c r="J7" s="12">
        <f t="shared" si="1"/>
        <v>6.333333333333333</v>
      </c>
      <c r="M7">
        <v>0</v>
      </c>
      <c r="N7">
        <v>0</v>
      </c>
      <c r="Q7">
        <v>2</v>
      </c>
      <c r="R7" s="12">
        <f t="shared" si="0"/>
        <v>1.2</v>
      </c>
      <c r="T7">
        <v>0</v>
      </c>
      <c r="U7">
        <v>0</v>
      </c>
      <c r="V7">
        <v>0</v>
      </c>
      <c r="W7">
        <v>0</v>
      </c>
      <c r="X7">
        <v>11.1</v>
      </c>
      <c r="Y7" s="7">
        <v>20</v>
      </c>
      <c r="Z7" s="12">
        <f t="shared" si="2"/>
        <v>6.6624999999999996</v>
      </c>
    </row>
    <row r="8" spans="1:27" x14ac:dyDescent="0.2">
      <c r="A8">
        <v>6</v>
      </c>
      <c r="B8" t="s">
        <v>65</v>
      </c>
      <c r="C8">
        <v>1</v>
      </c>
      <c r="E8">
        <v>12</v>
      </c>
      <c r="F8" s="7">
        <v>20</v>
      </c>
      <c r="G8">
        <v>17</v>
      </c>
      <c r="H8">
        <v>100</v>
      </c>
      <c r="I8" s="9">
        <v>6</v>
      </c>
      <c r="J8" s="12">
        <f t="shared" si="1"/>
        <v>12.333333333333334</v>
      </c>
      <c r="K8">
        <v>1</v>
      </c>
      <c r="M8">
        <v>80</v>
      </c>
      <c r="N8">
        <v>10</v>
      </c>
      <c r="Q8">
        <v>6</v>
      </c>
      <c r="R8" s="12">
        <f t="shared" si="0"/>
        <v>8.1999999999999993</v>
      </c>
      <c r="T8">
        <v>20</v>
      </c>
      <c r="U8">
        <v>20</v>
      </c>
      <c r="V8">
        <v>100</v>
      </c>
      <c r="W8">
        <v>20</v>
      </c>
      <c r="X8">
        <v>15.6</v>
      </c>
      <c r="Y8" s="7">
        <v>20</v>
      </c>
      <c r="Z8" s="12">
        <f t="shared" si="2"/>
        <v>18.350000000000001</v>
      </c>
    </row>
    <row r="9" spans="1:27" x14ac:dyDescent="0.2">
      <c r="A9" s="2">
        <v>7</v>
      </c>
      <c r="B9" t="s">
        <v>67</v>
      </c>
      <c r="C9">
        <v>5</v>
      </c>
      <c r="E9">
        <v>20</v>
      </c>
      <c r="F9" s="7">
        <v>20</v>
      </c>
      <c r="G9">
        <v>15</v>
      </c>
      <c r="H9">
        <v>0</v>
      </c>
      <c r="I9" s="9">
        <v>18</v>
      </c>
      <c r="J9" s="12">
        <f t="shared" si="1"/>
        <v>16.555555555555557</v>
      </c>
      <c r="K9">
        <v>2</v>
      </c>
      <c r="M9">
        <v>20</v>
      </c>
      <c r="N9">
        <v>50</v>
      </c>
      <c r="Q9">
        <v>9</v>
      </c>
      <c r="R9" s="12">
        <f t="shared" si="0"/>
        <v>10.199999999999999</v>
      </c>
      <c r="S9">
        <v>2</v>
      </c>
      <c r="T9">
        <v>20</v>
      </c>
      <c r="U9">
        <v>20</v>
      </c>
      <c r="V9">
        <v>0</v>
      </c>
      <c r="W9">
        <v>0</v>
      </c>
      <c r="X9">
        <v>15.6</v>
      </c>
      <c r="Y9" s="7">
        <v>20</v>
      </c>
      <c r="Z9" s="12">
        <f t="shared" si="2"/>
        <v>15.35</v>
      </c>
    </row>
    <row r="10" spans="1:27" x14ac:dyDescent="0.2">
      <c r="A10">
        <v>8</v>
      </c>
      <c r="B10" t="s">
        <v>43</v>
      </c>
      <c r="C10">
        <v>1</v>
      </c>
      <c r="D10">
        <v>-1</v>
      </c>
      <c r="E10">
        <v>10</v>
      </c>
      <c r="F10" s="7">
        <v>20</v>
      </c>
      <c r="G10">
        <v>0</v>
      </c>
      <c r="H10">
        <v>0</v>
      </c>
      <c r="I10" s="9">
        <v>4</v>
      </c>
      <c r="J10" s="12">
        <f t="shared" si="1"/>
        <v>6.8888888888888893</v>
      </c>
      <c r="M10">
        <v>0</v>
      </c>
      <c r="N10">
        <v>0</v>
      </c>
      <c r="Q10">
        <v>3</v>
      </c>
      <c r="R10" s="12">
        <f t="shared" si="0"/>
        <v>1.8</v>
      </c>
      <c r="T10">
        <v>0</v>
      </c>
      <c r="U10">
        <v>0</v>
      </c>
      <c r="V10">
        <v>0</v>
      </c>
      <c r="W10">
        <v>0</v>
      </c>
      <c r="X10">
        <v>13.3</v>
      </c>
      <c r="Y10" s="7">
        <v>20</v>
      </c>
      <c r="Z10" s="12">
        <f t="shared" si="2"/>
        <v>7.4875000000000007</v>
      </c>
    </row>
    <row r="11" spans="1:27" x14ac:dyDescent="0.2">
      <c r="A11" s="2">
        <v>9</v>
      </c>
      <c r="B11" t="s">
        <v>109</v>
      </c>
      <c r="D11">
        <v>1</v>
      </c>
      <c r="E11">
        <v>12</v>
      </c>
      <c r="F11" s="7">
        <v>20</v>
      </c>
      <c r="G11">
        <v>1</v>
      </c>
      <c r="H11">
        <v>0</v>
      </c>
      <c r="I11" s="9">
        <v>9</v>
      </c>
      <c r="J11" s="12">
        <f t="shared" si="1"/>
        <v>9.3333333333333339</v>
      </c>
      <c r="M11">
        <v>0</v>
      </c>
      <c r="N11">
        <v>0</v>
      </c>
      <c r="Q11">
        <v>1</v>
      </c>
      <c r="R11" s="12">
        <f t="shared" si="0"/>
        <v>0.6</v>
      </c>
      <c r="T11">
        <v>0</v>
      </c>
      <c r="U11">
        <v>0</v>
      </c>
      <c r="V11">
        <v>0</v>
      </c>
      <c r="W11">
        <v>0</v>
      </c>
      <c r="X11">
        <v>6.7</v>
      </c>
      <c r="Y11" s="7">
        <v>20</v>
      </c>
      <c r="Z11" s="12">
        <f t="shared" si="2"/>
        <v>5.0125000000000002</v>
      </c>
    </row>
    <row r="12" spans="1:27" x14ac:dyDescent="0.2">
      <c r="A12">
        <v>10</v>
      </c>
      <c r="B12" t="s">
        <v>39</v>
      </c>
      <c r="C12">
        <v>4</v>
      </c>
      <c r="E12">
        <v>19</v>
      </c>
      <c r="F12" s="7">
        <v>20</v>
      </c>
      <c r="G12">
        <v>20</v>
      </c>
      <c r="H12">
        <v>90</v>
      </c>
      <c r="I12" s="9">
        <v>14</v>
      </c>
      <c r="J12" s="12">
        <f t="shared" si="1"/>
        <v>17.444444444444443</v>
      </c>
      <c r="M12">
        <v>65</v>
      </c>
      <c r="N12">
        <v>75</v>
      </c>
      <c r="Q12">
        <v>8</v>
      </c>
      <c r="R12" s="12">
        <f t="shared" si="0"/>
        <v>10.4</v>
      </c>
      <c r="T12">
        <v>20</v>
      </c>
      <c r="U12">
        <v>20</v>
      </c>
      <c r="V12">
        <v>100</v>
      </c>
      <c r="W12">
        <v>0</v>
      </c>
      <c r="X12">
        <v>8.9</v>
      </c>
      <c r="Y12" s="7">
        <v>20</v>
      </c>
      <c r="Z12" s="12">
        <f t="shared" si="2"/>
        <v>13.3375</v>
      </c>
    </row>
    <row r="13" spans="1:27" x14ac:dyDescent="0.2">
      <c r="A13" s="2">
        <v>11</v>
      </c>
      <c r="B13" t="s">
        <v>42</v>
      </c>
      <c r="C13">
        <v>1</v>
      </c>
      <c r="D13">
        <v>-1</v>
      </c>
      <c r="E13">
        <v>10</v>
      </c>
      <c r="F13" s="7">
        <v>13</v>
      </c>
      <c r="G13">
        <v>0</v>
      </c>
      <c r="H13">
        <v>0</v>
      </c>
      <c r="M13">
        <v>0</v>
      </c>
      <c r="N13">
        <v>0</v>
      </c>
      <c r="T13">
        <v>0</v>
      </c>
      <c r="U13">
        <v>0</v>
      </c>
      <c r="V13">
        <v>0</v>
      </c>
      <c r="W13">
        <v>0</v>
      </c>
      <c r="Y13" s="7"/>
      <c r="Z13" s="12"/>
    </row>
    <row r="14" spans="1:27" x14ac:dyDescent="0.2">
      <c r="A14">
        <v>12</v>
      </c>
      <c r="B14" t="s">
        <v>162</v>
      </c>
      <c r="E14">
        <v>5</v>
      </c>
      <c r="F14" s="7">
        <v>17</v>
      </c>
      <c r="G14">
        <v>19</v>
      </c>
      <c r="H14">
        <v>65</v>
      </c>
      <c r="I14" s="9">
        <v>0</v>
      </c>
      <c r="J14" s="12">
        <f t="shared" si="1"/>
        <v>7.1111111111111107</v>
      </c>
      <c r="M14">
        <v>0</v>
      </c>
      <c r="N14">
        <v>0</v>
      </c>
      <c r="Q14">
        <v>0</v>
      </c>
      <c r="R14" s="12">
        <f t="shared" si="0"/>
        <v>0</v>
      </c>
      <c r="T14">
        <v>0</v>
      </c>
      <c r="U14">
        <v>10</v>
      </c>
      <c r="V14">
        <v>50</v>
      </c>
      <c r="W14">
        <v>0</v>
      </c>
      <c r="X14">
        <v>13.3</v>
      </c>
      <c r="Y14" s="7">
        <v>12</v>
      </c>
      <c r="Z14" s="12">
        <f t="shared" si="2"/>
        <v>8.9875000000000007</v>
      </c>
    </row>
    <row r="15" spans="1:27" x14ac:dyDescent="0.2">
      <c r="A15" s="2">
        <v>13</v>
      </c>
      <c r="B15" t="s">
        <v>163</v>
      </c>
      <c r="E15">
        <v>5</v>
      </c>
      <c r="F15" s="7">
        <v>20</v>
      </c>
      <c r="G15">
        <v>0</v>
      </c>
      <c r="H15">
        <v>60</v>
      </c>
      <c r="I15" s="9">
        <v>6.5</v>
      </c>
      <c r="J15" s="12">
        <f t="shared" si="1"/>
        <v>7.3888888888888893</v>
      </c>
      <c r="M15">
        <v>80</v>
      </c>
      <c r="N15">
        <v>70</v>
      </c>
      <c r="Q15">
        <v>15</v>
      </c>
      <c r="R15" s="12">
        <f t="shared" si="0"/>
        <v>15</v>
      </c>
      <c r="T15">
        <v>20</v>
      </c>
      <c r="U15">
        <v>0</v>
      </c>
      <c r="V15">
        <v>0</v>
      </c>
      <c r="W15">
        <v>20</v>
      </c>
      <c r="X15">
        <v>4.4000000000000004</v>
      </c>
      <c r="Y15" s="7">
        <v>20</v>
      </c>
      <c r="Z15" s="12">
        <f t="shared" si="2"/>
        <v>9.15</v>
      </c>
      <c r="AA15" t="s">
        <v>283</v>
      </c>
    </row>
    <row r="16" spans="1:27" x14ac:dyDescent="0.2">
      <c r="A16">
        <v>14</v>
      </c>
      <c r="B16" t="s">
        <v>34</v>
      </c>
      <c r="C16">
        <v>1</v>
      </c>
      <c r="D16">
        <v>1</v>
      </c>
      <c r="E16">
        <v>14</v>
      </c>
      <c r="F16" s="7">
        <v>20</v>
      </c>
      <c r="G16">
        <v>17</v>
      </c>
      <c r="H16">
        <v>65</v>
      </c>
      <c r="I16" s="9">
        <v>17</v>
      </c>
      <c r="J16" s="12">
        <f t="shared" si="1"/>
        <v>15.888888888888889</v>
      </c>
      <c r="M16">
        <v>80</v>
      </c>
      <c r="N16">
        <v>85</v>
      </c>
      <c r="Q16">
        <v>6</v>
      </c>
      <c r="R16" s="12">
        <f t="shared" si="0"/>
        <v>10.199999999999999</v>
      </c>
      <c r="T16">
        <v>20</v>
      </c>
      <c r="U16">
        <v>20</v>
      </c>
      <c r="V16">
        <v>100</v>
      </c>
      <c r="W16">
        <v>0</v>
      </c>
      <c r="X16">
        <v>13.3</v>
      </c>
      <c r="Y16" s="7">
        <v>20</v>
      </c>
      <c r="Z16" s="12">
        <f t="shared" si="2"/>
        <v>14.987500000000001</v>
      </c>
    </row>
    <row r="17" spans="1:26" x14ac:dyDescent="0.2">
      <c r="A17" s="2">
        <v>15</v>
      </c>
      <c r="B17" t="s">
        <v>112</v>
      </c>
      <c r="D17">
        <v>-1</v>
      </c>
      <c r="E17">
        <v>8</v>
      </c>
      <c r="F17" s="7">
        <v>20</v>
      </c>
      <c r="G17">
        <v>0</v>
      </c>
      <c r="H17">
        <v>0</v>
      </c>
      <c r="I17" s="9">
        <v>0</v>
      </c>
      <c r="J17" s="12">
        <f t="shared" si="1"/>
        <v>4.8888888888888893</v>
      </c>
      <c r="M17">
        <v>60</v>
      </c>
      <c r="N17">
        <v>20</v>
      </c>
      <c r="Q17">
        <v>4</v>
      </c>
      <c r="R17" s="12">
        <f t="shared" si="0"/>
        <v>5.6</v>
      </c>
      <c r="T17">
        <v>0</v>
      </c>
      <c r="U17">
        <v>20</v>
      </c>
      <c r="V17">
        <v>0</v>
      </c>
      <c r="W17">
        <v>0</v>
      </c>
      <c r="X17">
        <v>8.9</v>
      </c>
      <c r="Y17" s="7">
        <v>16</v>
      </c>
      <c r="Z17" s="12">
        <f t="shared" si="2"/>
        <v>7.8375000000000004</v>
      </c>
    </row>
    <row r="18" spans="1:26" x14ac:dyDescent="0.2">
      <c r="A18">
        <v>16</v>
      </c>
      <c r="B18" t="s">
        <v>36</v>
      </c>
      <c r="C18">
        <v>1</v>
      </c>
      <c r="E18">
        <v>12</v>
      </c>
      <c r="F18" s="7">
        <v>17</v>
      </c>
      <c r="G18">
        <v>20</v>
      </c>
      <c r="H18">
        <v>70</v>
      </c>
      <c r="I18" s="9">
        <v>12</v>
      </c>
      <c r="J18" s="12">
        <f t="shared" si="1"/>
        <v>13.666666666666666</v>
      </c>
      <c r="K18">
        <v>1</v>
      </c>
      <c r="M18">
        <v>90</v>
      </c>
      <c r="N18">
        <v>50</v>
      </c>
      <c r="Q18">
        <v>10</v>
      </c>
      <c r="R18" s="12">
        <f t="shared" si="0"/>
        <v>12.6</v>
      </c>
      <c r="T18">
        <v>20</v>
      </c>
      <c r="U18">
        <v>20</v>
      </c>
      <c r="V18">
        <v>100</v>
      </c>
      <c r="W18">
        <v>20</v>
      </c>
      <c r="X18">
        <v>13.3</v>
      </c>
      <c r="Y18" s="7">
        <v>20</v>
      </c>
      <c r="Z18" s="12">
        <f t="shared" si="2"/>
        <v>17.487500000000001</v>
      </c>
    </row>
    <row r="19" spans="1:26" x14ac:dyDescent="0.2">
      <c r="A19" s="2">
        <v>17</v>
      </c>
      <c r="B19" t="s">
        <v>120</v>
      </c>
      <c r="E19">
        <v>0</v>
      </c>
      <c r="F19" s="7">
        <v>4</v>
      </c>
      <c r="G19">
        <v>0</v>
      </c>
      <c r="H19">
        <v>0</v>
      </c>
      <c r="M19">
        <v>0</v>
      </c>
      <c r="N19">
        <v>0</v>
      </c>
      <c r="T19">
        <v>0</v>
      </c>
      <c r="U19">
        <v>0</v>
      </c>
      <c r="V19">
        <v>0</v>
      </c>
      <c r="W19">
        <v>0</v>
      </c>
      <c r="Y19" s="7"/>
      <c r="Z19" s="12"/>
    </row>
    <row r="20" spans="1:26" x14ac:dyDescent="0.2">
      <c r="A20">
        <v>18</v>
      </c>
      <c r="B20" t="s">
        <v>40</v>
      </c>
      <c r="C20">
        <v>3</v>
      </c>
      <c r="E20">
        <v>16</v>
      </c>
      <c r="F20" s="7">
        <v>20</v>
      </c>
      <c r="G20">
        <v>20</v>
      </c>
      <c r="H20">
        <v>60</v>
      </c>
      <c r="I20" s="9">
        <v>20</v>
      </c>
      <c r="J20" s="12">
        <f t="shared" si="1"/>
        <v>17.777777777777779</v>
      </c>
      <c r="M20">
        <v>50</v>
      </c>
      <c r="N20">
        <v>65</v>
      </c>
      <c r="Q20">
        <v>7</v>
      </c>
      <c r="R20" s="12">
        <f t="shared" si="0"/>
        <v>8.8000000000000007</v>
      </c>
      <c r="T20">
        <v>20</v>
      </c>
      <c r="U20">
        <v>20</v>
      </c>
      <c r="V20">
        <v>100</v>
      </c>
      <c r="W20">
        <v>0</v>
      </c>
      <c r="X20">
        <v>13.3</v>
      </c>
      <c r="Y20" s="7">
        <v>20</v>
      </c>
      <c r="Z20" s="12">
        <f t="shared" si="2"/>
        <v>14.987500000000001</v>
      </c>
    </row>
    <row r="21" spans="1:26" x14ac:dyDescent="0.2">
      <c r="A21" s="2">
        <v>19</v>
      </c>
      <c r="B21" t="s">
        <v>164</v>
      </c>
      <c r="E21">
        <v>5</v>
      </c>
      <c r="F21" s="7">
        <v>20</v>
      </c>
      <c r="G21">
        <v>10</v>
      </c>
      <c r="H21">
        <v>60</v>
      </c>
      <c r="I21" s="9">
        <v>7</v>
      </c>
      <c r="J21" s="12">
        <f t="shared" si="1"/>
        <v>8.6666666666666661</v>
      </c>
      <c r="M21">
        <v>70</v>
      </c>
      <c r="N21">
        <v>50</v>
      </c>
      <c r="O21">
        <v>2</v>
      </c>
      <c r="Q21">
        <v>7</v>
      </c>
      <c r="R21" s="12">
        <f t="shared" si="0"/>
        <v>11</v>
      </c>
      <c r="T21">
        <v>20</v>
      </c>
      <c r="U21">
        <v>20</v>
      </c>
      <c r="V21">
        <v>100</v>
      </c>
      <c r="W21">
        <v>20</v>
      </c>
      <c r="X21">
        <v>11.1</v>
      </c>
      <c r="Y21" s="7">
        <v>20</v>
      </c>
      <c r="Z21" s="12">
        <f t="shared" si="2"/>
        <v>16.662500000000001</v>
      </c>
    </row>
    <row r="22" spans="1:26" x14ac:dyDescent="0.2">
      <c r="A22">
        <v>20</v>
      </c>
      <c r="B22" t="s">
        <v>16</v>
      </c>
      <c r="C22">
        <v>1</v>
      </c>
      <c r="E22">
        <v>12</v>
      </c>
      <c r="F22" s="7">
        <v>13</v>
      </c>
      <c r="G22">
        <v>13</v>
      </c>
      <c r="H22">
        <v>30</v>
      </c>
      <c r="I22" s="9">
        <v>18</v>
      </c>
      <c r="J22" s="12">
        <f t="shared" si="1"/>
        <v>13.555555555555555</v>
      </c>
      <c r="M22">
        <v>0</v>
      </c>
      <c r="N22">
        <v>0</v>
      </c>
      <c r="Q22">
        <v>8</v>
      </c>
      <c r="R22" s="12">
        <f t="shared" si="0"/>
        <v>4.8</v>
      </c>
      <c r="T22">
        <v>10</v>
      </c>
      <c r="U22">
        <v>0</v>
      </c>
      <c r="V22">
        <v>0</v>
      </c>
      <c r="W22">
        <v>0</v>
      </c>
      <c r="X22">
        <v>13.3</v>
      </c>
      <c r="Y22" s="7">
        <v>12</v>
      </c>
      <c r="Z22" s="12">
        <f t="shared" si="2"/>
        <v>7.7375000000000007</v>
      </c>
    </row>
    <row r="23" spans="1:26" x14ac:dyDescent="0.2">
      <c r="A23" s="2">
        <v>21</v>
      </c>
      <c r="B23" t="s">
        <v>110</v>
      </c>
      <c r="D23">
        <v>-1</v>
      </c>
      <c r="E23">
        <v>8</v>
      </c>
      <c r="F23" s="7">
        <v>20</v>
      </c>
      <c r="G23">
        <v>20</v>
      </c>
      <c r="H23">
        <v>100</v>
      </c>
      <c r="I23" s="9">
        <v>7</v>
      </c>
      <c r="J23" s="12">
        <f t="shared" si="1"/>
        <v>11.666666666666666</v>
      </c>
      <c r="M23">
        <v>85</v>
      </c>
      <c r="N23">
        <v>20</v>
      </c>
      <c r="Q23">
        <v>10</v>
      </c>
      <c r="R23" s="12">
        <f t="shared" si="0"/>
        <v>10.199999999999999</v>
      </c>
      <c r="T23">
        <v>10</v>
      </c>
      <c r="U23">
        <v>20</v>
      </c>
      <c r="V23">
        <v>100</v>
      </c>
      <c r="W23">
        <v>20</v>
      </c>
      <c r="X23">
        <v>15.6</v>
      </c>
      <c r="Y23" s="7">
        <v>12</v>
      </c>
      <c r="Z23" s="12">
        <f t="shared" si="2"/>
        <v>16.100000000000001</v>
      </c>
    </row>
    <row r="24" spans="1:26" x14ac:dyDescent="0.2">
      <c r="A24">
        <v>22</v>
      </c>
      <c r="B24" t="s">
        <v>37</v>
      </c>
      <c r="C24">
        <v>1.5</v>
      </c>
      <c r="E24">
        <v>13</v>
      </c>
      <c r="F24" s="7">
        <v>20</v>
      </c>
      <c r="G24">
        <v>17</v>
      </c>
      <c r="H24">
        <v>60</v>
      </c>
      <c r="I24" s="9">
        <v>11</v>
      </c>
      <c r="J24" s="12">
        <f t="shared" si="1"/>
        <v>13.444444444444445</v>
      </c>
      <c r="K24">
        <v>1</v>
      </c>
      <c r="M24">
        <v>90</v>
      </c>
      <c r="N24">
        <v>65</v>
      </c>
      <c r="Q24">
        <v>4</v>
      </c>
      <c r="R24" s="12">
        <f>+(Q24*3+N24/5+M24/5)/5 +L24+K24 + O24</f>
        <v>9.6</v>
      </c>
      <c r="T24">
        <v>20</v>
      </c>
      <c r="U24">
        <v>20</v>
      </c>
      <c r="V24">
        <v>100</v>
      </c>
      <c r="W24">
        <v>20</v>
      </c>
      <c r="X24">
        <v>20</v>
      </c>
      <c r="Y24" s="7">
        <v>16</v>
      </c>
      <c r="Z24" s="12">
        <f t="shared" si="2"/>
        <v>19.5</v>
      </c>
    </row>
    <row r="25" spans="1:26" x14ac:dyDescent="0.2">
      <c r="A25" s="2">
        <v>23</v>
      </c>
      <c r="B25" t="s">
        <v>32</v>
      </c>
      <c r="C25">
        <v>2</v>
      </c>
      <c r="E25">
        <v>14</v>
      </c>
      <c r="F25" s="7">
        <v>20</v>
      </c>
      <c r="G25">
        <v>20</v>
      </c>
      <c r="H25">
        <v>90</v>
      </c>
      <c r="I25" s="9">
        <v>4</v>
      </c>
      <c r="J25" s="12">
        <f t="shared" si="1"/>
        <v>12.444444444444445</v>
      </c>
      <c r="M25">
        <v>100</v>
      </c>
      <c r="N25">
        <v>80</v>
      </c>
      <c r="Q25">
        <v>11</v>
      </c>
      <c r="R25" s="12">
        <f t="shared" si="0"/>
        <v>13.8</v>
      </c>
      <c r="T25">
        <v>20</v>
      </c>
      <c r="U25">
        <v>20</v>
      </c>
      <c r="V25">
        <v>100</v>
      </c>
      <c r="W25">
        <v>20</v>
      </c>
      <c r="X25">
        <v>15.6</v>
      </c>
      <c r="Y25" s="7">
        <v>20</v>
      </c>
      <c r="Z25" s="12">
        <f t="shared" si="2"/>
        <v>18.350000000000001</v>
      </c>
    </row>
    <row r="26" spans="1:26" x14ac:dyDescent="0.2">
      <c r="A26">
        <v>24</v>
      </c>
      <c r="B26" t="s">
        <v>111</v>
      </c>
      <c r="D26">
        <v>2</v>
      </c>
      <c r="E26">
        <v>14</v>
      </c>
      <c r="F26" s="7">
        <v>20</v>
      </c>
      <c r="G26">
        <v>14</v>
      </c>
      <c r="H26">
        <v>0</v>
      </c>
      <c r="I26" s="9">
        <v>12</v>
      </c>
      <c r="J26" s="12">
        <f t="shared" si="1"/>
        <v>12.444444444444445</v>
      </c>
      <c r="M26">
        <v>90</v>
      </c>
      <c r="N26">
        <v>90</v>
      </c>
      <c r="Q26">
        <v>6</v>
      </c>
      <c r="R26" s="12">
        <f t="shared" si="0"/>
        <v>10.8</v>
      </c>
      <c r="T26">
        <v>0</v>
      </c>
      <c r="U26">
        <v>0</v>
      </c>
      <c r="V26">
        <v>0</v>
      </c>
      <c r="W26">
        <v>0</v>
      </c>
      <c r="X26">
        <v>2.2000000000000002</v>
      </c>
      <c r="Y26" s="7">
        <v>12</v>
      </c>
      <c r="Z26" s="12">
        <f t="shared" si="2"/>
        <v>2.3250000000000002</v>
      </c>
    </row>
    <row r="27" spans="1:26" x14ac:dyDescent="0.2">
      <c r="A27" s="2">
        <v>25</v>
      </c>
      <c r="B27" t="s">
        <v>116</v>
      </c>
      <c r="D27">
        <v>1</v>
      </c>
      <c r="E27">
        <v>12</v>
      </c>
      <c r="F27" s="7">
        <v>17</v>
      </c>
      <c r="G27">
        <v>20</v>
      </c>
      <c r="H27">
        <v>90</v>
      </c>
      <c r="I27" s="9">
        <v>1</v>
      </c>
      <c r="J27" s="12">
        <f t="shared" si="1"/>
        <v>10.444444444444445</v>
      </c>
      <c r="M27">
        <v>80</v>
      </c>
      <c r="N27">
        <v>80</v>
      </c>
      <c r="Q27">
        <v>10</v>
      </c>
      <c r="R27" s="12">
        <f t="shared" si="0"/>
        <v>12.4</v>
      </c>
      <c r="T27">
        <v>10</v>
      </c>
      <c r="U27">
        <v>20</v>
      </c>
      <c r="V27">
        <v>100</v>
      </c>
      <c r="W27">
        <v>0</v>
      </c>
      <c r="X27">
        <v>11.1</v>
      </c>
      <c r="Y27" s="7">
        <v>20</v>
      </c>
      <c r="Z27" s="12">
        <f t="shared" si="2"/>
        <v>12.9125</v>
      </c>
    </row>
    <row r="28" spans="1:26" x14ac:dyDescent="0.2">
      <c r="A28">
        <v>26</v>
      </c>
      <c r="B28" t="s">
        <v>68</v>
      </c>
      <c r="C28">
        <v>1</v>
      </c>
      <c r="E28">
        <v>12</v>
      </c>
      <c r="F28" s="7">
        <v>11</v>
      </c>
      <c r="G28">
        <v>10</v>
      </c>
      <c r="H28">
        <v>100</v>
      </c>
      <c r="J28" s="12">
        <f t="shared" si="1"/>
        <v>8.5555555555555554</v>
      </c>
      <c r="M28">
        <v>0</v>
      </c>
      <c r="N28">
        <v>80</v>
      </c>
      <c r="Q28">
        <v>0</v>
      </c>
      <c r="R28" s="12">
        <f t="shared" si="0"/>
        <v>3.2</v>
      </c>
      <c r="T28">
        <v>0</v>
      </c>
      <c r="U28">
        <v>0</v>
      </c>
      <c r="V28">
        <v>0</v>
      </c>
      <c r="W28">
        <v>0</v>
      </c>
      <c r="Y28" s="7"/>
      <c r="Z28" s="12"/>
    </row>
    <row r="29" spans="1:26" x14ac:dyDescent="0.2">
      <c r="A29" s="2">
        <v>27</v>
      </c>
      <c r="B29" t="s">
        <v>41</v>
      </c>
      <c r="C29">
        <v>1</v>
      </c>
      <c r="D29">
        <v>2</v>
      </c>
      <c r="E29">
        <v>16</v>
      </c>
      <c r="F29" s="7">
        <v>20</v>
      </c>
      <c r="G29">
        <v>0</v>
      </c>
      <c r="H29">
        <v>0</v>
      </c>
      <c r="J29" s="12">
        <f t="shared" si="1"/>
        <v>7.5555555555555554</v>
      </c>
      <c r="M29">
        <v>0</v>
      </c>
      <c r="N29">
        <v>0</v>
      </c>
      <c r="R29" s="12">
        <f t="shared" si="0"/>
        <v>0</v>
      </c>
      <c r="T29">
        <v>0</v>
      </c>
      <c r="U29">
        <v>0</v>
      </c>
      <c r="V29">
        <v>0</v>
      </c>
      <c r="W29">
        <v>0</v>
      </c>
      <c r="Y29" s="7"/>
      <c r="Z29" s="12"/>
    </row>
    <row r="30" spans="1:26" x14ac:dyDescent="0.2">
      <c r="A30">
        <v>28</v>
      </c>
      <c r="B30" t="s">
        <v>71</v>
      </c>
      <c r="C30">
        <v>1</v>
      </c>
      <c r="E30">
        <v>12</v>
      </c>
      <c r="F30" s="7">
        <v>13</v>
      </c>
      <c r="G30">
        <v>10</v>
      </c>
      <c r="H30">
        <v>0</v>
      </c>
      <c r="I30" s="9">
        <v>12</v>
      </c>
      <c r="J30" s="12">
        <f t="shared" si="1"/>
        <v>10.555555555555555</v>
      </c>
      <c r="K30">
        <v>2</v>
      </c>
      <c r="M30">
        <v>100</v>
      </c>
      <c r="N30">
        <v>70</v>
      </c>
      <c r="Q30">
        <v>8</v>
      </c>
      <c r="R30" s="12">
        <f t="shared" si="0"/>
        <v>13.6</v>
      </c>
      <c r="T30">
        <v>0</v>
      </c>
      <c r="U30">
        <v>20</v>
      </c>
      <c r="V30">
        <v>100</v>
      </c>
      <c r="W30">
        <v>0</v>
      </c>
      <c r="X30">
        <v>8.9</v>
      </c>
      <c r="Y30" s="7">
        <v>20</v>
      </c>
      <c r="Z30" s="12">
        <f t="shared" si="2"/>
        <v>10.8375</v>
      </c>
    </row>
    <row r="31" spans="1:26" x14ac:dyDescent="0.2">
      <c r="A31" s="2">
        <v>29</v>
      </c>
      <c r="B31" t="s">
        <v>33</v>
      </c>
      <c r="C31">
        <v>2</v>
      </c>
      <c r="E31">
        <v>14</v>
      </c>
      <c r="F31" s="7">
        <v>19</v>
      </c>
      <c r="G31">
        <v>14</v>
      </c>
      <c r="H31">
        <v>70</v>
      </c>
      <c r="I31" s="9">
        <v>5</v>
      </c>
      <c r="J31" s="12">
        <f t="shared" si="1"/>
        <v>11.555555555555555</v>
      </c>
      <c r="M31">
        <v>90</v>
      </c>
      <c r="N31">
        <v>60</v>
      </c>
      <c r="O31">
        <v>1</v>
      </c>
      <c r="Q31">
        <v>4</v>
      </c>
      <c r="R31" s="12">
        <f t="shared" si="0"/>
        <v>9.4</v>
      </c>
      <c r="T31">
        <v>20</v>
      </c>
      <c r="U31">
        <v>20</v>
      </c>
      <c r="V31">
        <v>100</v>
      </c>
      <c r="W31">
        <v>20</v>
      </c>
      <c r="X31">
        <v>20</v>
      </c>
      <c r="Y31" s="7">
        <v>20</v>
      </c>
      <c r="Z31" s="12">
        <f t="shared" si="2"/>
        <v>20</v>
      </c>
    </row>
    <row r="32" spans="1:26" x14ac:dyDescent="0.2">
      <c r="A32">
        <v>30</v>
      </c>
      <c r="B32" t="s">
        <v>108</v>
      </c>
      <c r="C32">
        <v>1</v>
      </c>
      <c r="E32">
        <v>12</v>
      </c>
      <c r="F32" s="7">
        <v>20</v>
      </c>
      <c r="G32">
        <v>18</v>
      </c>
      <c r="H32">
        <v>80</v>
      </c>
      <c r="I32" s="9">
        <v>12</v>
      </c>
      <c r="J32" s="12">
        <f t="shared" si="1"/>
        <v>14</v>
      </c>
      <c r="M32">
        <v>80</v>
      </c>
      <c r="N32">
        <v>65</v>
      </c>
      <c r="Q32">
        <v>9</v>
      </c>
      <c r="R32" s="12">
        <f t="shared" si="0"/>
        <v>11.2</v>
      </c>
      <c r="T32">
        <v>20</v>
      </c>
      <c r="U32">
        <v>10</v>
      </c>
      <c r="V32">
        <v>100</v>
      </c>
      <c r="W32">
        <v>20</v>
      </c>
      <c r="X32">
        <v>8.9</v>
      </c>
      <c r="Y32" s="7">
        <v>20</v>
      </c>
      <c r="Z32" s="12">
        <f t="shared" si="2"/>
        <v>14.5875</v>
      </c>
    </row>
    <row r="33" spans="1:27" x14ac:dyDescent="0.2">
      <c r="A33" s="2">
        <v>31</v>
      </c>
      <c r="B33" t="s">
        <v>165</v>
      </c>
      <c r="E33">
        <v>4</v>
      </c>
      <c r="F33" s="7">
        <v>8</v>
      </c>
      <c r="G33">
        <v>0</v>
      </c>
      <c r="H33">
        <v>0</v>
      </c>
      <c r="M33">
        <v>0</v>
      </c>
      <c r="N33">
        <v>0</v>
      </c>
      <c r="T33">
        <v>0</v>
      </c>
      <c r="U33">
        <v>0</v>
      </c>
      <c r="V33">
        <v>0</v>
      </c>
      <c r="W33">
        <v>0</v>
      </c>
      <c r="Y33" s="7"/>
      <c r="Z33" s="12"/>
    </row>
    <row r="34" spans="1:27" x14ac:dyDescent="0.2">
      <c r="A34">
        <v>32</v>
      </c>
      <c r="B34" t="s">
        <v>115</v>
      </c>
      <c r="D34">
        <v>1</v>
      </c>
      <c r="E34">
        <v>12</v>
      </c>
      <c r="F34" s="7">
        <v>20</v>
      </c>
      <c r="G34">
        <v>0</v>
      </c>
      <c r="H34">
        <v>0</v>
      </c>
      <c r="I34" s="9">
        <v>12</v>
      </c>
      <c r="J34" s="12">
        <f t="shared" si="1"/>
        <v>10.222222222222221</v>
      </c>
      <c r="M34">
        <v>30</v>
      </c>
      <c r="N34">
        <v>0</v>
      </c>
      <c r="Q34">
        <v>3</v>
      </c>
      <c r="R34" s="12">
        <f t="shared" si="0"/>
        <v>3</v>
      </c>
      <c r="T34">
        <v>0</v>
      </c>
      <c r="U34">
        <v>20</v>
      </c>
      <c r="V34">
        <v>100</v>
      </c>
      <c r="W34">
        <v>0</v>
      </c>
      <c r="X34">
        <v>13.3</v>
      </c>
      <c r="Y34" s="7">
        <v>20</v>
      </c>
      <c r="Z34" s="12">
        <f t="shared" si="2"/>
        <v>12.487500000000001</v>
      </c>
    </row>
    <row r="35" spans="1:27" x14ac:dyDescent="0.2">
      <c r="A35" s="2">
        <v>33</v>
      </c>
      <c r="B35" t="s">
        <v>66</v>
      </c>
      <c r="C35">
        <v>1</v>
      </c>
      <c r="D35">
        <v>1</v>
      </c>
      <c r="E35">
        <v>14</v>
      </c>
      <c r="F35" s="7">
        <v>17</v>
      </c>
      <c r="G35">
        <v>16</v>
      </c>
      <c r="H35">
        <v>65</v>
      </c>
      <c r="I35" s="9">
        <v>17</v>
      </c>
      <c r="J35" s="12">
        <f t="shared" si="1"/>
        <v>15.444444444444445</v>
      </c>
      <c r="M35">
        <v>90</v>
      </c>
      <c r="N35">
        <v>80</v>
      </c>
      <c r="Q35">
        <v>8</v>
      </c>
      <c r="R35" s="12">
        <f t="shared" si="0"/>
        <v>11.6</v>
      </c>
      <c r="S35">
        <v>1</v>
      </c>
      <c r="T35">
        <v>0</v>
      </c>
      <c r="U35">
        <v>20</v>
      </c>
      <c r="V35">
        <v>100</v>
      </c>
      <c r="W35">
        <v>20</v>
      </c>
      <c r="X35">
        <v>13.3</v>
      </c>
      <c r="Y35" s="7">
        <v>20</v>
      </c>
      <c r="Z35" s="12">
        <f t="shared" si="2"/>
        <v>15.987500000000001</v>
      </c>
    </row>
    <row r="36" spans="1:27" x14ac:dyDescent="0.2">
      <c r="A36">
        <v>34</v>
      </c>
      <c r="B36" s="2" t="s">
        <v>31</v>
      </c>
      <c r="C36" s="2">
        <v>2</v>
      </c>
      <c r="E36">
        <v>14</v>
      </c>
      <c r="F36" s="7">
        <v>20</v>
      </c>
      <c r="G36">
        <v>20</v>
      </c>
      <c r="H36">
        <v>65</v>
      </c>
      <c r="I36" s="9">
        <v>0</v>
      </c>
      <c r="J36" s="12">
        <f t="shared" si="1"/>
        <v>10.555555555555555</v>
      </c>
      <c r="M36">
        <v>90</v>
      </c>
      <c r="N36">
        <v>75</v>
      </c>
      <c r="Q36">
        <v>11</v>
      </c>
      <c r="R36" s="12">
        <f t="shared" si="0"/>
        <v>13.2</v>
      </c>
      <c r="S36">
        <v>1</v>
      </c>
      <c r="T36">
        <v>20</v>
      </c>
      <c r="U36">
        <v>20</v>
      </c>
      <c r="V36">
        <v>100</v>
      </c>
      <c r="W36">
        <v>20</v>
      </c>
      <c r="X36">
        <v>8.9</v>
      </c>
      <c r="Y36" s="7">
        <v>20</v>
      </c>
      <c r="Z36" s="12">
        <f t="shared" si="2"/>
        <v>16.837499999999999</v>
      </c>
    </row>
    <row r="37" spans="1:27" x14ac:dyDescent="0.2">
      <c r="A37" s="2">
        <v>35</v>
      </c>
      <c r="B37" t="s">
        <v>38</v>
      </c>
      <c r="C37">
        <v>1</v>
      </c>
      <c r="E37">
        <v>12</v>
      </c>
      <c r="F37" s="7">
        <v>20</v>
      </c>
      <c r="G37">
        <v>0</v>
      </c>
      <c r="H37">
        <v>0</v>
      </c>
      <c r="I37" s="9">
        <v>0</v>
      </c>
      <c r="J37" s="12">
        <f t="shared" si="1"/>
        <v>6.2222222222222223</v>
      </c>
      <c r="M37">
        <v>0</v>
      </c>
      <c r="N37">
        <v>0</v>
      </c>
      <c r="Q37">
        <v>2</v>
      </c>
      <c r="R37" s="12">
        <f t="shared" si="0"/>
        <v>1.2</v>
      </c>
      <c r="T37">
        <v>0</v>
      </c>
      <c r="U37">
        <v>0</v>
      </c>
      <c r="V37">
        <v>0</v>
      </c>
      <c r="W37">
        <v>20</v>
      </c>
      <c r="X37">
        <v>6.7</v>
      </c>
      <c r="Y37" s="7">
        <v>20</v>
      </c>
      <c r="Z37" s="12">
        <f t="shared" ref="Z37" si="3">+(Y37+X37*3+W37++V37/5+U37+T37)/8+S37</f>
        <v>7.5125000000000002</v>
      </c>
    </row>
    <row r="38" spans="1:27" s="1" customFormat="1" x14ac:dyDescent="0.2">
      <c r="E38" s="1">
        <v>20</v>
      </c>
      <c r="F38" s="27">
        <v>20</v>
      </c>
      <c r="G38" s="1">
        <v>20</v>
      </c>
      <c r="H38" s="1">
        <v>100</v>
      </c>
      <c r="I38" s="13">
        <v>20</v>
      </c>
      <c r="J38" s="14">
        <f>+(I38*3+E38*3+F38+G38+H38/5)/9</f>
        <v>20</v>
      </c>
      <c r="K38" s="1">
        <v>1</v>
      </c>
      <c r="L38" s="1">
        <v>1</v>
      </c>
      <c r="M38" s="1">
        <v>100</v>
      </c>
      <c r="N38" s="1">
        <v>100</v>
      </c>
      <c r="Q38" s="1">
        <v>20</v>
      </c>
      <c r="R38" s="14">
        <f>+(Q38*3+N38/5+M38/5)/5 +L38+K38 + O38</f>
        <v>22</v>
      </c>
      <c r="T38" s="1">
        <v>20</v>
      </c>
      <c r="U38" s="1">
        <v>20</v>
      </c>
      <c r="V38" s="1">
        <v>100</v>
      </c>
      <c r="W38" s="1">
        <v>20</v>
      </c>
      <c r="X38" s="1">
        <v>20</v>
      </c>
      <c r="Y38" s="1">
        <v>20</v>
      </c>
      <c r="Z38" s="14">
        <f>+(Y38+X38*3+W38++V38/5+U38+T38)/8+S38</f>
        <v>20</v>
      </c>
    </row>
    <row r="39" spans="1:27" x14ac:dyDescent="0.2">
      <c r="H39" t="s">
        <v>182</v>
      </c>
      <c r="I39" s="9">
        <f>COUNTIF(I3:I37,"&gt;= 11.5")</f>
        <v>12</v>
      </c>
      <c r="J39" s="9">
        <f>COUNTIF(J3:J37,"&gt;= 11.5")</f>
        <v>16</v>
      </c>
      <c r="K39" s="8">
        <f>+J39/SUM(J39:J41)*100</f>
        <v>45.714285714285715</v>
      </c>
      <c r="P39" t="s">
        <v>182</v>
      </c>
      <c r="Q39" s="9">
        <f>COUNTIF(Q3:Q37,"&gt;= 11.5")</f>
        <v>2</v>
      </c>
      <c r="R39" s="9">
        <f>COUNTIF(R3:R37,"&gt;= 11.5")</f>
        <v>10</v>
      </c>
      <c r="S39" s="8">
        <f>+R39/SUM(R39:R41)*100</f>
        <v>27.777777777777779</v>
      </c>
      <c r="X39" t="s">
        <v>182</v>
      </c>
      <c r="Y39" s="9">
        <f>COUNTIF(Y3:Y37,"&gt;= 11.5")</f>
        <v>29</v>
      </c>
      <c r="Z39" s="9">
        <f>COUNTIF(Z3:Z37,"&gt;= 11.5")</f>
        <v>18</v>
      </c>
      <c r="AA39" s="8">
        <f>+Z39/SUM(Z39:Z41)*100</f>
        <v>54.54545454545454</v>
      </c>
    </row>
    <row r="40" spans="1:27" x14ac:dyDescent="0.2">
      <c r="H40" t="s">
        <v>183</v>
      </c>
      <c r="I40" s="9">
        <f>COUNTIF(I3:I37,"&lt;11.5")</f>
        <v>17</v>
      </c>
      <c r="J40" s="9">
        <f>COUNTIF(J3:J37,"&lt;11.5")</f>
        <v>15</v>
      </c>
      <c r="K40" s="8">
        <f>+J40/SUM(J39:J41)*100</f>
        <v>42.857142857142854</v>
      </c>
      <c r="P40" t="s">
        <v>183</v>
      </c>
      <c r="Q40" s="9">
        <f>COUNTIF(Q3:Q37,"&lt;11.5")</f>
        <v>29</v>
      </c>
      <c r="R40" s="9">
        <f>COUNTIF(R3:R37,"&lt;11.5")</f>
        <v>22</v>
      </c>
      <c r="S40" s="8">
        <f>+R40/SUM(R39:R41)*100</f>
        <v>61.111111111111114</v>
      </c>
      <c r="X40" t="s">
        <v>183</v>
      </c>
      <c r="Y40" s="9">
        <f>COUNTIF(Y3:Y37,"&lt;11.5")</f>
        <v>0</v>
      </c>
      <c r="Z40" s="9">
        <f>COUNTIF(Z3:Z37,"&lt;11.5")</f>
        <v>11</v>
      </c>
      <c r="AA40" s="8">
        <f>+Z40/SUM(Z39:Z41)*100</f>
        <v>33.333333333333329</v>
      </c>
    </row>
    <row r="41" spans="1:27" x14ac:dyDescent="0.2">
      <c r="H41" t="s">
        <v>184</v>
      </c>
      <c r="I41" s="9">
        <v>6</v>
      </c>
      <c r="J41" s="9">
        <v>4</v>
      </c>
      <c r="K41" s="8">
        <f>100-K40-K39</f>
        <v>11.428571428571431</v>
      </c>
      <c r="P41" t="s">
        <v>184</v>
      </c>
      <c r="Q41" s="9">
        <v>6</v>
      </c>
      <c r="R41" s="9">
        <v>4</v>
      </c>
      <c r="S41" s="8">
        <f>100-S40-S39</f>
        <v>11.111111111111107</v>
      </c>
      <c r="X41" t="s">
        <v>184</v>
      </c>
      <c r="Y41" s="9">
        <v>6</v>
      </c>
      <c r="Z41" s="9">
        <v>4</v>
      </c>
      <c r="AA41" s="8">
        <f>100-AA40-AA39</f>
        <v>12.121212121212132</v>
      </c>
    </row>
  </sheetData>
  <sortState xmlns:xlrd2="http://schemas.microsoft.com/office/spreadsheetml/2017/richdata2" ref="B3:F38">
    <sortCondition ref="B3:B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A26E-4AAF-0447-845F-B89E4606F3FF}">
  <dimension ref="A1:AB51"/>
  <sheetViews>
    <sheetView tabSelected="1" zoomScale="90" zoomScaleNormal="90" workbookViewId="0">
      <selection activeCell="AB39" sqref="AB39"/>
    </sheetView>
  </sheetViews>
  <sheetFormatPr baseColWidth="10" defaultRowHeight="16" x14ac:dyDescent="0.2"/>
  <cols>
    <col min="1" max="1" width="5.6640625" customWidth="1"/>
    <col min="2" max="2" width="5.1640625" customWidth="1"/>
    <col min="3" max="3" width="32.1640625" customWidth="1"/>
    <col min="4" max="4" width="4.6640625" customWidth="1"/>
    <col min="5" max="5" width="6" customWidth="1"/>
    <col min="6" max="6" width="8" customWidth="1"/>
    <col min="7" max="7" width="6.1640625" style="9" bestFit="1" customWidth="1"/>
    <col min="8" max="8" width="8.6640625" style="12" customWidth="1"/>
    <col min="9" max="9" width="6.33203125" customWidth="1"/>
    <col min="10" max="10" width="5.1640625" customWidth="1"/>
    <col min="11" max="12" width="7" customWidth="1"/>
    <col min="13" max="13" width="6.1640625" style="9" bestFit="1" customWidth="1"/>
    <col min="14" max="14" width="8.6640625" style="12" customWidth="1"/>
    <col min="15" max="15" width="2.1640625" bestFit="1" customWidth="1"/>
    <col min="16" max="16" width="4.33203125" customWidth="1"/>
    <col min="17" max="22" width="5.1640625" customWidth="1"/>
    <col min="23" max="23" width="5.5" bestFit="1" customWidth="1"/>
    <col min="24" max="24" width="5.1640625" bestFit="1" customWidth="1"/>
    <col min="25" max="25" width="6" style="9" bestFit="1" customWidth="1"/>
    <col min="26" max="26" width="8.6640625" style="12" customWidth="1"/>
    <col min="27" max="27" width="7.33203125" customWidth="1"/>
    <col min="28" max="28" width="10.83203125" style="29"/>
  </cols>
  <sheetData>
    <row r="1" spans="1:28" x14ac:dyDescent="0.2">
      <c r="D1" s="1">
        <v>15</v>
      </c>
      <c r="E1" s="1">
        <v>10</v>
      </c>
      <c r="F1" s="1">
        <v>15</v>
      </c>
      <c r="G1" s="26">
        <v>60</v>
      </c>
      <c r="J1" s="1">
        <v>15</v>
      </c>
      <c r="K1" s="1">
        <v>10</v>
      </c>
      <c r="L1" s="1">
        <v>15</v>
      </c>
      <c r="M1" s="26">
        <v>60</v>
      </c>
      <c r="Q1" t="s">
        <v>256</v>
      </c>
      <c r="R1">
        <v>3</v>
      </c>
      <c r="S1">
        <v>3</v>
      </c>
      <c r="T1">
        <v>3</v>
      </c>
      <c r="U1">
        <v>3</v>
      </c>
      <c r="V1">
        <v>5</v>
      </c>
      <c r="W1" s="1">
        <v>50</v>
      </c>
      <c r="X1" s="1">
        <v>10</v>
      </c>
      <c r="Y1" s="13">
        <v>40</v>
      </c>
    </row>
    <row r="2" spans="1:28" x14ac:dyDescent="0.2">
      <c r="B2" s="1" t="s">
        <v>197</v>
      </c>
      <c r="D2" s="1" t="s">
        <v>125</v>
      </c>
      <c r="E2" s="1" t="s">
        <v>166</v>
      </c>
      <c r="F2" s="1" t="s">
        <v>167</v>
      </c>
      <c r="G2" s="13" t="s">
        <v>185</v>
      </c>
      <c r="H2" s="14" t="s">
        <v>179</v>
      </c>
      <c r="I2" s="1" t="s">
        <v>196</v>
      </c>
      <c r="J2" s="1" t="s">
        <v>125</v>
      </c>
      <c r="K2" s="1" t="s">
        <v>210</v>
      </c>
      <c r="L2" s="1" t="s">
        <v>250</v>
      </c>
      <c r="M2" s="13" t="s">
        <v>185</v>
      </c>
      <c r="N2" s="14" t="s">
        <v>179</v>
      </c>
      <c r="P2" s="1" t="s">
        <v>264</v>
      </c>
      <c r="Q2" s="1" t="s">
        <v>257</v>
      </c>
      <c r="R2" s="1" t="s">
        <v>258</v>
      </c>
      <c r="S2" s="1" t="s">
        <v>259</v>
      </c>
      <c r="T2" s="1" t="s">
        <v>260</v>
      </c>
      <c r="U2" s="1" t="s">
        <v>261</v>
      </c>
      <c r="V2" s="1" t="s">
        <v>262</v>
      </c>
      <c r="W2" s="1" t="s">
        <v>256</v>
      </c>
      <c r="X2" s="1" t="s">
        <v>125</v>
      </c>
      <c r="Y2" s="13" t="s">
        <v>185</v>
      </c>
      <c r="Z2" s="14" t="s">
        <v>179</v>
      </c>
      <c r="AA2" s="1" t="s">
        <v>282</v>
      </c>
      <c r="AB2" s="30" t="s">
        <v>179</v>
      </c>
    </row>
    <row r="3" spans="1:28" x14ac:dyDescent="0.2">
      <c r="A3">
        <v>1</v>
      </c>
      <c r="B3">
        <v>1</v>
      </c>
      <c r="C3" s="7" t="s">
        <v>213</v>
      </c>
      <c r="D3" s="7">
        <v>16</v>
      </c>
      <c r="E3">
        <v>1</v>
      </c>
      <c r="F3">
        <v>0</v>
      </c>
      <c r="G3" s="9">
        <v>8</v>
      </c>
      <c r="H3" s="12">
        <f>+G3*0.6+F3*0.15+E3*20*0.1+D3*0.15</f>
        <v>9.1999999999999993</v>
      </c>
      <c r="J3">
        <v>20</v>
      </c>
      <c r="L3">
        <v>80</v>
      </c>
      <c r="M3" s="9">
        <v>14</v>
      </c>
      <c r="N3" s="12">
        <f>+M3*0.6+L3/5*0.15+K3*20*0.1+J3*0.15+I3</f>
        <v>13.8</v>
      </c>
      <c r="O3" t="s">
        <v>255</v>
      </c>
      <c r="Q3">
        <v>3</v>
      </c>
      <c r="R3">
        <v>3</v>
      </c>
      <c r="S3">
        <v>3</v>
      </c>
      <c r="T3">
        <v>3</v>
      </c>
      <c r="U3">
        <v>3</v>
      </c>
      <c r="V3">
        <v>4</v>
      </c>
      <c r="W3">
        <f>SUM(Q3:V3)</f>
        <v>19</v>
      </c>
      <c r="X3" s="7">
        <v>20</v>
      </c>
      <c r="Y3" s="9">
        <v>14.3</v>
      </c>
      <c r="Z3" s="12">
        <f t="shared" ref="Z3:Z4" si="0">+Y3*0.4+X3*0.1+W3*0.5+P3/2</f>
        <v>17.22</v>
      </c>
      <c r="AA3" t="str">
        <f>IF((Z3+N3+H3)/3&gt;=8,IF((Z3+N3+H3)/3&lt;10.5,"Ja","Nein"),"Nein")</f>
        <v>Nein</v>
      </c>
      <c r="AB3" s="29">
        <v>14</v>
      </c>
    </row>
    <row r="4" spans="1:28" x14ac:dyDescent="0.2">
      <c r="A4">
        <v>2</v>
      </c>
      <c r="B4">
        <v>1</v>
      </c>
      <c r="C4" s="7" t="s">
        <v>214</v>
      </c>
      <c r="D4" s="7">
        <v>20</v>
      </c>
      <c r="E4">
        <v>1</v>
      </c>
      <c r="F4">
        <v>11</v>
      </c>
      <c r="G4" s="9">
        <v>10.4</v>
      </c>
      <c r="H4" s="12">
        <f>+G4*0.6+F4*0.15+E4*20*0.1+D4*0.15</f>
        <v>12.89</v>
      </c>
      <c r="J4">
        <v>20</v>
      </c>
      <c r="L4">
        <v>75</v>
      </c>
      <c r="M4" s="9">
        <v>16</v>
      </c>
      <c r="N4" s="12">
        <f>+M4*0.6+L4/5*0.15+K4*20*0.1+J4*0.15+I4</f>
        <v>14.85</v>
      </c>
      <c r="O4" t="s">
        <v>255</v>
      </c>
      <c r="Q4">
        <v>3</v>
      </c>
      <c r="R4">
        <v>3</v>
      </c>
      <c r="S4">
        <v>3</v>
      </c>
      <c r="T4">
        <v>3</v>
      </c>
      <c r="U4">
        <v>3</v>
      </c>
      <c r="V4">
        <v>4</v>
      </c>
      <c r="W4">
        <f t="shared" ref="W4:W38" si="1">SUM(Q4:V4)</f>
        <v>19</v>
      </c>
      <c r="X4" s="7">
        <v>20</v>
      </c>
      <c r="Y4" s="9">
        <v>15.9</v>
      </c>
      <c r="Z4" s="12">
        <f t="shared" si="0"/>
        <v>17.86</v>
      </c>
      <c r="AA4" t="str">
        <f t="shared" ref="AA4:AA37" si="2">IF((Z4+N4+H4)/3&gt;=8,IF((Z4+N4+H4)/3&lt;10.5,"Ja","Nein"),"Nein")</f>
        <v>Nein</v>
      </c>
      <c r="AB4" s="29">
        <v>16</v>
      </c>
    </row>
    <row r="5" spans="1:28" x14ac:dyDescent="0.2">
      <c r="A5">
        <v>3</v>
      </c>
      <c r="B5">
        <v>1</v>
      </c>
      <c r="C5" s="7" t="s">
        <v>215</v>
      </c>
      <c r="D5" s="7">
        <v>20</v>
      </c>
      <c r="E5">
        <v>0</v>
      </c>
      <c r="F5">
        <v>0</v>
      </c>
      <c r="G5" s="9">
        <v>4</v>
      </c>
      <c r="H5" s="12">
        <f>+G5*0.6+F5*0.15+E5*20*0.1+D5*0.15</f>
        <v>5.4</v>
      </c>
      <c r="J5">
        <v>8</v>
      </c>
      <c r="L5">
        <v>0</v>
      </c>
      <c r="W5">
        <f t="shared" si="1"/>
        <v>0</v>
      </c>
      <c r="X5" s="7">
        <v>0</v>
      </c>
      <c r="AB5" s="29">
        <v>1</v>
      </c>
    </row>
    <row r="6" spans="1:28" x14ac:dyDescent="0.2">
      <c r="A6">
        <v>4</v>
      </c>
      <c r="B6">
        <v>1</v>
      </c>
      <c r="C6" s="7" t="s">
        <v>216</v>
      </c>
      <c r="D6" s="7">
        <v>18</v>
      </c>
      <c r="E6">
        <v>1</v>
      </c>
      <c r="F6">
        <f>17+3</f>
        <v>20</v>
      </c>
      <c r="G6" s="9">
        <f>14.4+1</f>
        <v>15.4</v>
      </c>
      <c r="H6" s="12">
        <f>+G6*0.6+F6*0.15+E6*20*0.1+D6*0.15</f>
        <v>16.940000000000001</v>
      </c>
      <c r="I6" s="22">
        <v>3.7</v>
      </c>
      <c r="J6" s="22">
        <v>20</v>
      </c>
      <c r="K6" s="22">
        <v>1</v>
      </c>
      <c r="L6" s="22">
        <v>100</v>
      </c>
      <c r="M6" s="23">
        <v>18</v>
      </c>
      <c r="N6" s="23">
        <f>+M6*0.6+L6/5*0.15+K6*20*0.1+J6*0.15+I6-2</f>
        <v>20.499999999999996</v>
      </c>
      <c r="O6" t="s">
        <v>255</v>
      </c>
      <c r="P6" s="22">
        <v>4</v>
      </c>
      <c r="Q6" s="22">
        <v>3</v>
      </c>
      <c r="R6" s="22">
        <v>3</v>
      </c>
      <c r="S6" s="22">
        <v>3</v>
      </c>
      <c r="T6" s="22">
        <v>3</v>
      </c>
      <c r="U6" s="22">
        <v>3</v>
      </c>
      <c r="V6" s="22">
        <v>4</v>
      </c>
      <c r="W6" s="22">
        <f t="shared" si="1"/>
        <v>19</v>
      </c>
      <c r="X6" s="24">
        <v>20</v>
      </c>
      <c r="Y6" s="23">
        <v>19</v>
      </c>
      <c r="Z6" s="23">
        <f>+Y6*0.4+X6*0.1+W6*0.5+P6/2</f>
        <v>21.1</v>
      </c>
      <c r="AA6" t="str">
        <f t="shared" si="2"/>
        <v>Nein</v>
      </c>
      <c r="AB6" s="29">
        <v>19</v>
      </c>
    </row>
    <row r="7" spans="1:28" x14ac:dyDescent="0.2">
      <c r="A7">
        <v>5</v>
      </c>
      <c r="B7">
        <v>2</v>
      </c>
      <c r="C7" s="7" t="s">
        <v>217</v>
      </c>
      <c r="D7" s="7">
        <v>16</v>
      </c>
      <c r="E7">
        <v>1</v>
      </c>
      <c r="F7">
        <v>0</v>
      </c>
      <c r="G7" s="9">
        <v>4.8</v>
      </c>
      <c r="H7" s="12">
        <f t="shared" ref="H7:H37" si="3">+G7*0.6+F7*0.15+E7*20*0.1+D7*0.15</f>
        <v>7.2799999999999994</v>
      </c>
      <c r="J7">
        <v>15</v>
      </c>
      <c r="L7">
        <v>0</v>
      </c>
      <c r="M7" s="9">
        <v>12</v>
      </c>
      <c r="N7" s="12">
        <f t="shared" ref="N7:N17" si="4">+M7*0.6+L7/5*0.15+K7*20*0.1+J7*0.15+I7</f>
        <v>9.4499999999999993</v>
      </c>
      <c r="Q7">
        <v>0</v>
      </c>
      <c r="W7">
        <f t="shared" si="1"/>
        <v>0</v>
      </c>
      <c r="X7" s="7">
        <v>12</v>
      </c>
      <c r="Y7" s="9">
        <v>12.5</v>
      </c>
      <c r="Z7" s="12">
        <f t="shared" ref="Z7:Z38" si="5">+Y7*0.4+X7*0.1+W7*0.5+P7/2</f>
        <v>6.2</v>
      </c>
      <c r="AA7">
        <v>15.5</v>
      </c>
      <c r="AB7" s="29">
        <v>14</v>
      </c>
    </row>
    <row r="8" spans="1:28" x14ac:dyDescent="0.2">
      <c r="A8">
        <v>6</v>
      </c>
      <c r="B8">
        <v>2</v>
      </c>
      <c r="C8" s="7" t="s">
        <v>218</v>
      </c>
      <c r="D8" s="7">
        <v>20</v>
      </c>
      <c r="E8">
        <v>1</v>
      </c>
      <c r="F8">
        <v>9</v>
      </c>
      <c r="G8" s="9">
        <v>12</v>
      </c>
      <c r="H8" s="12">
        <f t="shared" si="3"/>
        <v>13.549999999999999</v>
      </c>
      <c r="J8">
        <v>20</v>
      </c>
      <c r="K8">
        <v>1</v>
      </c>
      <c r="L8">
        <v>80</v>
      </c>
      <c r="M8" s="9">
        <v>12</v>
      </c>
      <c r="N8" s="12">
        <f t="shared" si="4"/>
        <v>14.6</v>
      </c>
      <c r="O8" t="s">
        <v>255</v>
      </c>
      <c r="P8">
        <v>1</v>
      </c>
      <c r="Q8">
        <v>3</v>
      </c>
      <c r="R8">
        <v>2</v>
      </c>
      <c r="S8">
        <v>1</v>
      </c>
      <c r="T8">
        <v>2</v>
      </c>
      <c r="U8">
        <v>2</v>
      </c>
      <c r="V8">
        <v>2</v>
      </c>
      <c r="W8">
        <f t="shared" si="1"/>
        <v>12</v>
      </c>
      <c r="X8" s="7">
        <v>20</v>
      </c>
      <c r="Y8" s="9">
        <v>14.9</v>
      </c>
      <c r="Z8" s="12">
        <f t="shared" si="5"/>
        <v>14.46</v>
      </c>
      <c r="AA8" t="str">
        <f t="shared" si="2"/>
        <v>Nein</v>
      </c>
      <c r="AB8" s="29">
        <v>14</v>
      </c>
    </row>
    <row r="9" spans="1:28" x14ac:dyDescent="0.2">
      <c r="A9">
        <v>7</v>
      </c>
      <c r="B9">
        <v>2</v>
      </c>
      <c r="C9" s="7" t="s">
        <v>219</v>
      </c>
      <c r="D9" s="7">
        <v>20</v>
      </c>
      <c r="E9">
        <v>1</v>
      </c>
      <c r="F9">
        <v>19</v>
      </c>
      <c r="G9" s="9">
        <v>12</v>
      </c>
      <c r="H9" s="12">
        <f t="shared" si="3"/>
        <v>15.049999999999999</v>
      </c>
      <c r="J9">
        <v>20</v>
      </c>
      <c r="L9">
        <v>0</v>
      </c>
      <c r="M9" s="9">
        <v>14</v>
      </c>
      <c r="N9" s="12">
        <f t="shared" si="4"/>
        <v>11.4</v>
      </c>
      <c r="O9" t="s">
        <v>255</v>
      </c>
      <c r="Q9">
        <v>3</v>
      </c>
      <c r="R9">
        <v>2</v>
      </c>
      <c r="S9">
        <v>1</v>
      </c>
      <c r="T9">
        <v>2</v>
      </c>
      <c r="U9">
        <v>2</v>
      </c>
      <c r="V9">
        <v>2</v>
      </c>
      <c r="W9">
        <f t="shared" si="1"/>
        <v>12</v>
      </c>
      <c r="X9" s="7">
        <v>20</v>
      </c>
      <c r="Y9" s="9">
        <v>14.9</v>
      </c>
      <c r="Z9" s="12">
        <f t="shared" si="5"/>
        <v>13.96</v>
      </c>
      <c r="AA9" t="str">
        <f t="shared" si="2"/>
        <v>Nein</v>
      </c>
      <c r="AB9" s="29">
        <v>14</v>
      </c>
    </row>
    <row r="10" spans="1:28" x14ac:dyDescent="0.2">
      <c r="A10">
        <v>8</v>
      </c>
      <c r="B10">
        <v>2</v>
      </c>
      <c r="C10" s="7" t="s">
        <v>220</v>
      </c>
      <c r="D10" s="7">
        <v>8</v>
      </c>
      <c r="E10">
        <v>0</v>
      </c>
      <c r="F10">
        <v>3</v>
      </c>
      <c r="G10" s="9">
        <v>8.8000000000000007</v>
      </c>
      <c r="H10" s="12">
        <f t="shared" si="3"/>
        <v>6.9300000000000006</v>
      </c>
      <c r="I10" s="17"/>
      <c r="J10" s="17">
        <v>8</v>
      </c>
      <c r="K10" s="17"/>
      <c r="L10" s="17">
        <v>0</v>
      </c>
      <c r="M10" s="18">
        <v>6</v>
      </c>
      <c r="N10" s="18">
        <f t="shared" si="4"/>
        <v>4.8</v>
      </c>
      <c r="Q10">
        <v>1</v>
      </c>
      <c r="R10">
        <v>1</v>
      </c>
      <c r="S10">
        <v>1</v>
      </c>
      <c r="T10">
        <v>2</v>
      </c>
      <c r="U10">
        <v>2</v>
      </c>
      <c r="V10">
        <v>2</v>
      </c>
      <c r="W10">
        <f t="shared" si="1"/>
        <v>9</v>
      </c>
      <c r="X10" s="7">
        <v>16</v>
      </c>
      <c r="Y10" s="9">
        <v>10</v>
      </c>
      <c r="Z10" s="12">
        <f t="shared" si="5"/>
        <v>10.1</v>
      </c>
      <c r="AA10" t="str">
        <f t="shared" si="2"/>
        <v>Nein</v>
      </c>
      <c r="AB10" s="29">
        <v>9</v>
      </c>
    </row>
    <row r="11" spans="1:28" x14ac:dyDescent="0.2">
      <c r="A11">
        <v>9</v>
      </c>
      <c r="B11">
        <v>3</v>
      </c>
      <c r="C11" s="7" t="s">
        <v>221</v>
      </c>
      <c r="D11" s="7">
        <v>20</v>
      </c>
      <c r="E11">
        <v>0</v>
      </c>
      <c r="F11">
        <v>0</v>
      </c>
      <c r="G11" s="9">
        <v>16.8</v>
      </c>
      <c r="H11" s="12">
        <f t="shared" si="3"/>
        <v>13.08</v>
      </c>
      <c r="J11">
        <v>15</v>
      </c>
      <c r="L11">
        <v>0</v>
      </c>
      <c r="M11" s="9">
        <v>16</v>
      </c>
      <c r="N11" s="12">
        <f>+M11*0.6+L11/5*0.15+K11*20*0.1+J11*0.15+I11</f>
        <v>11.85</v>
      </c>
      <c r="O11" t="s">
        <v>255</v>
      </c>
      <c r="Q11">
        <v>3</v>
      </c>
      <c r="R11">
        <v>3</v>
      </c>
      <c r="S11">
        <v>3</v>
      </c>
      <c r="T11">
        <v>2</v>
      </c>
      <c r="U11">
        <v>3</v>
      </c>
      <c r="V11">
        <v>3</v>
      </c>
      <c r="W11">
        <f t="shared" si="1"/>
        <v>17</v>
      </c>
      <c r="X11" s="7">
        <v>20</v>
      </c>
      <c r="Y11" s="9">
        <v>18.3</v>
      </c>
      <c r="Z11" s="12">
        <f t="shared" si="5"/>
        <v>17.82</v>
      </c>
      <c r="AA11" t="str">
        <f t="shared" si="2"/>
        <v>Nein</v>
      </c>
      <c r="AB11" s="29">
        <v>15</v>
      </c>
    </row>
    <row r="12" spans="1:28" x14ac:dyDescent="0.2">
      <c r="A12">
        <v>10</v>
      </c>
      <c r="B12">
        <v>3</v>
      </c>
      <c r="C12" s="7" t="s">
        <v>222</v>
      </c>
      <c r="D12" s="7">
        <v>20</v>
      </c>
      <c r="E12">
        <v>1</v>
      </c>
      <c r="F12">
        <v>0</v>
      </c>
      <c r="G12" s="9">
        <v>8.8000000000000007</v>
      </c>
      <c r="H12" s="12">
        <f t="shared" si="3"/>
        <v>10.280000000000001</v>
      </c>
      <c r="J12">
        <v>20</v>
      </c>
      <c r="L12">
        <v>0</v>
      </c>
      <c r="M12" s="9">
        <v>4</v>
      </c>
      <c r="N12" s="12">
        <f t="shared" si="4"/>
        <v>5.4</v>
      </c>
      <c r="O12" t="s">
        <v>255</v>
      </c>
      <c r="Q12">
        <v>0</v>
      </c>
      <c r="W12">
        <f t="shared" si="1"/>
        <v>0</v>
      </c>
      <c r="X12" s="7">
        <v>12</v>
      </c>
      <c r="Z12" s="12">
        <f t="shared" si="5"/>
        <v>1.2000000000000002</v>
      </c>
      <c r="AA12" t="str">
        <f t="shared" si="2"/>
        <v>Nein</v>
      </c>
      <c r="AB12" s="29">
        <v>4</v>
      </c>
    </row>
    <row r="13" spans="1:28" x14ac:dyDescent="0.2">
      <c r="A13">
        <v>11</v>
      </c>
      <c r="B13">
        <v>3</v>
      </c>
      <c r="C13" s="7" t="s">
        <v>223</v>
      </c>
      <c r="D13" s="7">
        <v>20</v>
      </c>
      <c r="E13">
        <v>1</v>
      </c>
      <c r="F13">
        <v>20</v>
      </c>
      <c r="G13" s="9">
        <f>+(13.6+4)/2</f>
        <v>8.8000000000000007</v>
      </c>
      <c r="H13" s="12">
        <f t="shared" si="3"/>
        <v>13.280000000000001</v>
      </c>
      <c r="J13">
        <v>20</v>
      </c>
      <c r="L13">
        <v>0</v>
      </c>
      <c r="M13" s="9">
        <v>7.5</v>
      </c>
      <c r="N13" s="12">
        <f t="shared" si="4"/>
        <v>7.5</v>
      </c>
      <c r="Q13">
        <v>1</v>
      </c>
      <c r="R13">
        <v>1</v>
      </c>
      <c r="S13">
        <v>2</v>
      </c>
      <c r="T13">
        <v>2</v>
      </c>
      <c r="U13">
        <v>3</v>
      </c>
      <c r="V13">
        <v>3</v>
      </c>
      <c r="W13">
        <f t="shared" si="1"/>
        <v>12</v>
      </c>
      <c r="X13" s="7">
        <v>8</v>
      </c>
      <c r="Y13" s="9">
        <v>14.7</v>
      </c>
      <c r="Z13" s="12">
        <f t="shared" si="5"/>
        <v>12.68</v>
      </c>
      <c r="AA13" t="str">
        <f t="shared" si="2"/>
        <v>Nein</v>
      </c>
      <c r="AB13" s="29">
        <v>12</v>
      </c>
    </row>
    <row r="14" spans="1:28" x14ac:dyDescent="0.2">
      <c r="A14">
        <v>12</v>
      </c>
      <c r="B14">
        <v>3</v>
      </c>
      <c r="C14" s="24" t="s">
        <v>224</v>
      </c>
      <c r="D14" s="24">
        <v>20</v>
      </c>
      <c r="E14" s="22">
        <v>1</v>
      </c>
      <c r="F14" s="22">
        <v>18</v>
      </c>
      <c r="G14" s="23">
        <v>18.399999999999999</v>
      </c>
      <c r="H14" s="23">
        <f t="shared" si="3"/>
        <v>18.739999999999998</v>
      </c>
      <c r="J14">
        <v>20</v>
      </c>
      <c r="L14">
        <v>80</v>
      </c>
      <c r="M14" s="9">
        <v>16.5</v>
      </c>
      <c r="N14" s="12">
        <f t="shared" si="4"/>
        <v>15.3</v>
      </c>
      <c r="O14" t="s">
        <v>255</v>
      </c>
      <c r="P14">
        <v>1</v>
      </c>
      <c r="Q14">
        <v>3</v>
      </c>
      <c r="R14">
        <v>3</v>
      </c>
      <c r="S14">
        <v>3</v>
      </c>
      <c r="T14">
        <v>2</v>
      </c>
      <c r="U14">
        <v>3</v>
      </c>
      <c r="V14">
        <v>3</v>
      </c>
      <c r="W14">
        <f t="shared" si="1"/>
        <v>17</v>
      </c>
      <c r="X14" s="7">
        <v>20</v>
      </c>
      <c r="Y14" s="9">
        <v>15.7</v>
      </c>
      <c r="Z14" s="12">
        <f t="shared" si="5"/>
        <v>17.28</v>
      </c>
      <c r="AA14" t="str">
        <f t="shared" si="2"/>
        <v>Nein</v>
      </c>
      <c r="AB14" s="29">
        <v>17</v>
      </c>
    </row>
    <row r="15" spans="1:28" x14ac:dyDescent="0.2">
      <c r="A15">
        <v>13</v>
      </c>
      <c r="B15">
        <v>4</v>
      </c>
      <c r="C15" s="7" t="s">
        <v>225</v>
      </c>
      <c r="D15" s="7">
        <v>20</v>
      </c>
      <c r="E15">
        <v>0</v>
      </c>
      <c r="F15">
        <v>13</v>
      </c>
      <c r="G15" s="9">
        <v>10.4</v>
      </c>
      <c r="H15" s="12">
        <f t="shared" si="3"/>
        <v>11.19</v>
      </c>
      <c r="J15">
        <v>15</v>
      </c>
      <c r="L15">
        <v>70</v>
      </c>
      <c r="M15" s="9">
        <v>13</v>
      </c>
      <c r="N15" s="12">
        <f t="shared" si="4"/>
        <v>12.15</v>
      </c>
      <c r="O15" t="s">
        <v>255</v>
      </c>
      <c r="Q15">
        <v>3</v>
      </c>
      <c r="R15">
        <v>3</v>
      </c>
      <c r="S15">
        <v>2</v>
      </c>
      <c r="T15">
        <v>2</v>
      </c>
      <c r="U15">
        <v>2</v>
      </c>
      <c r="V15">
        <v>3</v>
      </c>
      <c r="W15">
        <f t="shared" si="1"/>
        <v>15</v>
      </c>
      <c r="X15" s="7">
        <v>20</v>
      </c>
      <c r="Y15" s="9">
        <v>20</v>
      </c>
      <c r="Z15" s="12">
        <f t="shared" si="5"/>
        <v>17.5</v>
      </c>
      <c r="AA15" t="str">
        <f t="shared" si="2"/>
        <v>Nein</v>
      </c>
      <c r="AB15" s="29">
        <v>15</v>
      </c>
    </row>
    <row r="16" spans="1:28" x14ac:dyDescent="0.2">
      <c r="A16">
        <v>14</v>
      </c>
      <c r="B16">
        <v>4</v>
      </c>
      <c r="C16" s="7" t="s">
        <v>226</v>
      </c>
      <c r="D16" s="7">
        <f>2/3*20</f>
        <v>13.333333333333332</v>
      </c>
      <c r="E16">
        <v>0</v>
      </c>
      <c r="F16">
        <v>10</v>
      </c>
      <c r="G16" s="9">
        <v>13.6</v>
      </c>
      <c r="H16" s="12">
        <f t="shared" si="3"/>
        <v>11.66</v>
      </c>
      <c r="I16" s="4"/>
      <c r="J16" s="4">
        <v>20</v>
      </c>
      <c r="K16" s="4"/>
      <c r="L16" s="4">
        <v>100</v>
      </c>
      <c r="M16" s="12">
        <v>7.5</v>
      </c>
      <c r="N16" s="12">
        <f t="shared" si="4"/>
        <v>10.5</v>
      </c>
      <c r="P16" s="17"/>
      <c r="Q16" s="17">
        <v>0</v>
      </c>
      <c r="R16" s="17"/>
      <c r="S16" s="17"/>
      <c r="T16" s="17"/>
      <c r="U16" s="17"/>
      <c r="V16" s="17"/>
      <c r="W16" s="17">
        <f t="shared" si="1"/>
        <v>0</v>
      </c>
      <c r="X16" s="16">
        <v>0</v>
      </c>
      <c r="Y16" s="18">
        <v>8.3000000000000007</v>
      </c>
      <c r="Z16" s="18">
        <f t="shared" si="5"/>
        <v>3.3200000000000003</v>
      </c>
      <c r="AA16" t="str">
        <f t="shared" si="2"/>
        <v>Ja</v>
      </c>
      <c r="AB16" s="29">
        <v>9</v>
      </c>
    </row>
    <row r="17" spans="1:28" x14ac:dyDescent="0.2">
      <c r="A17">
        <v>15</v>
      </c>
      <c r="B17">
        <v>4</v>
      </c>
      <c r="C17" s="7" t="s">
        <v>227</v>
      </c>
      <c r="D17" s="7">
        <v>16</v>
      </c>
      <c r="E17">
        <v>0</v>
      </c>
      <c r="F17">
        <v>5</v>
      </c>
      <c r="G17" s="9">
        <v>8.8000000000000007</v>
      </c>
      <c r="H17" s="12">
        <f t="shared" si="3"/>
        <v>8.43</v>
      </c>
      <c r="I17">
        <v>2</v>
      </c>
      <c r="J17">
        <v>20</v>
      </c>
      <c r="L17">
        <v>50</v>
      </c>
      <c r="M17" s="9">
        <v>14.5</v>
      </c>
      <c r="N17" s="12">
        <f t="shared" si="4"/>
        <v>15.2</v>
      </c>
      <c r="O17" t="s">
        <v>255</v>
      </c>
      <c r="P17">
        <v>1</v>
      </c>
      <c r="Q17">
        <v>3</v>
      </c>
      <c r="R17">
        <v>3</v>
      </c>
      <c r="S17">
        <v>2</v>
      </c>
      <c r="T17">
        <v>2</v>
      </c>
      <c r="U17">
        <v>2</v>
      </c>
      <c r="V17">
        <v>3</v>
      </c>
      <c r="W17">
        <f t="shared" si="1"/>
        <v>15</v>
      </c>
      <c r="X17" s="7">
        <v>20</v>
      </c>
      <c r="Y17" s="9">
        <v>19.329999999999998</v>
      </c>
      <c r="Z17" s="12">
        <f t="shared" si="5"/>
        <v>17.731999999999999</v>
      </c>
      <c r="AA17" t="str">
        <f t="shared" si="2"/>
        <v>Nein</v>
      </c>
      <c r="AB17" s="29">
        <v>14</v>
      </c>
    </row>
    <row r="18" spans="1:28" x14ac:dyDescent="0.2">
      <c r="A18">
        <v>16</v>
      </c>
      <c r="B18">
        <v>4</v>
      </c>
      <c r="C18" s="7" t="s">
        <v>228</v>
      </c>
      <c r="D18" s="7">
        <v>8</v>
      </c>
      <c r="E18">
        <v>0</v>
      </c>
      <c r="F18">
        <v>0</v>
      </c>
      <c r="J18">
        <v>15</v>
      </c>
      <c r="L18">
        <v>0</v>
      </c>
      <c r="W18">
        <f t="shared" si="1"/>
        <v>0</v>
      </c>
      <c r="X18" s="7">
        <v>0</v>
      </c>
      <c r="AB18" s="29" t="s">
        <v>184</v>
      </c>
    </row>
    <row r="19" spans="1:28" x14ac:dyDescent="0.2">
      <c r="A19">
        <v>17</v>
      </c>
      <c r="B19">
        <v>5</v>
      </c>
      <c r="C19" s="7" t="s">
        <v>229</v>
      </c>
      <c r="D19" s="7">
        <v>20</v>
      </c>
      <c r="E19">
        <v>1</v>
      </c>
      <c r="F19">
        <v>18</v>
      </c>
      <c r="G19" s="9">
        <v>10.4</v>
      </c>
      <c r="H19" s="12">
        <f t="shared" si="3"/>
        <v>13.94</v>
      </c>
      <c r="J19">
        <v>20</v>
      </c>
      <c r="L19">
        <v>80</v>
      </c>
      <c r="M19" s="9">
        <v>16.399999999999999</v>
      </c>
      <c r="N19" s="12">
        <f>+M19*0.6+L19/5*0.15+K19*20*0.1+J19*0.15+I19</f>
        <v>15.239999999999998</v>
      </c>
      <c r="O19" t="s">
        <v>255</v>
      </c>
      <c r="Q19">
        <v>3</v>
      </c>
      <c r="R19">
        <v>3</v>
      </c>
      <c r="S19">
        <v>2</v>
      </c>
      <c r="T19">
        <v>2</v>
      </c>
      <c r="U19">
        <v>2</v>
      </c>
      <c r="V19">
        <v>3</v>
      </c>
      <c r="W19">
        <f t="shared" si="1"/>
        <v>15</v>
      </c>
      <c r="X19" s="7">
        <v>20</v>
      </c>
      <c r="Y19" s="9">
        <v>18.3</v>
      </c>
      <c r="Z19" s="12">
        <f t="shared" si="5"/>
        <v>16.82</v>
      </c>
      <c r="AA19" t="str">
        <f t="shared" si="2"/>
        <v>Nein</v>
      </c>
      <c r="AB19" s="29">
        <v>16</v>
      </c>
    </row>
    <row r="20" spans="1:28" x14ac:dyDescent="0.2">
      <c r="A20">
        <v>18</v>
      </c>
      <c r="C20" s="7" t="s">
        <v>230</v>
      </c>
      <c r="D20" s="7">
        <v>0</v>
      </c>
      <c r="E20">
        <v>0</v>
      </c>
      <c r="F20">
        <v>0</v>
      </c>
      <c r="J20">
        <v>0</v>
      </c>
      <c r="L20">
        <v>0</v>
      </c>
      <c r="W20">
        <f t="shared" si="1"/>
        <v>0</v>
      </c>
      <c r="X20" s="7">
        <v>0</v>
      </c>
      <c r="AB20" s="29" t="s">
        <v>184</v>
      </c>
    </row>
    <row r="21" spans="1:28" x14ac:dyDescent="0.2">
      <c r="A21">
        <v>19</v>
      </c>
      <c r="C21" s="7" t="s">
        <v>231</v>
      </c>
      <c r="D21" s="7">
        <v>0</v>
      </c>
      <c r="E21">
        <v>0</v>
      </c>
      <c r="F21">
        <v>0</v>
      </c>
      <c r="J21">
        <v>0</v>
      </c>
      <c r="L21">
        <v>0</v>
      </c>
      <c r="M21" s="9">
        <v>6</v>
      </c>
      <c r="N21" s="12">
        <f>+M21*0.6+L21/5*0.15+K21*20*0.1+J21*0.15+I21</f>
        <v>3.5999999999999996</v>
      </c>
      <c r="W21">
        <f t="shared" si="1"/>
        <v>0</v>
      </c>
      <c r="X21" s="7">
        <v>0</v>
      </c>
      <c r="AB21" s="29">
        <v>1</v>
      </c>
    </row>
    <row r="22" spans="1:28" x14ac:dyDescent="0.2">
      <c r="A22">
        <v>20</v>
      </c>
      <c r="B22">
        <v>5</v>
      </c>
      <c r="C22" s="7" t="s">
        <v>232</v>
      </c>
      <c r="D22" s="7">
        <v>20</v>
      </c>
      <c r="E22">
        <v>1</v>
      </c>
      <c r="F22">
        <v>15</v>
      </c>
      <c r="G22" s="9">
        <v>10.4</v>
      </c>
      <c r="H22" s="12">
        <f t="shared" si="3"/>
        <v>13.49</v>
      </c>
      <c r="I22">
        <v>3</v>
      </c>
      <c r="J22">
        <v>20</v>
      </c>
      <c r="L22">
        <v>70</v>
      </c>
      <c r="M22" s="9">
        <v>18</v>
      </c>
      <c r="N22" s="12">
        <f>+M22*0.6+L22/5*0.15+K22*20*0.1+J22*0.15+I22</f>
        <v>18.899999999999999</v>
      </c>
      <c r="O22" t="s">
        <v>263</v>
      </c>
      <c r="Q22">
        <v>0</v>
      </c>
      <c r="W22">
        <f t="shared" si="1"/>
        <v>0</v>
      </c>
      <c r="X22" s="7">
        <v>14</v>
      </c>
      <c r="Y22" s="9">
        <v>18.7</v>
      </c>
      <c r="Z22" s="12">
        <f t="shared" si="5"/>
        <v>8.8800000000000008</v>
      </c>
      <c r="AA22" t="str">
        <f t="shared" si="2"/>
        <v>Nein</v>
      </c>
      <c r="AB22" s="29">
        <v>14</v>
      </c>
    </row>
    <row r="23" spans="1:28" x14ac:dyDescent="0.2">
      <c r="A23">
        <v>21</v>
      </c>
      <c r="B23">
        <v>5</v>
      </c>
      <c r="C23" s="7" t="s">
        <v>233</v>
      </c>
      <c r="D23" s="7">
        <v>16</v>
      </c>
      <c r="E23">
        <v>0</v>
      </c>
      <c r="F23">
        <v>0</v>
      </c>
      <c r="H23" s="12">
        <f t="shared" si="3"/>
        <v>2.4</v>
      </c>
      <c r="J23">
        <v>0</v>
      </c>
      <c r="L23">
        <v>0</v>
      </c>
      <c r="M23" s="9">
        <v>10</v>
      </c>
      <c r="N23" s="12">
        <f>+M23*0.6+L23/5*0.15+K23*20*0.1+J23*0.15+I23</f>
        <v>6</v>
      </c>
      <c r="O23" t="s">
        <v>255</v>
      </c>
      <c r="Q23">
        <v>0</v>
      </c>
      <c r="W23">
        <f t="shared" si="1"/>
        <v>0</v>
      </c>
      <c r="X23" s="7">
        <v>8</v>
      </c>
      <c r="Z23" s="12">
        <f t="shared" si="5"/>
        <v>0.8</v>
      </c>
      <c r="AA23" t="str">
        <f t="shared" si="2"/>
        <v>Nein</v>
      </c>
      <c r="AB23" s="29">
        <v>2</v>
      </c>
    </row>
    <row r="24" spans="1:28" x14ac:dyDescent="0.2">
      <c r="A24">
        <v>22</v>
      </c>
      <c r="B24">
        <v>5</v>
      </c>
      <c r="C24" s="7" t="s">
        <v>234</v>
      </c>
      <c r="D24" s="7">
        <v>8</v>
      </c>
      <c r="E24">
        <v>1</v>
      </c>
      <c r="F24">
        <v>0</v>
      </c>
      <c r="G24" s="9">
        <v>8.8000000000000007</v>
      </c>
      <c r="H24" s="12">
        <f t="shared" si="3"/>
        <v>8.48</v>
      </c>
      <c r="J24">
        <v>0</v>
      </c>
      <c r="L24">
        <v>0</v>
      </c>
      <c r="W24">
        <f t="shared" si="1"/>
        <v>0</v>
      </c>
      <c r="X24" s="7">
        <v>0</v>
      </c>
      <c r="AB24" s="29">
        <v>4</v>
      </c>
    </row>
    <row r="25" spans="1:28" x14ac:dyDescent="0.2">
      <c r="A25">
        <v>23</v>
      </c>
      <c r="B25">
        <v>6</v>
      </c>
      <c r="C25" s="7" t="s">
        <v>235</v>
      </c>
      <c r="D25" s="7">
        <v>20</v>
      </c>
      <c r="E25">
        <v>1</v>
      </c>
      <c r="F25">
        <v>20</v>
      </c>
      <c r="G25" s="9">
        <f>12+3</f>
        <v>15</v>
      </c>
      <c r="H25" s="12">
        <f t="shared" si="3"/>
        <v>17</v>
      </c>
      <c r="I25">
        <v>5</v>
      </c>
      <c r="J25">
        <v>20</v>
      </c>
      <c r="K25">
        <v>1</v>
      </c>
      <c r="L25">
        <v>100</v>
      </c>
      <c r="M25" s="9">
        <v>14</v>
      </c>
      <c r="N25" s="12">
        <f>+M25*0.6+L25/5*0.15+K25*20*0.1+J25*0.15+I25-1</f>
        <v>20.399999999999999</v>
      </c>
      <c r="O25" t="s">
        <v>255</v>
      </c>
      <c r="P25">
        <v>2</v>
      </c>
      <c r="Q25">
        <v>3</v>
      </c>
      <c r="R25">
        <v>3</v>
      </c>
      <c r="S25">
        <v>3</v>
      </c>
      <c r="T25">
        <v>3</v>
      </c>
      <c r="U25">
        <v>2</v>
      </c>
      <c r="V25">
        <v>4</v>
      </c>
      <c r="W25">
        <f t="shared" si="1"/>
        <v>18</v>
      </c>
      <c r="X25" s="7">
        <v>20</v>
      </c>
      <c r="Y25" s="9">
        <v>19</v>
      </c>
      <c r="Z25" s="12">
        <f t="shared" si="5"/>
        <v>19.600000000000001</v>
      </c>
      <c r="AA25" t="str">
        <f t="shared" si="2"/>
        <v>Nein</v>
      </c>
      <c r="AB25" s="29">
        <v>18</v>
      </c>
    </row>
    <row r="26" spans="1:28" x14ac:dyDescent="0.2">
      <c r="A26">
        <v>24</v>
      </c>
      <c r="B26">
        <v>6</v>
      </c>
      <c r="C26" s="7" t="s">
        <v>236</v>
      </c>
      <c r="D26" s="7">
        <v>16</v>
      </c>
      <c r="E26">
        <v>0</v>
      </c>
      <c r="F26">
        <v>5</v>
      </c>
      <c r="G26" s="9">
        <v>7.2</v>
      </c>
      <c r="H26" s="12">
        <f t="shared" si="3"/>
        <v>7.4700000000000006</v>
      </c>
      <c r="J26">
        <v>20</v>
      </c>
      <c r="L26">
        <v>0</v>
      </c>
      <c r="M26" s="9">
        <v>10</v>
      </c>
      <c r="N26" s="12">
        <f>+M26*0.6+L26/5*0.15+K26*20*0.1+J26*0.15+I26</f>
        <v>9</v>
      </c>
      <c r="O26" t="s">
        <v>255</v>
      </c>
      <c r="Q26">
        <v>3</v>
      </c>
      <c r="R26">
        <v>3</v>
      </c>
      <c r="S26">
        <v>3</v>
      </c>
      <c r="T26">
        <v>3</v>
      </c>
      <c r="U26">
        <v>2</v>
      </c>
      <c r="V26">
        <v>4</v>
      </c>
      <c r="W26">
        <f t="shared" si="1"/>
        <v>18</v>
      </c>
      <c r="X26" s="7">
        <v>20</v>
      </c>
      <c r="Y26" s="9">
        <v>13.3</v>
      </c>
      <c r="Z26" s="12">
        <f t="shared" si="5"/>
        <v>16.32</v>
      </c>
      <c r="AA26" t="str">
        <f t="shared" si="2"/>
        <v>Nein</v>
      </c>
      <c r="AB26" s="29">
        <v>12</v>
      </c>
    </row>
    <row r="27" spans="1:28" x14ac:dyDescent="0.2">
      <c r="A27">
        <v>25</v>
      </c>
      <c r="B27">
        <v>6</v>
      </c>
      <c r="C27" s="15" t="s">
        <v>237</v>
      </c>
      <c r="D27" s="15">
        <v>12</v>
      </c>
      <c r="E27" s="4">
        <v>1</v>
      </c>
      <c r="F27" s="4">
        <v>0</v>
      </c>
      <c r="G27" s="12">
        <v>11.2</v>
      </c>
      <c r="H27" s="12">
        <f t="shared" si="3"/>
        <v>10.52</v>
      </c>
      <c r="J27">
        <v>20</v>
      </c>
      <c r="L27">
        <v>0</v>
      </c>
      <c r="M27" s="9">
        <v>8</v>
      </c>
      <c r="N27" s="12">
        <f>+M27*0.6+L27/5*0.15+K27*20*0.1+J27*0.15+I27</f>
        <v>7.8</v>
      </c>
      <c r="O27" t="s">
        <v>255</v>
      </c>
      <c r="P27">
        <v>1</v>
      </c>
      <c r="Q27">
        <v>3</v>
      </c>
      <c r="R27">
        <v>3</v>
      </c>
      <c r="S27">
        <v>3</v>
      </c>
      <c r="T27">
        <v>3</v>
      </c>
      <c r="U27">
        <v>2</v>
      </c>
      <c r="V27">
        <v>4</v>
      </c>
      <c r="W27">
        <f t="shared" si="1"/>
        <v>18</v>
      </c>
      <c r="X27" s="7">
        <v>16</v>
      </c>
      <c r="Y27" s="9">
        <v>18</v>
      </c>
      <c r="Z27" s="12">
        <f t="shared" si="5"/>
        <v>18.3</v>
      </c>
      <c r="AA27" t="str">
        <f t="shared" si="2"/>
        <v>Nein</v>
      </c>
      <c r="AB27" s="29">
        <v>13</v>
      </c>
    </row>
    <row r="28" spans="1:28" x14ac:dyDescent="0.2">
      <c r="A28">
        <v>26</v>
      </c>
      <c r="B28">
        <v>7</v>
      </c>
      <c r="C28" s="7" t="s">
        <v>238</v>
      </c>
      <c r="D28" s="7">
        <v>16</v>
      </c>
      <c r="E28">
        <v>0</v>
      </c>
      <c r="F28">
        <v>16</v>
      </c>
      <c r="G28" s="9">
        <v>5.6</v>
      </c>
      <c r="H28" s="12">
        <f t="shared" si="3"/>
        <v>8.16</v>
      </c>
      <c r="J28">
        <v>15</v>
      </c>
      <c r="L28">
        <v>75</v>
      </c>
      <c r="M28" s="9">
        <v>6</v>
      </c>
      <c r="N28" s="12">
        <f>+M28*0.6+L28/5*0.15+K28*20*0.1+J28*0.15+I28</f>
        <v>8.1</v>
      </c>
      <c r="O28" t="s">
        <v>255</v>
      </c>
      <c r="Q28">
        <v>3</v>
      </c>
      <c r="R28">
        <v>3</v>
      </c>
      <c r="S28">
        <v>2</v>
      </c>
      <c r="T28">
        <v>3</v>
      </c>
      <c r="U28">
        <v>2</v>
      </c>
      <c r="V28">
        <v>3</v>
      </c>
      <c r="W28">
        <f t="shared" si="1"/>
        <v>16</v>
      </c>
      <c r="X28" s="7">
        <v>20</v>
      </c>
      <c r="Y28" s="9">
        <v>17.7</v>
      </c>
      <c r="Z28" s="12">
        <f t="shared" si="5"/>
        <v>17.079999999999998</v>
      </c>
      <c r="AA28" t="str">
        <f t="shared" si="2"/>
        <v>Nein</v>
      </c>
      <c r="AB28" s="29">
        <v>13</v>
      </c>
    </row>
    <row r="29" spans="1:28" x14ac:dyDescent="0.2">
      <c r="A29">
        <v>27</v>
      </c>
      <c r="B29">
        <v>7</v>
      </c>
      <c r="C29" s="16" t="s">
        <v>239</v>
      </c>
      <c r="D29" s="16">
        <v>8</v>
      </c>
      <c r="E29" s="17">
        <v>0</v>
      </c>
      <c r="F29" s="17">
        <v>0</v>
      </c>
      <c r="G29" s="18">
        <v>1.6</v>
      </c>
      <c r="H29" s="18">
        <f t="shared" si="3"/>
        <v>2.16</v>
      </c>
      <c r="J29">
        <v>0</v>
      </c>
      <c r="L29">
        <v>0</v>
      </c>
      <c r="W29">
        <f t="shared" si="1"/>
        <v>0</v>
      </c>
      <c r="X29" s="7">
        <v>0</v>
      </c>
      <c r="AB29" s="29">
        <v>1</v>
      </c>
    </row>
    <row r="30" spans="1:28" x14ac:dyDescent="0.2">
      <c r="A30">
        <v>28</v>
      </c>
      <c r="B30">
        <v>7</v>
      </c>
      <c r="C30" s="7" t="s">
        <v>240</v>
      </c>
      <c r="D30" s="7">
        <v>10</v>
      </c>
      <c r="E30">
        <v>0</v>
      </c>
      <c r="F30">
        <v>18</v>
      </c>
      <c r="G30" s="9">
        <f>8.8+2</f>
        <v>10.8</v>
      </c>
      <c r="H30" s="12">
        <f t="shared" si="3"/>
        <v>10.68</v>
      </c>
      <c r="I30">
        <v>1</v>
      </c>
      <c r="J30">
        <v>15</v>
      </c>
      <c r="L30">
        <v>70</v>
      </c>
      <c r="M30" s="9">
        <v>5.5</v>
      </c>
      <c r="N30" s="12">
        <f>+M30*0.6+L30/5*0.15+K30*20*0.1+J30*0.15+I30</f>
        <v>8.65</v>
      </c>
      <c r="P30" s="4"/>
      <c r="Q30" s="4">
        <v>3</v>
      </c>
      <c r="R30" s="4">
        <v>3</v>
      </c>
      <c r="S30" s="4">
        <v>2</v>
      </c>
      <c r="T30" s="4">
        <v>3</v>
      </c>
      <c r="U30" s="4">
        <v>2</v>
      </c>
      <c r="V30" s="4">
        <v>3</v>
      </c>
      <c r="W30" s="4">
        <f t="shared" si="1"/>
        <v>16</v>
      </c>
      <c r="X30" s="15">
        <v>8</v>
      </c>
      <c r="Y30" s="12">
        <v>14.7</v>
      </c>
      <c r="Z30" s="12">
        <f t="shared" si="5"/>
        <v>14.68</v>
      </c>
      <c r="AA30" t="str">
        <f t="shared" si="2"/>
        <v>Nein</v>
      </c>
      <c r="AB30" s="29">
        <v>13</v>
      </c>
    </row>
    <row r="31" spans="1:28" x14ac:dyDescent="0.2">
      <c r="A31">
        <v>29</v>
      </c>
      <c r="B31">
        <v>7</v>
      </c>
      <c r="C31" s="7" t="s">
        <v>241</v>
      </c>
      <c r="D31" s="7">
        <v>20</v>
      </c>
      <c r="E31">
        <v>1</v>
      </c>
      <c r="F31">
        <v>7</v>
      </c>
      <c r="G31" s="9">
        <v>6.4</v>
      </c>
      <c r="H31" s="12">
        <f t="shared" si="3"/>
        <v>9.89</v>
      </c>
      <c r="J31">
        <v>20</v>
      </c>
      <c r="L31">
        <v>20</v>
      </c>
      <c r="M31" s="9">
        <v>11</v>
      </c>
      <c r="N31" s="12">
        <f>+M31*0.6+L31/5*0.15+K31*20*0.1+J31*0.15+I31</f>
        <v>10.199999999999999</v>
      </c>
      <c r="O31" t="s">
        <v>255</v>
      </c>
      <c r="Q31">
        <v>3</v>
      </c>
      <c r="R31">
        <v>3</v>
      </c>
      <c r="S31">
        <v>2</v>
      </c>
      <c r="T31">
        <v>3</v>
      </c>
      <c r="U31">
        <v>2</v>
      </c>
      <c r="V31">
        <v>3</v>
      </c>
      <c r="W31">
        <f t="shared" si="1"/>
        <v>16</v>
      </c>
      <c r="X31" s="7">
        <v>20</v>
      </c>
      <c r="Y31" s="9">
        <v>16.5</v>
      </c>
      <c r="Z31" s="12">
        <f t="shared" si="5"/>
        <v>16.600000000000001</v>
      </c>
      <c r="AA31" t="str">
        <f t="shared" si="2"/>
        <v>Nein</v>
      </c>
      <c r="AB31" s="29">
        <v>14</v>
      </c>
    </row>
    <row r="32" spans="1:28" x14ac:dyDescent="0.2">
      <c r="A32">
        <v>30</v>
      </c>
      <c r="B32">
        <v>8</v>
      </c>
      <c r="C32" s="7" t="s">
        <v>242</v>
      </c>
      <c r="D32" s="7">
        <v>20</v>
      </c>
      <c r="E32">
        <v>0</v>
      </c>
      <c r="F32">
        <v>20</v>
      </c>
      <c r="G32" s="9">
        <v>9.6</v>
      </c>
      <c r="H32" s="12">
        <f t="shared" si="3"/>
        <v>11.76</v>
      </c>
      <c r="J32">
        <v>20</v>
      </c>
      <c r="L32">
        <v>90</v>
      </c>
      <c r="M32" s="9">
        <v>16.5</v>
      </c>
      <c r="N32" s="12">
        <f>+M32*0.6+L32/5*0.15+K32*20*0.1+J32*0.15+I32</f>
        <v>15.6</v>
      </c>
      <c r="O32" t="s">
        <v>255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f t="shared" si="1"/>
        <v>18</v>
      </c>
      <c r="X32" s="7">
        <v>20</v>
      </c>
      <c r="Y32" s="9">
        <v>17.5</v>
      </c>
      <c r="Z32" s="12">
        <f t="shared" si="5"/>
        <v>18</v>
      </c>
      <c r="AA32" t="str">
        <f t="shared" si="2"/>
        <v>Nein</v>
      </c>
      <c r="AB32" s="29">
        <v>16</v>
      </c>
    </row>
    <row r="33" spans="1:28" x14ac:dyDescent="0.2">
      <c r="A33">
        <v>31</v>
      </c>
      <c r="B33">
        <v>8</v>
      </c>
      <c r="C33" s="7" t="s">
        <v>243</v>
      </c>
      <c r="D33" s="7">
        <v>20</v>
      </c>
      <c r="E33">
        <v>0</v>
      </c>
      <c r="F33">
        <v>18</v>
      </c>
      <c r="G33" s="9">
        <v>4.8</v>
      </c>
      <c r="H33" s="12">
        <f t="shared" si="3"/>
        <v>8.58</v>
      </c>
      <c r="I33">
        <v>2</v>
      </c>
      <c r="J33">
        <v>20</v>
      </c>
      <c r="L33">
        <v>0</v>
      </c>
      <c r="M33" s="9">
        <v>7.5</v>
      </c>
      <c r="N33" s="12">
        <f>+M33*0.6+L33/5*0.15+K33*20*0.1+J33*0.15+I33</f>
        <v>9.5</v>
      </c>
      <c r="O33" t="s">
        <v>255</v>
      </c>
      <c r="P33">
        <v>1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f t="shared" si="1"/>
        <v>18</v>
      </c>
      <c r="X33" s="7">
        <v>20</v>
      </c>
      <c r="Y33" s="9">
        <v>9.8000000000000007</v>
      </c>
      <c r="Z33" s="12">
        <f t="shared" si="5"/>
        <v>15.42</v>
      </c>
      <c r="AA33" t="str">
        <f t="shared" si="2"/>
        <v>Nein</v>
      </c>
      <c r="AB33" s="29">
        <v>12</v>
      </c>
    </row>
    <row r="34" spans="1:28" x14ac:dyDescent="0.2">
      <c r="A34">
        <v>32</v>
      </c>
      <c r="B34">
        <v>8</v>
      </c>
      <c r="C34" s="7" t="s">
        <v>244</v>
      </c>
      <c r="D34" s="7">
        <v>20</v>
      </c>
      <c r="E34">
        <v>1</v>
      </c>
      <c r="F34">
        <v>18</v>
      </c>
      <c r="G34" s="9">
        <v>10.4</v>
      </c>
      <c r="H34" s="12">
        <f t="shared" si="3"/>
        <v>13.94</v>
      </c>
      <c r="J34">
        <v>20</v>
      </c>
      <c r="L34">
        <v>85</v>
      </c>
      <c r="M34" s="9">
        <v>18.2</v>
      </c>
      <c r="N34" s="12">
        <f>+M34*0.6+L34/5*0.15+K34*20*0.1+J34*0.15+I34</f>
        <v>16.47</v>
      </c>
      <c r="O34" t="s">
        <v>255</v>
      </c>
      <c r="P34">
        <v>1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f t="shared" si="1"/>
        <v>18</v>
      </c>
      <c r="X34" s="7">
        <v>20</v>
      </c>
      <c r="Y34" s="9">
        <v>19</v>
      </c>
      <c r="Z34" s="12">
        <f t="shared" si="5"/>
        <v>19.100000000000001</v>
      </c>
      <c r="AA34" t="str">
        <f t="shared" si="2"/>
        <v>Nein</v>
      </c>
      <c r="AB34" s="29">
        <v>17</v>
      </c>
    </row>
    <row r="35" spans="1:28" x14ac:dyDescent="0.2">
      <c r="A35">
        <v>33</v>
      </c>
      <c r="B35">
        <v>9</v>
      </c>
      <c r="C35" s="7" t="s">
        <v>245</v>
      </c>
      <c r="D35" s="7">
        <v>4</v>
      </c>
      <c r="E35">
        <v>0</v>
      </c>
      <c r="F35">
        <v>0</v>
      </c>
      <c r="G35" s="9">
        <v>8.8000000000000007</v>
      </c>
      <c r="H35" s="12">
        <f t="shared" si="3"/>
        <v>5.88</v>
      </c>
      <c r="J35">
        <v>8</v>
      </c>
      <c r="L35">
        <v>0</v>
      </c>
      <c r="W35">
        <f t="shared" si="1"/>
        <v>0</v>
      </c>
      <c r="X35" s="7">
        <v>0</v>
      </c>
      <c r="AB35" s="29">
        <v>2</v>
      </c>
    </row>
    <row r="36" spans="1:28" x14ac:dyDescent="0.2">
      <c r="A36">
        <v>34</v>
      </c>
      <c r="B36">
        <v>9</v>
      </c>
      <c r="C36" s="7" t="s">
        <v>246</v>
      </c>
      <c r="D36" s="7">
        <v>20</v>
      </c>
      <c r="E36">
        <v>1</v>
      </c>
      <c r="F36">
        <v>15</v>
      </c>
      <c r="G36" s="9">
        <v>14.4</v>
      </c>
      <c r="H36" s="12">
        <f t="shared" si="3"/>
        <v>15.89</v>
      </c>
      <c r="J36">
        <v>20</v>
      </c>
      <c r="L36">
        <v>0</v>
      </c>
      <c r="M36" s="9">
        <v>14.5</v>
      </c>
      <c r="N36" s="12">
        <f>+M36*0.6+L36/5*0.15+K36*20*0.1+J36*0.15+I36</f>
        <v>11.7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f t="shared" si="1"/>
        <v>18</v>
      </c>
      <c r="X36" s="7">
        <v>8</v>
      </c>
      <c r="Y36" s="9">
        <v>15.2</v>
      </c>
      <c r="Z36" s="12">
        <f t="shared" si="5"/>
        <v>15.879999999999999</v>
      </c>
      <c r="AA36" t="str">
        <f t="shared" si="2"/>
        <v>Nein</v>
      </c>
      <c r="AB36" s="29">
        <v>15</v>
      </c>
    </row>
    <row r="37" spans="1:28" x14ac:dyDescent="0.2">
      <c r="A37">
        <v>35</v>
      </c>
      <c r="B37">
        <v>9</v>
      </c>
      <c r="C37" s="7" t="s">
        <v>247</v>
      </c>
      <c r="D37" s="7">
        <v>20</v>
      </c>
      <c r="E37">
        <v>1</v>
      </c>
      <c r="F37">
        <v>14</v>
      </c>
      <c r="G37" s="9">
        <v>9.6</v>
      </c>
      <c r="H37" s="12">
        <f t="shared" si="3"/>
        <v>12.86</v>
      </c>
      <c r="J37">
        <v>18</v>
      </c>
      <c r="L37">
        <v>80</v>
      </c>
      <c r="M37" s="9">
        <v>7.5</v>
      </c>
      <c r="N37" s="12">
        <f>+M37*0.6+L37/5*0.15+K37*20*0.1+J37*0.15+I37</f>
        <v>9.6</v>
      </c>
      <c r="O37" t="s">
        <v>255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f t="shared" si="1"/>
        <v>18</v>
      </c>
      <c r="X37" s="7">
        <v>20</v>
      </c>
      <c r="Y37" s="9">
        <v>16.7</v>
      </c>
      <c r="Z37" s="12">
        <f t="shared" si="5"/>
        <v>17.68</v>
      </c>
      <c r="AA37" t="str">
        <f t="shared" si="2"/>
        <v>Nein</v>
      </c>
      <c r="AB37" s="29">
        <v>14</v>
      </c>
    </row>
    <row r="38" spans="1:28" x14ac:dyDescent="0.2">
      <c r="D38" s="7">
        <v>20</v>
      </c>
      <c r="E38">
        <v>1</v>
      </c>
      <c r="F38">
        <v>20</v>
      </c>
      <c r="G38" s="9">
        <v>20</v>
      </c>
      <c r="H38" s="12">
        <f>+G38*0.6+F38*0.15+E38*20*0.1+D38*0.15</f>
        <v>20</v>
      </c>
      <c r="I38">
        <v>1</v>
      </c>
      <c r="J38">
        <v>20</v>
      </c>
      <c r="K38">
        <v>1</v>
      </c>
      <c r="L38">
        <v>100</v>
      </c>
      <c r="M38" s="9">
        <v>20</v>
      </c>
      <c r="N38" s="12">
        <f>+M38*0.6+L38/5*0.15+K38*20*0.1+J38*0.15+I38</f>
        <v>21</v>
      </c>
      <c r="P38">
        <v>1</v>
      </c>
      <c r="Q38">
        <v>3</v>
      </c>
      <c r="R38">
        <v>3</v>
      </c>
      <c r="S38">
        <v>3</v>
      </c>
      <c r="T38">
        <v>3</v>
      </c>
      <c r="U38">
        <v>3</v>
      </c>
      <c r="V38">
        <v>5</v>
      </c>
      <c r="W38">
        <f t="shared" si="1"/>
        <v>20</v>
      </c>
      <c r="X38" s="7">
        <v>20</v>
      </c>
      <c r="Y38" s="9">
        <v>20</v>
      </c>
      <c r="Z38" s="12">
        <f t="shared" si="5"/>
        <v>20.5</v>
      </c>
      <c r="AB38" s="31">
        <f>AVERAGE(AB3:AB37)</f>
        <v>11.636363636363637</v>
      </c>
    </row>
    <row r="39" spans="1:28" x14ac:dyDescent="0.2">
      <c r="F39" t="s">
        <v>188</v>
      </c>
      <c r="G39" s="9">
        <f>MAX(G3:G37)</f>
        <v>18.399999999999999</v>
      </c>
      <c r="H39" s="9">
        <f>MAX(H3:H37)</f>
        <v>18.739999999999998</v>
      </c>
      <c r="K39" t="s">
        <v>188</v>
      </c>
      <c r="M39" s="9">
        <f>MAX(M3:M37)</f>
        <v>18.2</v>
      </c>
      <c r="N39" s="9">
        <f>MAX(N3:N37)</f>
        <v>20.499999999999996</v>
      </c>
      <c r="X39" t="s">
        <v>188</v>
      </c>
      <c r="Y39" s="9">
        <f>MAX(Y3:Y37)</f>
        <v>20</v>
      </c>
      <c r="Z39" s="9">
        <f>MAX(Z3:Z37)</f>
        <v>21.1</v>
      </c>
    </row>
    <row r="40" spans="1:28" x14ac:dyDescent="0.2">
      <c r="F40" t="s">
        <v>189</v>
      </c>
      <c r="G40" s="9">
        <f>AVERAGE(G3:G37)</f>
        <v>9.870967741935484</v>
      </c>
      <c r="H40" s="9">
        <f>AVERAGE(H3:H37)</f>
        <v>10.84375</v>
      </c>
      <c r="K40" t="s">
        <v>189</v>
      </c>
      <c r="M40" s="9">
        <f>AVERAGE(M3:M37)</f>
        <v>11.72758620689655</v>
      </c>
      <c r="N40" s="9">
        <f>AVERAGE(N3:N37)</f>
        <v>11.657241379310346</v>
      </c>
      <c r="X40" t="s">
        <v>189</v>
      </c>
      <c r="Y40" s="9">
        <f>AVERAGE(Y3:Y37)</f>
        <v>15.854999999999999</v>
      </c>
      <c r="Z40" s="9">
        <f>AVERAGE(Z3:Z37)</f>
        <v>14.414000000000001</v>
      </c>
    </row>
    <row r="41" spans="1:28" x14ac:dyDescent="0.2">
      <c r="F41" t="s">
        <v>190</v>
      </c>
      <c r="G41" s="9">
        <f>MIN(G3:G37)</f>
        <v>1.6</v>
      </c>
      <c r="H41" s="9">
        <f>MIN(H3:H37)</f>
        <v>2.16</v>
      </c>
      <c r="K41" t="s">
        <v>190</v>
      </c>
      <c r="M41" s="9">
        <f>MIN(M3:M37)</f>
        <v>4</v>
      </c>
      <c r="N41" s="9">
        <f>MIN(N3:N37)</f>
        <v>3.5999999999999996</v>
      </c>
      <c r="X41" t="s">
        <v>190</v>
      </c>
      <c r="Y41" s="9">
        <f>MIN(Y3:Y37)</f>
        <v>8.3000000000000007</v>
      </c>
      <c r="Z41" s="9">
        <f>MIN(Z3:Z37)</f>
        <v>0.8</v>
      </c>
    </row>
    <row r="42" spans="1:28" x14ac:dyDescent="0.2">
      <c r="B42" s="1" t="s">
        <v>198</v>
      </c>
      <c r="J42" s="1"/>
    </row>
    <row r="43" spans="1:28" x14ac:dyDescent="0.2">
      <c r="B43" t="s">
        <v>199</v>
      </c>
      <c r="I43">
        <v>1</v>
      </c>
    </row>
    <row r="44" spans="1:28" x14ac:dyDescent="0.2">
      <c r="B44" t="s">
        <v>200</v>
      </c>
      <c r="I44">
        <v>2</v>
      </c>
    </row>
    <row r="45" spans="1:28" x14ac:dyDescent="0.2">
      <c r="B45" t="s">
        <v>201</v>
      </c>
      <c r="I45">
        <v>3</v>
      </c>
    </row>
    <row r="46" spans="1:28" x14ac:dyDescent="0.2">
      <c r="B46" t="s">
        <v>202</v>
      </c>
      <c r="I46">
        <v>4</v>
      </c>
    </row>
    <row r="47" spans="1:28" x14ac:dyDescent="0.2">
      <c r="B47" t="s">
        <v>203</v>
      </c>
      <c r="I47">
        <v>5</v>
      </c>
    </row>
    <row r="48" spans="1:28" x14ac:dyDescent="0.2">
      <c r="B48" t="s">
        <v>207</v>
      </c>
      <c r="I48">
        <v>6</v>
      </c>
    </row>
    <row r="49" spans="2:9" x14ac:dyDescent="0.2">
      <c r="B49" t="s">
        <v>204</v>
      </c>
      <c r="I49">
        <v>7</v>
      </c>
    </row>
    <row r="50" spans="2:9" x14ac:dyDescent="0.2">
      <c r="B50" t="s">
        <v>206</v>
      </c>
      <c r="I50">
        <v>8</v>
      </c>
    </row>
    <row r="51" spans="2:9" x14ac:dyDescent="0.2">
      <c r="B51" t="s">
        <v>205</v>
      </c>
      <c r="I51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1AB3-BC4E-684F-803F-EF71C2FEC6AE}">
  <dimension ref="A2:L12"/>
  <sheetViews>
    <sheetView topLeftCell="B1" zoomScale="130" zoomScaleNormal="130" workbookViewId="0">
      <selection activeCell="E10" sqref="D10:E12"/>
    </sheetView>
  </sheetViews>
  <sheetFormatPr baseColWidth="10" defaultRowHeight="16" x14ac:dyDescent="0.2"/>
  <sheetData>
    <row r="2" spans="1:12" x14ac:dyDescent="0.2">
      <c r="A2" t="s">
        <v>54</v>
      </c>
      <c r="B2" t="s">
        <v>50</v>
      </c>
      <c r="C2">
        <v>0</v>
      </c>
      <c r="D2">
        <v>1</v>
      </c>
      <c r="E2" s="4">
        <v>1</v>
      </c>
      <c r="F2">
        <v>2</v>
      </c>
      <c r="G2">
        <v>3</v>
      </c>
      <c r="H2">
        <v>5</v>
      </c>
      <c r="I2" s="4">
        <v>8</v>
      </c>
      <c r="J2">
        <v>13</v>
      </c>
      <c r="K2">
        <v>21</v>
      </c>
      <c r="L2">
        <v>34</v>
      </c>
    </row>
    <row r="3" spans="1:12" x14ac:dyDescent="0.2">
      <c r="A3" t="s">
        <v>53</v>
      </c>
      <c r="B3" t="s">
        <v>51</v>
      </c>
      <c r="C3">
        <v>1</v>
      </c>
      <c r="D3" s="4">
        <v>1</v>
      </c>
      <c r="E3" s="5">
        <v>2</v>
      </c>
      <c r="F3">
        <v>3</v>
      </c>
      <c r="G3">
        <v>5</v>
      </c>
      <c r="H3" s="4">
        <v>8</v>
      </c>
      <c r="I3" s="5">
        <v>13</v>
      </c>
      <c r="J3">
        <v>21</v>
      </c>
      <c r="K3">
        <v>34</v>
      </c>
      <c r="L3">
        <v>55</v>
      </c>
    </row>
    <row r="4" spans="1:12" x14ac:dyDescent="0.2">
      <c r="B4" t="s">
        <v>52</v>
      </c>
      <c r="C4">
        <f>SUM((C2:C3))</f>
        <v>1</v>
      </c>
      <c r="D4" s="5">
        <f t="shared" ref="D4:L4" si="0">SUM((D2:D3))</f>
        <v>2</v>
      </c>
      <c r="E4">
        <f t="shared" si="0"/>
        <v>3</v>
      </c>
      <c r="F4">
        <f t="shared" si="0"/>
        <v>5</v>
      </c>
      <c r="G4">
        <f t="shared" si="0"/>
        <v>8</v>
      </c>
      <c r="H4" s="5">
        <f t="shared" si="0"/>
        <v>13</v>
      </c>
      <c r="I4">
        <f t="shared" si="0"/>
        <v>21</v>
      </c>
      <c r="J4">
        <f t="shared" si="0"/>
        <v>34</v>
      </c>
      <c r="K4">
        <f t="shared" si="0"/>
        <v>55</v>
      </c>
      <c r="L4">
        <f t="shared" si="0"/>
        <v>89</v>
      </c>
    </row>
    <row r="6" spans="1:12" x14ac:dyDescent="0.2">
      <c r="D6" t="s">
        <v>55</v>
      </c>
    </row>
    <row r="7" spans="1:12" x14ac:dyDescent="0.2">
      <c r="C7" t="s">
        <v>56</v>
      </c>
      <c r="D7" t="s">
        <v>57</v>
      </c>
    </row>
    <row r="10" spans="1:12" x14ac:dyDescent="0.2">
      <c r="D10" t="s">
        <v>191</v>
      </c>
    </row>
    <row r="11" spans="1:12" x14ac:dyDescent="0.2">
      <c r="D11" t="s">
        <v>192</v>
      </c>
    </row>
    <row r="12" spans="1:12" x14ac:dyDescent="0.2">
      <c r="D1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LP2</vt:lpstr>
      <vt:lpstr>LP3</vt:lpstr>
      <vt:lpstr>ED3</vt:lpstr>
      <vt:lpstr>ED2</vt:lpstr>
      <vt:lpstr>ED4</vt:lpstr>
      <vt:lpstr>OpOp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2020-10-06T16:31:32Z</dcterms:created>
  <dcterms:modified xsi:type="dcterms:W3CDTF">2021-02-09T12:31:08Z</dcterms:modified>
</cp:coreProperties>
</file>